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tabRatio="599" activeTab="2"/>
  </bookViews>
  <sheets>
    <sheet name="доходы" sheetId="1" r:id="rId1"/>
    <sheet name="расходы" sheetId="2" r:id="rId2"/>
    <sheet name="деф-проф " sheetId="3" r:id="rId3"/>
  </sheets>
  <definedNames>
    <definedName name="_xlnm.Print_Area" localSheetId="2">'деф-проф '!$A$1:$E$11</definedName>
    <definedName name="_xlnm.Print_Area" localSheetId="0">'доходы'!$A$1:$E$105</definedName>
    <definedName name="_xlnm.Print_Area" localSheetId="1">'расходы'!$C$1:$H$59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<sst xmlns="http://schemas.openxmlformats.org/spreadsheetml/2006/main" count="336" uniqueCount="224">
  <si>
    <t>Код бюджетной классификации РФ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</si>
  <si>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</si>
  <si>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</si>
  <si>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</si>
  <si>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</si>
  <si>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</si>
  <si>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</si>
  <si>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</si>
  <si>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</si>
  <si>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</si>
  <si>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</si>
  <si>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</si>
  <si>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</si>
  <si>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</si>
  <si>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</si>
  <si>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</si>
  <si>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</si>
  <si>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</si>
  <si>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</si>
  <si>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</si>
  <si>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</si>
  <si>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</si>
  <si>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</si>
  <si>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</si>
  <si>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</si>
  <si>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</si>
  <si>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</si>
  <si>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</si>
  <si>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</si>
  <si>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</si>
  <si>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</si>
  <si>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</si>
  <si>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</si>
  <si>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</si>
  <si>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</si>
  <si>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</si>
  <si>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</si>
  <si>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</si>
  <si>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</si>
  <si>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</si>
  <si>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</si>
  <si>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</si>
  <si>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</si>
  <si>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</si>
  <si>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</si>
  <si>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</si>
  <si>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</si>
  <si>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</si>
  <si>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</si>
  <si>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</si>
  <si>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</si>
  <si>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</si>
  <si>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</si>
  <si>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</si>
  <si>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</si>
  <si>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</si>
  <si>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</si>
  <si>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</si>
  <si>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</si>
  <si>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</si>
  <si>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</si>
  <si>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</si>
  <si>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</si>
  <si>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</si>
  <si>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</si>
  <si>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</si>
  <si>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</si>
  <si>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</si>
  <si>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</si>
  <si>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</si>
  <si>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2 02 25169 05 0000150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</si>
  <si>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</si>
  <si>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</si>
  <si>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</si>
  <si>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</si>
  <si>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</si>
  <si>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</si>
  <si>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</si>
  <si>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</si>
  <si>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</si>
  <si>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</si>
  <si>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</si>
  <si>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</si>
  <si>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</si>
  <si>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</si>
  <si>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</si>
  <si>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</si>
  <si>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</si>
  <si>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</si>
  <si>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</si>
  <si>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</si>
  <si>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</si>
  <si>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</si>
  <si>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</si>
  <si>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</si>
  <si>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</si>
  <si>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</si>
  <si>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</si>
  <si>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</si>
  <si>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</si>
  <si>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</si>
  <si>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</si>
  <si>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</si>
  <si>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 xml:space="preserve">2 02 25576 05 0000 150                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</si>
  <si>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</si>
  <si>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</si>
  <si>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</si>
  <si>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</si>
  <si>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</si>
  <si>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</si>
  <si>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</si>
  <si>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</si>
  <si>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</si>
  <si>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ОТЧЕТ</t>
  </si>
  <si>
    <t xml:space="preserve">       I. ДОХОДЫ РАЙОННОГО БЮДЖЕТА</t>
  </si>
  <si>
    <t>Утверждено на год</t>
  </si>
  <si>
    <t>Процент исполнения к годовому плану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</si>
  <si>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</si>
  <si>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</si>
  <si>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2 18 05010 05 0000 150</t>
  </si>
  <si>
    <t>2 19 60010 05 0000 150</t>
  </si>
  <si>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</si>
  <si>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</si>
  <si>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</si>
  <si>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</si>
  <si>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II. РАСХОДЫ РАЙОННОГО БЮДЖЕТА 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</si>
  <si>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</si>
  <si>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</si>
  <si>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</si>
  <si>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</si>
  <si>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</si>
  <si>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</si>
  <si>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</si>
  <si>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</si>
  <si>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</si>
  <si>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</si>
  <si>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</si>
  <si>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</si>
  <si>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</si>
  <si>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</si>
  <si>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</si>
  <si>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</si>
  <si>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</si>
  <si>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</si>
  <si>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</si>
  <si>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</si>
  <si>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</si>
  <si>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</si>
  <si>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</si>
  <si>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</si>
  <si>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</si>
  <si>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</si>
  <si>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</si>
  <si>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</si>
  <si>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</si>
  <si>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</si>
  <si>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</si>
  <si>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</si>
  <si>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</si>
  <si>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</si>
  <si>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</si>
  <si>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</si>
  <si>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</si>
  <si>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</si>
  <si>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</si>
  <si>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</si>
  <si>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</si>
  <si>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</si>
  <si>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</si>
  <si>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</si>
  <si>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</si>
  <si>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</si>
  <si>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</si>
  <si>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</si>
  <si>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</si>
  <si>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</si>
  <si>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</si>
  <si>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</si>
  <si>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</si>
  <si>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</si>
  <si>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</si>
  <si>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</si>
  <si>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</si>
  <si>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</si>
  <si>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</si>
  <si>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</si>
  <si>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</si>
  <si>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Дефицит(-), профицит(+) районного бюджета</t>
  </si>
  <si>
    <t>Резервные фонды</t>
  </si>
  <si>
    <t>11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</si>
  <si>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</si>
  <si>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</si>
  <si>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</si>
  <si>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Общеэкономические вопросы</t>
  </si>
  <si>
    <t>Другие вопросы в области физической культуры и спорта</t>
  </si>
  <si>
    <t>Приложение   1</t>
  </si>
  <si>
    <t>Наименование групп, подгрупп и статей доходов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</si>
  <si>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</si>
  <si>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</si>
  <si>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</si>
  <si>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2 02 25210 05 0000 150</t>
  </si>
  <si>
    <t>Субсиди местным бюджетам на обеспечение образовательных организаций материально-технической базой для внедрения цифровой образовательной среды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</si>
  <si>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</si>
  <si>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</si>
  <si>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</si>
  <si>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</si>
  <si>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</si>
  <si>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</si>
  <si>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>Субсидии на проведение работ по сохранению объектов культурного наследия</t>
  </si>
  <si>
    <t>Субсидии бюджетам муниципальных образований области на капитальный ремонт и ремонт объектов культуры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</si>
  <si>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</si>
  <si>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</si>
  <si>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</si>
  <si>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>Субсидии местным бюджетам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2022 год и плановый период 2023 и 2024 годов</t>
  </si>
  <si>
    <t>Единая субвенция бюджетам муниципальных образований области</t>
  </si>
  <si>
    <t>Межбюджетные трансферты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</si>
  <si>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</si>
  <si>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Фактически исполнено за 1 полугодие 2022 г.</t>
  </si>
  <si>
    <t>Фактическое исполнение за             I полугодие 2022 года</t>
  </si>
  <si>
    <t>Субсидии на реализацию проекта "Народный бюджет"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</si>
  <si>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</si>
  <si>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</si>
  <si>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об исполнении районного бюджета  за  I полугодие 2022 года</t>
  </si>
  <si>
    <t>Фактически исполнено за I полугодие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</si>
</sst>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9"/>
      <name val="Arial Cyr"/>
      <family val="0"/>
    </font>
    <font>
      <b/>
      <i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24" fillId="0" borderId="3">
      <alignment horizontal="left" vertical="top"/>
      <protection/>
    </xf>
    <xf numFmtId="49" fontId="2" fillId="29" borderId="3">
      <alignment horizontal="left" vertical="top"/>
      <protection/>
    </xf>
    <xf numFmtId="49" fontId="2" fillId="29" borderId="3">
      <alignment horizontal="left" vertical="top"/>
      <protection/>
    </xf>
    <xf numFmtId="49" fontId="2" fillId="29" borderId="3">
      <alignment horizontal="left" vertical="top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4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64" fillId="0" borderId="0" applyNumberFormat="0" applyFill="0" applyBorder="0" applyAlignment="0" applyProtection="0"/>
    <xf numFmtId="0" fontId="65" fillId="37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2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</cellStyleXfs>
  <cellXfs count="109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Border="1">
      <alignment/>
      <protection/>
    </xf>
    <xf numFmtId="0" fontId="3" fillId="41" borderId="12" xfId="96" applyFont="1" applyFill="1" applyBorder="1" applyAlignment="1">
      <alignment vertical="top" wrapText="1"/>
      <protection/>
    </xf>
    <xf numFmtId="0" fontId="2" fillId="41" borderId="0" xfId="96" applyFill="1">
      <alignment/>
      <protection/>
    </xf>
    <xf numFmtId="0" fontId="5" fillId="41" borderId="12" xfId="96" applyFont="1" applyFill="1" applyBorder="1" applyAlignment="1">
      <alignment vertical="top" wrapText="1"/>
      <protection/>
    </xf>
    <xf numFmtId="0" fontId="2" fillId="0" borderId="0" xfId="96" applyFill="1">
      <alignment/>
      <protection/>
    </xf>
    <xf numFmtId="0" fontId="2" fillId="0" borderId="0" xfId="96" applyAlignment="1">
      <alignment horizontal="left" vertical="top"/>
      <protection/>
    </xf>
    <xf numFmtId="172" fontId="5" fillId="0" borderId="0" xfId="96" applyNumberFormat="1" applyFont="1" applyBorder="1" applyAlignment="1">
      <alignment horizontal="right"/>
      <protection/>
    </xf>
    <xf numFmtId="172" fontId="3" fillId="0" borderId="0" xfId="96" applyNumberFormat="1" applyFont="1" applyBorder="1" applyAlignment="1">
      <alignment horizontal="center"/>
      <protection/>
    </xf>
    <xf numFmtId="172" fontId="3" fillId="0" borderId="0" xfId="96" applyNumberFormat="1" applyFont="1" applyBorder="1">
      <alignment/>
      <protection/>
    </xf>
    <xf numFmtId="172" fontId="3" fillId="0" borderId="0" xfId="96" applyNumberFormat="1" applyFont="1">
      <alignment/>
      <protection/>
    </xf>
    <xf numFmtId="0" fontId="2" fillId="0" borderId="0" xfId="96" applyFill="1" applyAlignment="1">
      <alignment horizontal="left" vertical="top"/>
      <protection/>
    </xf>
    <xf numFmtId="172" fontId="3" fillId="0" borderId="0" xfId="96" applyNumberFormat="1" applyFont="1" applyFill="1">
      <alignment/>
      <protection/>
    </xf>
    <xf numFmtId="0" fontId="3" fillId="41" borderId="12" xfId="96" applyFont="1" applyFill="1" applyBorder="1" applyAlignment="1">
      <alignment horizontal="left" vertical="top" wrapText="1"/>
      <protection/>
    </xf>
    <xf numFmtId="0" fontId="5" fillId="41" borderId="12" xfId="96" applyFont="1" applyFill="1" applyBorder="1" applyAlignment="1">
      <alignment horizontal="left" vertical="top" wrapText="1"/>
      <protection/>
    </xf>
    <xf numFmtId="0" fontId="3" fillId="41" borderId="12" xfId="97" applyNumberFormat="1" applyFont="1" applyFill="1" applyBorder="1" applyAlignment="1" applyProtection="1">
      <alignment horizontal="left" vertical="top" wrapText="1"/>
      <protection hidden="1"/>
    </xf>
    <xf numFmtId="0" fontId="3" fillId="41" borderId="13" xfId="97" applyNumberFormat="1" applyFont="1" applyFill="1" applyBorder="1" applyAlignment="1" applyProtection="1">
      <alignment vertical="top" wrapText="1"/>
      <protection hidden="1"/>
    </xf>
    <xf numFmtId="0" fontId="3" fillId="41" borderId="12" xfId="96" applyNumberFormat="1" applyFont="1" applyFill="1" applyBorder="1" applyAlignment="1">
      <alignment vertical="top" wrapText="1"/>
      <protection/>
    </xf>
    <xf numFmtId="0" fontId="3" fillId="41" borderId="12" xfId="96" applyNumberFormat="1" applyFont="1" applyFill="1" applyBorder="1" applyAlignment="1">
      <alignment horizontal="left" vertical="top" wrapText="1"/>
      <protection/>
    </xf>
    <xf numFmtId="0" fontId="3" fillId="41" borderId="13" xfId="97" applyNumberFormat="1" applyFont="1" applyFill="1" applyBorder="1" applyAlignment="1" applyProtection="1">
      <alignment vertical="center" wrapText="1"/>
      <protection hidden="1"/>
    </xf>
    <xf numFmtId="0" fontId="3" fillId="41" borderId="12" xfId="0" applyFont="1" applyFill="1" applyBorder="1" applyAlignment="1">
      <alignment vertical="top"/>
    </xf>
    <xf numFmtId="0" fontId="3" fillId="41" borderId="0" xfId="0" applyFont="1" applyFill="1" applyAlignment="1">
      <alignment wrapText="1"/>
    </xf>
    <xf numFmtId="0" fontId="5" fillId="41" borderId="12" xfId="0" applyFont="1" applyFill="1" applyBorder="1" applyAlignment="1">
      <alignment vertical="top" wrapText="1"/>
    </xf>
    <xf numFmtId="0" fontId="5" fillId="41" borderId="0" xfId="0" applyFont="1" applyFill="1" applyAlignment="1">
      <alignment vertical="top"/>
    </xf>
    <xf numFmtId="0" fontId="5" fillId="41" borderId="14" xfId="0" applyFont="1" applyFill="1" applyBorder="1" applyAlignment="1">
      <alignment vertical="top" wrapText="1"/>
    </xf>
    <xf numFmtId="0" fontId="5" fillId="41" borderId="12" xfId="0" applyFont="1" applyFill="1" applyBorder="1" applyAlignment="1">
      <alignment wrapText="1"/>
    </xf>
    <xf numFmtId="0" fontId="7" fillId="41" borderId="12" xfId="101" applyFont="1" applyFill="1" applyBorder="1" applyAlignment="1">
      <alignment horizontal="left" vertical="top" wrapText="1"/>
      <protection/>
    </xf>
    <xf numFmtId="0" fontId="3" fillId="41" borderId="12" xfId="0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vertical="top" wrapText="1"/>
    </xf>
    <xf numFmtId="172" fontId="5" fillId="41" borderId="12" xfId="96" applyNumberFormat="1" applyFont="1" applyFill="1" applyBorder="1" applyAlignment="1">
      <alignment horizontal="center" vertical="center"/>
      <protection/>
    </xf>
    <xf numFmtId="172" fontId="5" fillId="41" borderId="12" xfId="97" applyNumberFormat="1" applyFont="1" applyFill="1" applyBorder="1" applyAlignment="1" applyProtection="1">
      <alignment horizontal="center" vertical="center" wrapText="1"/>
      <protection hidden="1"/>
    </xf>
    <xf numFmtId="172" fontId="3" fillId="41" borderId="12" xfId="97" applyNumberFormat="1" applyFont="1" applyFill="1" applyBorder="1" applyAlignment="1" applyProtection="1">
      <alignment horizontal="center" vertical="center" wrapText="1"/>
      <protection hidden="1"/>
    </xf>
    <xf numFmtId="0" fontId="70" fillId="41" borderId="12" xfId="0" applyFont="1" applyFill="1" applyBorder="1" applyAlignment="1">
      <alignment vertical="top"/>
    </xf>
    <xf numFmtId="0" fontId="71" fillId="41" borderId="12" xfId="0" applyFont="1" applyFill="1" applyBorder="1" applyAlignment="1">
      <alignment horizontal="left" vertical="top"/>
    </xf>
    <xf numFmtId="0" fontId="71" fillId="41" borderId="12" xfId="0" applyFont="1" applyFill="1" applyBorder="1" applyAlignment="1">
      <alignment vertical="top"/>
    </xf>
    <xf numFmtId="0" fontId="70" fillId="0" borderId="0" xfId="0" applyFont="1" applyAlignment="1">
      <alignment vertical="top" wrapText="1"/>
    </xf>
    <xf numFmtId="172" fontId="72" fillId="41" borderId="12" xfId="97" applyNumberFormat="1" applyFont="1" applyFill="1" applyBorder="1" applyAlignment="1" applyProtection="1">
      <alignment horizontal="center" vertical="center" wrapText="1"/>
      <protection hidden="1"/>
    </xf>
    <xf numFmtId="172" fontId="5" fillId="41" borderId="15" xfId="96" applyNumberFormat="1" applyFont="1" applyFill="1" applyBorder="1" applyAlignment="1">
      <alignment horizontal="center" vertical="center"/>
      <protection/>
    </xf>
    <xf numFmtId="0" fontId="3" fillId="42" borderId="12" xfId="96" applyFont="1" applyFill="1" applyBorder="1" applyAlignment="1">
      <alignment vertical="top" wrapText="1"/>
      <protection/>
    </xf>
    <xf numFmtId="0" fontId="3" fillId="42" borderId="12" xfId="96" applyNumberFormat="1" applyFont="1" applyFill="1" applyBorder="1" applyAlignment="1">
      <alignment horizontal="left" vertical="top" wrapText="1"/>
      <protection/>
    </xf>
    <xf numFmtId="0" fontId="9" fillId="0" borderId="0" xfId="96" applyFont="1">
      <alignment/>
      <protection/>
    </xf>
    <xf numFmtId="0" fontId="10" fillId="0" borderId="0" xfId="96" applyFont="1" applyFill="1" applyBorder="1" applyAlignment="1">
      <alignment horizontal="center" vertical="top"/>
      <protection/>
    </xf>
    <xf numFmtId="0" fontId="11" fillId="0" borderId="0" xfId="96" applyFont="1" applyFill="1" applyBorder="1" applyAlignment="1">
      <alignment horizontal="left" vertical="top"/>
      <protection/>
    </xf>
    <xf numFmtId="0" fontId="16" fillId="0" borderId="12" xfId="96" applyFont="1" applyFill="1" applyBorder="1" applyAlignment="1">
      <alignment horizontal="center" vertical="center" wrapText="1"/>
      <protection/>
    </xf>
    <xf numFmtId="0" fontId="16" fillId="0" borderId="12" xfId="96" applyFont="1" applyFill="1" applyBorder="1" applyAlignment="1">
      <alignment horizontal="center" vertical="center"/>
      <protection/>
    </xf>
    <xf numFmtId="0" fontId="18" fillId="0" borderId="12" xfId="96" applyFont="1" applyFill="1" applyBorder="1" applyAlignment="1">
      <alignment horizontal="left" vertical="top" wrapText="1"/>
      <protection/>
    </xf>
    <xf numFmtId="49" fontId="18" fillId="0" borderId="12" xfId="96" applyNumberFormat="1" applyFont="1" applyFill="1" applyBorder="1" applyAlignment="1">
      <alignment horizontal="center" vertical="center"/>
      <protection/>
    </xf>
    <xf numFmtId="172" fontId="18" fillId="0" borderId="12" xfId="96" applyNumberFormat="1" applyFont="1" applyFill="1" applyBorder="1" applyAlignment="1">
      <alignment horizontal="center" vertical="center"/>
      <protection/>
    </xf>
    <xf numFmtId="0" fontId="15" fillId="43" borderId="12" xfId="96" applyFont="1" applyFill="1" applyBorder="1" applyAlignment="1">
      <alignment horizontal="left" wrapText="1"/>
      <protection/>
    </xf>
    <xf numFmtId="49" fontId="19" fillId="0" borderId="12" xfId="96" applyNumberFormat="1" applyFont="1" applyFill="1" applyBorder="1" applyAlignment="1">
      <alignment horizontal="center" vertical="center"/>
      <protection/>
    </xf>
    <xf numFmtId="172" fontId="20" fillId="41" borderId="12" xfId="96" applyNumberFormat="1" applyFont="1" applyFill="1" applyBorder="1" applyAlignment="1">
      <alignment horizontal="center" vertical="center"/>
      <protection/>
    </xf>
    <xf numFmtId="172" fontId="19" fillId="0" borderId="12" xfId="96" applyNumberFormat="1" applyFont="1" applyFill="1" applyBorder="1" applyAlignment="1">
      <alignment horizontal="center" vertical="center"/>
      <protection/>
    </xf>
    <xf numFmtId="0" fontId="19" fillId="0" borderId="12" xfId="96" applyFont="1" applyFill="1" applyBorder="1" applyAlignment="1">
      <alignment vertical="top" wrapText="1"/>
      <protection/>
    </xf>
    <xf numFmtId="0" fontId="19" fillId="0" borderId="12" xfId="96" applyFont="1" applyFill="1" applyBorder="1" applyAlignment="1">
      <alignment horizontal="left" vertical="top" wrapText="1"/>
      <protection/>
    </xf>
    <xf numFmtId="0" fontId="18" fillId="0" borderId="12" xfId="96" applyFont="1" applyFill="1" applyBorder="1" applyAlignment="1">
      <alignment vertical="top" wrapText="1"/>
      <protection/>
    </xf>
    <xf numFmtId="172" fontId="18" fillId="41" borderId="12" xfId="96" applyNumberFormat="1" applyFont="1" applyFill="1" applyBorder="1" applyAlignment="1">
      <alignment horizontal="center" vertical="center"/>
      <protection/>
    </xf>
    <xf numFmtId="172" fontId="21" fillId="41" borderId="12" xfId="96" applyNumberFormat="1" applyFont="1" applyFill="1" applyBorder="1" applyAlignment="1">
      <alignment horizontal="center" vertical="center"/>
      <protection/>
    </xf>
    <xf numFmtId="0" fontId="15" fillId="0" borderId="12" xfId="96" applyFont="1" applyBorder="1">
      <alignment/>
      <protection/>
    </xf>
    <xf numFmtId="172" fontId="20" fillId="0" borderId="12" xfId="96" applyNumberFormat="1" applyFont="1" applyBorder="1" applyAlignment="1">
      <alignment horizontal="center" vertical="center"/>
      <protection/>
    </xf>
    <xf numFmtId="172" fontId="22" fillId="0" borderId="12" xfId="96" applyNumberFormat="1" applyFont="1" applyFill="1" applyBorder="1" applyAlignment="1">
      <alignment horizontal="center" vertical="center"/>
      <protection/>
    </xf>
    <xf numFmtId="49" fontId="9" fillId="0" borderId="0" xfId="96" applyNumberFormat="1" applyFont="1" applyAlignment="1">
      <alignment wrapText="1"/>
      <protection/>
    </xf>
    <xf numFmtId="172" fontId="9" fillId="0" borderId="0" xfId="96" applyNumberFormat="1" applyFont="1">
      <alignment/>
      <protection/>
    </xf>
    <xf numFmtId="0" fontId="73" fillId="0" borderId="0" xfId="96" applyFont="1" applyBorder="1">
      <alignment/>
      <protection/>
    </xf>
    <xf numFmtId="0" fontId="73" fillId="0" borderId="0" xfId="96" applyFont="1" applyBorder="1" applyAlignment="1">
      <alignment wrapText="1"/>
      <protection/>
    </xf>
    <xf numFmtId="0" fontId="27" fillId="0" borderId="12" xfId="96" applyFont="1" applyBorder="1" applyAlignment="1">
      <alignment vertical="center"/>
      <protection/>
    </xf>
    <xf numFmtId="0" fontId="27" fillId="0" borderId="12" xfId="96" applyFont="1" applyBorder="1" applyAlignment="1">
      <alignment horizontal="center" vertical="center" wrapText="1"/>
      <protection/>
    </xf>
    <xf numFmtId="0" fontId="2" fillId="0" borderId="16" xfId="96" applyBorder="1">
      <alignment/>
      <protection/>
    </xf>
    <xf numFmtId="0" fontId="27" fillId="0" borderId="12" xfId="96" applyFont="1" applyFill="1" applyBorder="1" applyAlignment="1">
      <alignment horizontal="center" vertical="center"/>
      <protection/>
    </xf>
    <xf numFmtId="172" fontId="74" fillId="0" borderId="12" xfId="97" applyNumberFormat="1" applyFont="1" applyFill="1" applyBorder="1" applyAlignment="1">
      <alignment horizontal="center" vertical="center"/>
      <protection/>
    </xf>
    <xf numFmtId="172" fontId="27" fillId="41" borderId="12" xfId="97" applyNumberFormat="1" applyFont="1" applyFill="1" applyBorder="1" applyAlignment="1">
      <alignment horizontal="center" vertical="center"/>
      <protection/>
    </xf>
    <xf numFmtId="9" fontId="0" fillId="0" borderId="0" xfId="131" applyFont="1" applyAlignment="1">
      <alignment/>
    </xf>
    <xf numFmtId="0" fontId="6" fillId="0" borderId="0" xfId="96" applyFont="1">
      <alignment/>
      <protection/>
    </xf>
    <xf numFmtId="0" fontId="11" fillId="0" borderId="12" xfId="96" applyFont="1" applyFill="1" applyBorder="1" applyAlignment="1">
      <alignment horizontal="center" vertical="center" wrapText="1"/>
      <protection/>
    </xf>
    <xf numFmtId="0" fontId="11" fillId="0" borderId="12" xfId="96" applyFont="1" applyFill="1" applyBorder="1" applyAlignment="1">
      <alignment horizontal="center" vertical="center"/>
      <protection/>
    </xf>
    <xf numFmtId="0" fontId="6" fillId="0" borderId="12" xfId="96" applyFont="1" applyBorder="1" applyAlignment="1">
      <alignment horizontal="center" vertical="center" wrapText="1"/>
      <protection/>
    </xf>
    <xf numFmtId="172" fontId="27" fillId="0" borderId="12" xfId="9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96" applyFont="1" applyFill="1" applyBorder="1" applyAlignment="1">
      <alignment horizontal="center" vertical="center" wrapText="1"/>
      <protection/>
    </xf>
    <xf numFmtId="0" fontId="20" fillId="41" borderId="0" xfId="0" applyFont="1" applyFill="1" applyAlignment="1">
      <alignment horizontal="right"/>
    </xf>
    <xf numFmtId="0" fontId="50" fillId="41" borderId="0" xfId="0" applyFont="1" applyFill="1" applyBorder="1" applyAlignment="1">
      <alignment/>
    </xf>
    <xf numFmtId="0" fontId="8" fillId="0" borderId="0" xfId="0" applyFont="1" applyAlignment="1">
      <alignment/>
    </xf>
    <xf numFmtId="0" fontId="50" fillId="41" borderId="0" xfId="0" applyFont="1" applyFill="1" applyBorder="1" applyAlignment="1">
      <alignment horizontal="left" vertical="top"/>
    </xf>
    <xf numFmtId="0" fontId="2" fillId="41" borderId="0" xfId="96" applyFont="1" applyFill="1" applyBorder="1">
      <alignment/>
      <protection/>
    </xf>
    <xf numFmtId="0" fontId="3" fillId="41" borderId="0" xfId="96" applyFont="1" applyFill="1" applyBorder="1">
      <alignment/>
      <protection/>
    </xf>
    <xf numFmtId="0" fontId="3" fillId="41" borderId="12" xfId="96" applyNumberFormat="1" applyFont="1" applyFill="1" applyBorder="1" applyAlignment="1">
      <alignment horizontal="left" vertical="center" wrapText="1"/>
      <protection/>
    </xf>
    <xf numFmtId="0" fontId="70" fillId="41" borderId="12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2" fontId="5" fillId="41" borderId="12" xfId="96" applyNumberFormat="1" applyFont="1" applyFill="1" applyBorder="1" applyAlignment="1">
      <alignment horizontal="center" vertical="center" wrapText="1"/>
      <protection/>
    </xf>
    <xf numFmtId="2" fontId="50" fillId="41" borderId="12" xfId="0" applyNumberFormat="1" applyFont="1" applyFill="1" applyBorder="1" applyAlignment="1">
      <alignment horizontal="center" vertical="center" wrapText="1"/>
    </xf>
    <xf numFmtId="0" fontId="5" fillId="41" borderId="12" xfId="96" applyFont="1" applyFill="1" applyBorder="1" applyAlignment="1">
      <alignment horizontal="center" vertical="center" wrapText="1"/>
      <protection/>
    </xf>
    <xf numFmtId="0" fontId="50" fillId="41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0" xfId="96" applyFont="1" applyFill="1" applyBorder="1" applyAlignment="1">
      <alignment horizontal="center" vertical="top"/>
      <protection/>
    </xf>
    <xf numFmtId="0" fontId="18" fillId="0" borderId="0" xfId="98" applyFont="1" applyFill="1" applyBorder="1" applyAlignment="1">
      <alignment horizontal="center" vertical="center"/>
      <protection/>
    </xf>
    <xf numFmtId="0" fontId="12" fillId="0" borderId="0" xfId="96" applyFont="1" applyFill="1" applyBorder="1" applyAlignment="1">
      <alignment horizontal="left" vertical="top"/>
      <protection/>
    </xf>
    <xf numFmtId="0" fontId="13" fillId="0" borderId="0" xfId="96" applyFont="1" applyAlignment="1">
      <alignment horizontal="left" vertical="top"/>
      <protection/>
    </xf>
    <xf numFmtId="0" fontId="14" fillId="0" borderId="18" xfId="96" applyFont="1" applyFill="1" applyBorder="1" applyAlignment="1">
      <alignment horizontal="center" vertical="top"/>
      <protection/>
    </xf>
    <xf numFmtId="0" fontId="14" fillId="0" borderId="22" xfId="96" applyFont="1" applyFill="1" applyBorder="1" applyAlignment="1">
      <alignment horizontal="center" vertical="top"/>
      <protection/>
    </xf>
    <xf numFmtId="0" fontId="14" fillId="0" borderId="0" xfId="96" applyFont="1" applyFill="1" applyBorder="1" applyAlignment="1">
      <alignment horizontal="center" vertical="top"/>
      <protection/>
    </xf>
    <xf numFmtId="0" fontId="22" fillId="0" borderId="12" xfId="96" applyFont="1" applyFill="1" applyBorder="1" applyAlignment="1">
      <alignment horizontal="center" vertical="top" wrapText="1"/>
      <protection/>
    </xf>
    <xf numFmtId="0" fontId="23" fillId="0" borderId="12" xfId="96" applyFont="1" applyBorder="1" applyAlignment="1">
      <alignment horizontal="center"/>
      <protection/>
    </xf>
    <xf numFmtId="0" fontId="22" fillId="0" borderId="0" xfId="96" applyFont="1" applyFill="1" applyBorder="1" applyAlignment="1">
      <alignment horizontal="left" vertical="center"/>
      <protection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бычный 3 2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4"/>
  <sheetViews>
    <sheetView view="pageBreakPreview" zoomScale="119" zoomScaleNormal="119" zoomScaleSheetLayoutView="119" zoomScalePageLayoutView="0" workbookViewId="0" topLeftCell="B98">
      <selection activeCell="D9" sqref="D9"/>
    </sheetView>
  </sheetViews>
  <sheetFormatPr defaultColWidth="9.8515625" defaultRowHeight="15"/>
  <cols>
    <col min="1" max="1" width="21.57421875" style="1" customWidth="1"/>
    <col min="2" max="2" width="70.140625" style="7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8.75">
      <c r="E2" s="80" t="s">
        <v>195</v>
      </c>
    </row>
    <row r="3" spans="1:6" ht="18">
      <c r="A3"/>
      <c r="B3" s="77" t="s">
        <v>113</v>
      </c>
      <c r="C3" s="77"/>
      <c r="D3" s="77"/>
      <c r="E3" s="77"/>
      <c r="F3" s="77"/>
    </row>
    <row r="4" spans="1:5" s="2" customFormat="1" ht="28.5" customHeight="1">
      <c r="A4" s="88" t="s">
        <v>222</v>
      </c>
      <c r="B4" s="88"/>
      <c r="C4" s="88"/>
      <c r="D4" s="88"/>
      <c r="E4" s="88"/>
    </row>
    <row r="5" spans="1:6" s="2" customFormat="1" ht="30.75" customHeight="1">
      <c r="A5" s="81"/>
      <c r="B5" s="77" t="s">
        <v>114</v>
      </c>
      <c r="C5" s="82"/>
      <c r="D5" s="82"/>
      <c r="E5" s="82"/>
      <c r="F5" s="82"/>
    </row>
    <row r="6" spans="1:5" s="2" customFormat="1" ht="15">
      <c r="A6" s="81"/>
      <c r="B6" s="83"/>
      <c r="C6" s="84"/>
      <c r="D6" s="84"/>
      <c r="E6" s="85"/>
    </row>
    <row r="7" spans="1:5" ht="19.5" customHeight="1">
      <c r="A7" s="89" t="s">
        <v>0</v>
      </c>
      <c r="B7" s="91" t="s">
        <v>196</v>
      </c>
      <c r="C7" s="93" t="s">
        <v>115</v>
      </c>
      <c r="D7" s="95" t="s">
        <v>223</v>
      </c>
      <c r="E7" s="97" t="s">
        <v>116</v>
      </c>
    </row>
    <row r="8" spans="1:5" ht="44.25" customHeight="1">
      <c r="A8" s="90"/>
      <c r="B8" s="92"/>
      <c r="C8" s="94"/>
      <c r="D8" s="96"/>
      <c r="E8" s="98"/>
    </row>
    <row r="9" spans="1:5" ht="20.25" customHeight="1">
      <c r="A9" s="5" t="s">
        <v>1</v>
      </c>
      <c r="B9" s="15" t="s">
        <v>2</v>
      </c>
      <c r="C9" s="30">
        <v>203954.2</v>
      </c>
      <c r="D9" s="30">
        <v>109727.5</v>
      </c>
      <c r="E9" s="30">
        <f>SUM(D9/C9)*100</f>
        <v>53.80006883898444</v>
      </c>
    </row>
    <row r="10" spans="1:5" ht="21" customHeight="1">
      <c r="A10" s="5" t="s">
        <v>3</v>
      </c>
      <c r="B10" s="15" t="s">
        <v>4</v>
      </c>
      <c r="C10" s="30">
        <f>C11+C101</f>
        <v>809733.7</v>
      </c>
      <c r="D10" s="30">
        <f>D11+D99+D101</f>
        <v>331672.48</v>
      </c>
      <c r="E10" s="30">
        <f aca="true" t="shared" si="0" ref="E10:E74">SUM(D10/C10)*100</f>
        <v>40.96068621078757</v>
      </c>
    </row>
    <row r="11" spans="1:5" s="4" customFormat="1" ht="25.5">
      <c r="A11" s="3" t="s">
        <v>5</v>
      </c>
      <c r="B11" s="14" t="s">
        <v>6</v>
      </c>
      <c r="C11" s="30">
        <f>C12+C17+C69+C86</f>
        <v>809399.2</v>
      </c>
      <c r="D11" s="30">
        <f>D12+D17+D69+D86+D103+D104</f>
        <v>331384.18</v>
      </c>
      <c r="E11" s="30">
        <f t="shared" si="0"/>
        <v>40.94199500073635</v>
      </c>
    </row>
    <row r="12" spans="1:5" s="4" customFormat="1" ht="21" customHeight="1">
      <c r="A12" s="5" t="s">
        <v>34</v>
      </c>
      <c r="B12" s="15" t="s">
        <v>20</v>
      </c>
      <c r="C12" s="30">
        <f>SUM(C13+C16+C15)</f>
        <v>205309.9</v>
      </c>
      <c r="D12" s="30">
        <f>SUM(D13+D16)</f>
        <v>102654.8</v>
      </c>
      <c r="E12" s="30">
        <f t="shared" si="0"/>
        <v>49.999926939714065</v>
      </c>
    </row>
    <row r="13" spans="1:5" s="4" customFormat="1" ht="25.5">
      <c r="A13" s="21" t="s">
        <v>35</v>
      </c>
      <c r="B13" s="14" t="s">
        <v>7</v>
      </c>
      <c r="C13" s="30">
        <v>105997.5</v>
      </c>
      <c r="D13" s="30">
        <v>52998.8</v>
      </c>
      <c r="E13" s="30">
        <f t="shared" si="0"/>
        <v>50.00004717092384</v>
      </c>
    </row>
    <row r="14" spans="1:5" s="4" customFormat="1" ht="26.25" customHeight="1" hidden="1">
      <c r="A14" s="3" t="s">
        <v>36</v>
      </c>
      <c r="B14" s="14" t="s">
        <v>18</v>
      </c>
      <c r="C14" s="30"/>
      <c r="D14" s="30"/>
      <c r="E14" s="30" t="e">
        <f t="shared" si="0"/>
        <v>#DIV/0!</v>
      </c>
    </row>
    <row r="15" spans="1:5" s="4" customFormat="1" ht="26.25" customHeight="1" hidden="1">
      <c r="A15" s="33" t="s">
        <v>36</v>
      </c>
      <c r="B15" s="14" t="s">
        <v>78</v>
      </c>
      <c r="C15" s="30"/>
      <c r="D15" s="30">
        <v>0</v>
      </c>
      <c r="E15" s="30" t="e">
        <f t="shared" si="0"/>
        <v>#DIV/0!</v>
      </c>
    </row>
    <row r="16" spans="1:5" s="4" customFormat="1" ht="39" customHeight="1">
      <c r="A16" s="3" t="s">
        <v>74</v>
      </c>
      <c r="B16" s="22" t="s">
        <v>75</v>
      </c>
      <c r="C16" s="30">
        <v>99312.4</v>
      </c>
      <c r="D16" s="30">
        <v>49656</v>
      </c>
      <c r="E16" s="30">
        <f t="shared" si="0"/>
        <v>49.99979861527866</v>
      </c>
    </row>
    <row r="17" spans="1:5" s="4" customFormat="1" ht="29.25" customHeight="1">
      <c r="A17" s="5" t="s">
        <v>37</v>
      </c>
      <c r="B17" s="15" t="s">
        <v>19</v>
      </c>
      <c r="C17" s="30">
        <f>SUM(C18+C26+C27+C29+C32+C33+C34+C39+C46+C31+C44)</f>
        <v>211257</v>
      </c>
      <c r="D17" s="30">
        <f>SUM(D18+D19+D26+D27+D29+D32+D33+D34+D39+D44+D46)</f>
        <v>25006.280000000002</v>
      </c>
      <c r="E17" s="30">
        <f t="shared" si="0"/>
        <v>11.836900079050636</v>
      </c>
    </row>
    <row r="18" spans="1:5" s="4" customFormat="1" ht="69" customHeight="1" hidden="1">
      <c r="A18" s="3" t="s">
        <v>58</v>
      </c>
      <c r="B18" s="17" t="s">
        <v>95</v>
      </c>
      <c r="C18" s="30"/>
      <c r="D18" s="30"/>
      <c r="E18" s="30" t="e">
        <f t="shared" si="0"/>
        <v>#DIV/0!</v>
      </c>
    </row>
    <row r="19" spans="1:5" s="4" customFormat="1" ht="39.75" customHeight="1" hidden="1">
      <c r="A19" s="3" t="s">
        <v>58</v>
      </c>
      <c r="B19" s="14" t="s">
        <v>197</v>
      </c>
      <c r="C19" s="31"/>
      <c r="D19" s="30"/>
      <c r="E19" s="30" t="e">
        <f t="shared" si="0"/>
        <v>#DIV/0!</v>
      </c>
    </row>
    <row r="20" spans="1:5" s="4" customFormat="1" ht="82.5" customHeight="1" hidden="1">
      <c r="A20" s="3"/>
      <c r="B20" s="16" t="s">
        <v>45</v>
      </c>
      <c r="C20" s="30"/>
      <c r="D20" s="30"/>
      <c r="E20" s="30" t="e">
        <f t="shared" si="0"/>
        <v>#DIV/0!</v>
      </c>
    </row>
    <row r="21" spans="1:5" s="4" customFormat="1" ht="66" customHeight="1" hidden="1">
      <c r="A21" s="3"/>
      <c r="B21" s="17" t="s">
        <v>46</v>
      </c>
      <c r="C21" s="32"/>
      <c r="D21" s="32"/>
      <c r="E21" s="30" t="e">
        <f t="shared" si="0"/>
        <v>#DIV/0!</v>
      </c>
    </row>
    <row r="22" spans="1:5" s="4" customFormat="1" ht="75" customHeight="1" hidden="1">
      <c r="A22" s="3"/>
      <c r="B22" s="17" t="s">
        <v>47</v>
      </c>
      <c r="C22" s="31"/>
      <c r="D22" s="31"/>
      <c r="E22" s="30" t="e">
        <f t="shared" si="0"/>
        <v>#DIV/0!</v>
      </c>
    </row>
    <row r="23" spans="1:5" s="4" customFormat="1" ht="75" customHeight="1" hidden="1">
      <c r="A23" s="3"/>
      <c r="B23" s="17" t="s">
        <v>25</v>
      </c>
      <c r="C23" s="31">
        <v>0</v>
      </c>
      <c r="D23" s="31"/>
      <c r="E23" s="30" t="e">
        <f t="shared" si="0"/>
        <v>#DIV/0!</v>
      </c>
    </row>
    <row r="24" spans="1:5" s="4" customFormat="1" ht="70.5" customHeight="1" hidden="1">
      <c r="A24" s="3" t="s">
        <v>58</v>
      </c>
      <c r="B24" s="19" t="s">
        <v>98</v>
      </c>
      <c r="C24" s="31"/>
      <c r="D24" s="31">
        <v>0</v>
      </c>
      <c r="E24" s="30" t="e">
        <f t="shared" si="0"/>
        <v>#DIV/0!</v>
      </c>
    </row>
    <row r="25" spans="1:5" s="4" customFormat="1" ht="77.25" customHeight="1" hidden="1">
      <c r="A25" s="3" t="s">
        <v>58</v>
      </c>
      <c r="B25" s="86" t="s">
        <v>198</v>
      </c>
      <c r="C25" s="31"/>
      <c r="D25" s="31">
        <v>0</v>
      </c>
      <c r="E25" s="30" t="e">
        <f t="shared" si="0"/>
        <v>#DIV/0!</v>
      </c>
    </row>
    <row r="26" spans="1:5" s="4" customFormat="1" ht="88.5" customHeight="1">
      <c r="A26" s="18" t="s">
        <v>70</v>
      </c>
      <c r="B26" s="14" t="s">
        <v>199</v>
      </c>
      <c r="C26" s="31">
        <v>3135.1</v>
      </c>
      <c r="D26" s="31">
        <v>1296.9</v>
      </c>
      <c r="E26" s="30">
        <f t="shared" si="0"/>
        <v>41.367101527861955</v>
      </c>
    </row>
    <row r="27" spans="1:5" s="4" customFormat="1" ht="64.5" customHeight="1">
      <c r="A27" s="3" t="s">
        <v>200</v>
      </c>
      <c r="B27" s="19" t="s">
        <v>201</v>
      </c>
      <c r="C27" s="31">
        <v>1584.9</v>
      </c>
      <c r="D27" s="31">
        <v>1057.94</v>
      </c>
      <c r="E27" s="30">
        <f t="shared" si="0"/>
        <v>66.75121458767114</v>
      </c>
    </row>
    <row r="28" spans="1:5" s="4" customFormat="1" ht="65.25" customHeight="1" hidden="1">
      <c r="A28" s="3" t="s">
        <v>71</v>
      </c>
      <c r="B28" s="14" t="s">
        <v>62</v>
      </c>
      <c r="C28" s="31">
        <v>0</v>
      </c>
      <c r="D28" s="31"/>
      <c r="E28" s="30" t="e">
        <f t="shared" si="0"/>
        <v>#DIV/0!</v>
      </c>
    </row>
    <row r="29" spans="1:5" s="4" customFormat="1" ht="78" customHeight="1">
      <c r="A29" s="3" t="s">
        <v>80</v>
      </c>
      <c r="B29" s="19" t="s">
        <v>94</v>
      </c>
      <c r="C29" s="31">
        <v>11586</v>
      </c>
      <c r="D29" s="31">
        <v>6338.24</v>
      </c>
      <c r="E29" s="30">
        <f t="shared" si="0"/>
        <v>54.70602451234248</v>
      </c>
    </row>
    <row r="30" spans="1:5" s="4" customFormat="1" ht="78" customHeight="1" hidden="1">
      <c r="A30" s="3" t="s">
        <v>106</v>
      </c>
      <c r="B30" s="19" t="s">
        <v>107</v>
      </c>
      <c r="C30" s="31"/>
      <c r="D30" s="31">
        <v>0</v>
      </c>
      <c r="E30" s="30" t="e">
        <f t="shared" si="0"/>
        <v>#DIV/0!</v>
      </c>
    </row>
    <row r="31" spans="1:5" s="4" customFormat="1" ht="78" customHeight="1">
      <c r="A31" s="3" t="s">
        <v>106</v>
      </c>
      <c r="B31" s="19" t="s">
        <v>202</v>
      </c>
      <c r="C31" s="31">
        <v>813.1</v>
      </c>
      <c r="D31" s="31">
        <v>0</v>
      </c>
      <c r="E31" s="30">
        <f t="shared" si="0"/>
        <v>0</v>
      </c>
    </row>
    <row r="32" spans="1:5" s="4" customFormat="1" ht="65.25" customHeight="1" hidden="1">
      <c r="A32" s="21" t="s">
        <v>33</v>
      </c>
      <c r="B32" s="28" t="s">
        <v>97</v>
      </c>
      <c r="C32" s="31">
        <v>0</v>
      </c>
      <c r="D32" s="31"/>
      <c r="E32" s="30" t="e">
        <f t="shared" si="0"/>
        <v>#DIV/0!</v>
      </c>
    </row>
    <row r="33" spans="1:5" s="4" customFormat="1" ht="81.75" customHeight="1">
      <c r="A33" s="3" t="s">
        <v>73</v>
      </c>
      <c r="B33" s="14" t="s">
        <v>67</v>
      </c>
      <c r="C33" s="31">
        <v>406.8</v>
      </c>
      <c r="D33" s="31">
        <v>0</v>
      </c>
      <c r="E33" s="30">
        <f t="shared" si="0"/>
        <v>0</v>
      </c>
    </row>
    <row r="34" spans="1:5" s="4" customFormat="1" ht="47.25" customHeight="1">
      <c r="A34" s="3" t="s">
        <v>61</v>
      </c>
      <c r="B34" s="14" t="s">
        <v>203</v>
      </c>
      <c r="C34" s="31">
        <v>324.7</v>
      </c>
      <c r="D34" s="31">
        <v>324.7</v>
      </c>
      <c r="E34" s="30">
        <f t="shared" si="0"/>
        <v>100</v>
      </c>
    </row>
    <row r="35" spans="1:5" s="4" customFormat="1" ht="65.25" customHeight="1" hidden="1">
      <c r="A35" s="3" t="s">
        <v>61</v>
      </c>
      <c r="B35" s="15" t="s">
        <v>63</v>
      </c>
      <c r="C35" s="31">
        <v>0</v>
      </c>
      <c r="D35" s="37"/>
      <c r="E35" s="30" t="e">
        <f t="shared" si="0"/>
        <v>#DIV/0!</v>
      </c>
    </row>
    <row r="36" spans="1:5" s="4" customFormat="1" ht="28.5" customHeight="1" hidden="1">
      <c r="A36" s="5" t="s">
        <v>55</v>
      </c>
      <c r="B36" s="23" t="s">
        <v>52</v>
      </c>
      <c r="C36" s="30"/>
      <c r="D36" s="30"/>
      <c r="E36" s="30" t="e">
        <f t="shared" si="0"/>
        <v>#DIV/0!</v>
      </c>
    </row>
    <row r="37" spans="1:5" s="4" customFormat="1" ht="28.5" customHeight="1" hidden="1">
      <c r="A37" s="24" t="s">
        <v>59</v>
      </c>
      <c r="B37" s="25" t="s">
        <v>60</v>
      </c>
      <c r="C37" s="30"/>
      <c r="D37" s="30"/>
      <c r="E37" s="30" t="e">
        <f t="shared" si="0"/>
        <v>#DIV/0!</v>
      </c>
    </row>
    <row r="38" spans="1:5" s="4" customFormat="1" ht="42" customHeight="1" hidden="1">
      <c r="A38" s="5" t="s">
        <v>53</v>
      </c>
      <c r="B38" s="26" t="s">
        <v>54</v>
      </c>
      <c r="C38" s="31"/>
      <c r="D38" s="31"/>
      <c r="E38" s="30" t="e">
        <f t="shared" si="0"/>
        <v>#DIV/0!</v>
      </c>
    </row>
    <row r="39" spans="1:5" s="4" customFormat="1" ht="64.5" customHeight="1">
      <c r="A39" s="3" t="s">
        <v>56</v>
      </c>
      <c r="B39" s="14" t="s">
        <v>88</v>
      </c>
      <c r="C39" s="31">
        <v>1637.5</v>
      </c>
      <c r="D39" s="31">
        <v>0</v>
      </c>
      <c r="E39" s="30">
        <f t="shared" si="0"/>
        <v>0</v>
      </c>
    </row>
    <row r="40" spans="1:5" s="4" customFormat="1" ht="65.25" customHeight="1" hidden="1">
      <c r="A40" s="3" t="s">
        <v>56</v>
      </c>
      <c r="B40" s="14" t="s">
        <v>204</v>
      </c>
      <c r="C40" s="31">
        <v>0</v>
      </c>
      <c r="D40" s="31"/>
      <c r="E40" s="30" t="e">
        <f t="shared" si="0"/>
        <v>#DIV/0!</v>
      </c>
    </row>
    <row r="41" spans="1:5" s="4" customFormat="1" ht="30" customHeight="1" hidden="1">
      <c r="A41" s="5" t="s">
        <v>38</v>
      </c>
      <c r="B41" s="27" t="s">
        <v>23</v>
      </c>
      <c r="C41" s="30"/>
      <c r="D41" s="30"/>
      <c r="E41" s="30" t="e">
        <f t="shared" si="0"/>
        <v>#DIV/0!</v>
      </c>
    </row>
    <row r="42" spans="1:5" s="4" customFormat="1" ht="36.75" customHeight="1" hidden="1">
      <c r="A42" s="3" t="s">
        <v>24</v>
      </c>
      <c r="B42" s="27" t="s">
        <v>23</v>
      </c>
      <c r="C42" s="30">
        <v>1874.7</v>
      </c>
      <c r="D42" s="30"/>
      <c r="E42" s="30">
        <f t="shared" si="0"/>
        <v>0</v>
      </c>
    </row>
    <row r="43" spans="1:5" s="4" customFormat="1" ht="36.75" customHeight="1" hidden="1">
      <c r="A43" s="3" t="s">
        <v>24</v>
      </c>
      <c r="B43" s="27" t="s">
        <v>23</v>
      </c>
      <c r="C43" s="30">
        <v>670.8</v>
      </c>
      <c r="D43" s="30"/>
      <c r="E43" s="30">
        <f t="shared" si="0"/>
        <v>0</v>
      </c>
    </row>
    <row r="44" spans="1:5" s="4" customFormat="1" ht="60.75" customHeight="1">
      <c r="A44" s="3" t="s">
        <v>103</v>
      </c>
      <c r="B44" s="19" t="s">
        <v>205</v>
      </c>
      <c r="C44" s="31">
        <v>12010.9</v>
      </c>
      <c r="D44" s="31">
        <v>0</v>
      </c>
      <c r="E44" s="30">
        <f t="shared" si="0"/>
        <v>0</v>
      </c>
    </row>
    <row r="45" spans="1:5" s="4" customFormat="1" ht="60" customHeight="1" hidden="1">
      <c r="A45" s="3" t="s">
        <v>86</v>
      </c>
      <c r="B45" s="36" t="s">
        <v>83</v>
      </c>
      <c r="C45" s="31"/>
      <c r="D45" s="31">
        <v>0</v>
      </c>
      <c r="E45" s="30" t="e">
        <f t="shared" si="0"/>
        <v>#DIV/0!</v>
      </c>
    </row>
    <row r="46" spans="1:5" s="4" customFormat="1" ht="19.5" customHeight="1">
      <c r="A46" s="5" t="s">
        <v>39</v>
      </c>
      <c r="B46" s="15" t="s">
        <v>16</v>
      </c>
      <c r="C46" s="30">
        <f>SUM(C50:C68)</f>
        <v>179758</v>
      </c>
      <c r="D46" s="30">
        <f>SUM(D50:D68)</f>
        <v>15988.500000000002</v>
      </c>
      <c r="E46" s="30">
        <f t="shared" si="0"/>
        <v>8.894458104785324</v>
      </c>
    </row>
    <row r="47" spans="1:5" s="4" customFormat="1" ht="84" customHeight="1" hidden="1">
      <c r="A47" s="3" t="s">
        <v>39</v>
      </c>
      <c r="B47" s="14" t="s">
        <v>72</v>
      </c>
      <c r="C47" s="31"/>
      <c r="D47" s="30">
        <v>0</v>
      </c>
      <c r="E47" s="30" t="e">
        <f t="shared" si="0"/>
        <v>#DIV/0!</v>
      </c>
    </row>
    <row r="48" spans="1:5" s="4" customFormat="1" ht="63" customHeight="1" hidden="1">
      <c r="A48" s="3" t="s">
        <v>39</v>
      </c>
      <c r="B48" s="14" t="s">
        <v>76</v>
      </c>
      <c r="C48" s="31">
        <v>-728.7</v>
      </c>
      <c r="D48" s="30"/>
      <c r="E48" s="30">
        <f t="shared" si="0"/>
        <v>0</v>
      </c>
    </row>
    <row r="49" spans="1:5" s="4" customFormat="1" ht="88.5" customHeight="1" hidden="1">
      <c r="A49" s="3" t="s">
        <v>39</v>
      </c>
      <c r="B49" s="14" t="s">
        <v>77</v>
      </c>
      <c r="C49" s="31">
        <v>-5000</v>
      </c>
      <c r="D49" s="30"/>
      <c r="E49" s="30">
        <f t="shared" si="0"/>
        <v>0</v>
      </c>
    </row>
    <row r="50" spans="1:6" s="4" customFormat="1" ht="89.25" customHeight="1" hidden="1">
      <c r="A50" s="3" t="s">
        <v>39</v>
      </c>
      <c r="B50" s="19" t="s">
        <v>100</v>
      </c>
      <c r="C50" s="31"/>
      <c r="D50" s="30">
        <v>0</v>
      </c>
      <c r="E50" s="30" t="e">
        <f t="shared" si="0"/>
        <v>#DIV/0!</v>
      </c>
      <c r="F50" s="4" t="s">
        <v>104</v>
      </c>
    </row>
    <row r="51" spans="1:6" s="4" customFormat="1" ht="89.25" customHeight="1" hidden="1">
      <c r="A51" s="39" t="s">
        <v>39</v>
      </c>
      <c r="B51" s="40" t="s">
        <v>101</v>
      </c>
      <c r="C51" s="30"/>
      <c r="D51" s="30">
        <v>0</v>
      </c>
      <c r="E51" s="30" t="e">
        <f t="shared" si="0"/>
        <v>#DIV/0!</v>
      </c>
      <c r="F51" s="4" t="s">
        <v>102</v>
      </c>
    </row>
    <row r="52" spans="1:5" s="4" customFormat="1" ht="89.25" customHeight="1">
      <c r="A52" s="3" t="s">
        <v>39</v>
      </c>
      <c r="B52" s="17" t="s">
        <v>95</v>
      </c>
      <c r="C52" s="30">
        <v>99317.4</v>
      </c>
      <c r="D52" s="30">
        <v>8381.6</v>
      </c>
      <c r="E52" s="30">
        <f t="shared" si="0"/>
        <v>8.439206020294531</v>
      </c>
    </row>
    <row r="53" spans="1:5" s="4" customFormat="1" ht="64.5" customHeight="1">
      <c r="A53" s="3" t="s">
        <v>39</v>
      </c>
      <c r="B53" s="19" t="s">
        <v>66</v>
      </c>
      <c r="C53" s="30">
        <v>242.1</v>
      </c>
      <c r="D53" s="30">
        <v>222.1</v>
      </c>
      <c r="E53" s="30">
        <f t="shared" si="0"/>
        <v>91.73895084675753</v>
      </c>
    </row>
    <row r="54" spans="1:5" s="4" customFormat="1" ht="56.25" customHeight="1">
      <c r="A54" s="3" t="s">
        <v>39</v>
      </c>
      <c r="B54" s="16" t="s">
        <v>206</v>
      </c>
      <c r="C54" s="30">
        <v>10456</v>
      </c>
      <c r="D54" s="30">
        <v>0</v>
      </c>
      <c r="E54" s="30">
        <f t="shared" si="0"/>
        <v>0</v>
      </c>
    </row>
    <row r="55" spans="1:5" s="4" customFormat="1" ht="78.75" customHeight="1">
      <c r="A55" s="3" t="s">
        <v>39</v>
      </c>
      <c r="B55" s="16" t="s">
        <v>65</v>
      </c>
      <c r="C55" s="30">
        <v>1685.4</v>
      </c>
      <c r="D55" s="38">
        <v>0</v>
      </c>
      <c r="E55" s="30">
        <f t="shared" si="0"/>
        <v>0</v>
      </c>
    </row>
    <row r="56" spans="1:5" s="4" customFormat="1" ht="105" customHeight="1">
      <c r="A56" s="3" t="s">
        <v>39</v>
      </c>
      <c r="B56" s="17" t="s">
        <v>64</v>
      </c>
      <c r="C56" s="31">
        <v>1500</v>
      </c>
      <c r="D56" s="31">
        <v>1346.5</v>
      </c>
      <c r="E56" s="30">
        <f t="shared" si="0"/>
        <v>89.76666666666667</v>
      </c>
    </row>
    <row r="57" spans="1:5" s="4" customFormat="1" ht="53.25" customHeight="1">
      <c r="A57" s="3" t="s">
        <v>39</v>
      </c>
      <c r="B57" s="16" t="s">
        <v>68</v>
      </c>
      <c r="C57" s="31">
        <v>1000</v>
      </c>
      <c r="D57" s="31">
        <v>0</v>
      </c>
      <c r="E57" s="30">
        <f t="shared" si="0"/>
        <v>0</v>
      </c>
    </row>
    <row r="58" spans="1:5" s="4" customFormat="1" ht="51.75" customHeight="1">
      <c r="A58" s="3" t="s">
        <v>39</v>
      </c>
      <c r="B58" s="16" t="s">
        <v>207</v>
      </c>
      <c r="C58" s="30">
        <v>941.4</v>
      </c>
      <c r="D58" s="30">
        <v>0</v>
      </c>
      <c r="E58" s="30">
        <f t="shared" si="0"/>
        <v>0</v>
      </c>
    </row>
    <row r="59" spans="1:5" s="4" customFormat="1" ht="84.75" customHeight="1">
      <c r="A59" s="3" t="s">
        <v>39</v>
      </c>
      <c r="B59" s="14" t="s">
        <v>63</v>
      </c>
      <c r="C59" s="30">
        <v>1372.5</v>
      </c>
      <c r="D59" s="30">
        <v>901.7</v>
      </c>
      <c r="E59" s="30">
        <f t="shared" si="0"/>
        <v>65.69763205828781</v>
      </c>
    </row>
    <row r="60" spans="1:5" s="4" customFormat="1" ht="68.25" customHeight="1">
      <c r="A60" s="3" t="s">
        <v>39</v>
      </c>
      <c r="B60" s="19" t="s">
        <v>96</v>
      </c>
      <c r="C60" s="30">
        <v>2642</v>
      </c>
      <c r="D60" s="30">
        <v>1038.6</v>
      </c>
      <c r="E60" s="30">
        <f t="shared" si="0"/>
        <v>39.3111279333838</v>
      </c>
    </row>
    <row r="61" spans="1:5" s="4" customFormat="1" ht="81" customHeight="1">
      <c r="A61" s="3" t="s">
        <v>39</v>
      </c>
      <c r="B61" s="19" t="s">
        <v>99</v>
      </c>
      <c r="C61" s="30">
        <v>300</v>
      </c>
      <c r="D61" s="30">
        <v>300</v>
      </c>
      <c r="E61" s="30">
        <f t="shared" si="0"/>
        <v>100</v>
      </c>
    </row>
    <row r="62" spans="1:5" s="4" customFormat="1" ht="35.25" customHeight="1">
      <c r="A62" s="3" t="s">
        <v>39</v>
      </c>
      <c r="B62" s="19" t="s">
        <v>208</v>
      </c>
      <c r="C62" s="30">
        <v>3452</v>
      </c>
      <c r="D62" s="30">
        <v>0</v>
      </c>
      <c r="E62" s="30">
        <f t="shared" si="0"/>
        <v>0</v>
      </c>
    </row>
    <row r="63" spans="1:5" s="4" customFormat="1" ht="36.75" customHeight="1">
      <c r="A63" s="3" t="s">
        <v>39</v>
      </c>
      <c r="B63" s="19" t="s">
        <v>209</v>
      </c>
      <c r="C63" s="30">
        <v>43675.4</v>
      </c>
      <c r="D63" s="30">
        <v>0</v>
      </c>
      <c r="E63" s="30">
        <f t="shared" si="0"/>
        <v>0</v>
      </c>
    </row>
    <row r="64" spans="1:5" s="4" customFormat="1" ht="33.75" customHeight="1">
      <c r="A64" s="3" t="s">
        <v>39</v>
      </c>
      <c r="B64" s="19" t="s">
        <v>210</v>
      </c>
      <c r="C64" s="30">
        <v>12102.2</v>
      </c>
      <c r="D64" s="30">
        <v>0</v>
      </c>
      <c r="E64" s="30">
        <f t="shared" si="0"/>
        <v>0</v>
      </c>
    </row>
    <row r="65" spans="1:5" s="4" customFormat="1" ht="40.5" customHeight="1">
      <c r="A65" s="3" t="s">
        <v>39</v>
      </c>
      <c r="B65" s="19" t="s">
        <v>211</v>
      </c>
      <c r="C65" s="30">
        <v>731.6</v>
      </c>
      <c r="D65" s="30">
        <v>0</v>
      </c>
      <c r="E65" s="30">
        <f t="shared" si="0"/>
        <v>0</v>
      </c>
    </row>
    <row r="66" spans="1:5" s="4" customFormat="1" ht="40.5" customHeight="1" hidden="1">
      <c r="A66" s="3" t="s">
        <v>39</v>
      </c>
      <c r="B66" s="19" t="s">
        <v>212</v>
      </c>
      <c r="C66" s="30"/>
      <c r="D66" s="30"/>
      <c r="E66" s="30" t="e">
        <f t="shared" si="0"/>
        <v>#DIV/0!</v>
      </c>
    </row>
    <row r="67" spans="1:5" s="4" customFormat="1" ht="84.75" customHeight="1">
      <c r="A67" s="3" t="s">
        <v>39</v>
      </c>
      <c r="B67" s="19" t="s">
        <v>213</v>
      </c>
      <c r="C67" s="30">
        <v>340</v>
      </c>
      <c r="D67" s="30">
        <v>340</v>
      </c>
      <c r="E67" s="30">
        <f t="shared" si="0"/>
        <v>100</v>
      </c>
    </row>
    <row r="68" spans="1:5" s="4" customFormat="1" ht="43.5" customHeight="1">
      <c r="A68" s="3" t="s">
        <v>39</v>
      </c>
      <c r="B68" s="19" t="s">
        <v>219</v>
      </c>
      <c r="C68" s="30"/>
      <c r="D68" s="30">
        <v>3458</v>
      </c>
      <c r="E68" s="30"/>
    </row>
    <row r="69" spans="1:5" ht="33" customHeight="1">
      <c r="A69" s="5" t="s">
        <v>40</v>
      </c>
      <c r="B69" s="15" t="s">
        <v>8</v>
      </c>
      <c r="C69" s="30">
        <f>SUM(C72+C80+C82+C85)</f>
        <v>388224.79999999993</v>
      </c>
      <c r="D69" s="30">
        <f>SUM(D72+D80+D82+D85)</f>
        <v>202203.9</v>
      </c>
      <c r="E69" s="30">
        <f t="shared" si="0"/>
        <v>52.08423057980841</v>
      </c>
    </row>
    <row r="70" spans="1:5" ht="28.5" customHeight="1" hidden="1">
      <c r="A70" s="5" t="s">
        <v>9</v>
      </c>
      <c r="B70" s="15" t="s">
        <v>10</v>
      </c>
      <c r="C70" s="30" t="e">
        <f>SUM(#REF!+#REF!)</f>
        <v>#REF!</v>
      </c>
      <c r="D70" s="30" t="e">
        <f>SUM(#REF!+#REF!)</f>
        <v>#REF!</v>
      </c>
      <c r="E70" s="30" t="e">
        <f t="shared" si="0"/>
        <v>#REF!</v>
      </c>
    </row>
    <row r="71" spans="1:5" ht="28.5" customHeight="1" hidden="1">
      <c r="A71" s="3" t="s">
        <v>81</v>
      </c>
      <c r="B71" s="14" t="s">
        <v>82</v>
      </c>
      <c r="C71" s="30"/>
      <c r="D71" s="30"/>
      <c r="E71" s="30" t="e">
        <f t="shared" si="0"/>
        <v>#DIV/0!</v>
      </c>
    </row>
    <row r="72" spans="1:5" ht="29.25" customHeight="1">
      <c r="A72" s="5" t="s">
        <v>41</v>
      </c>
      <c r="B72" s="15" t="s">
        <v>17</v>
      </c>
      <c r="C72" s="30">
        <f>SUM(C73:C79)</f>
        <v>368707.69999999995</v>
      </c>
      <c r="D72" s="30">
        <f>SUM(D73:D79)</f>
        <v>193993.5</v>
      </c>
      <c r="E72" s="30">
        <f t="shared" si="0"/>
        <v>52.61444228042973</v>
      </c>
    </row>
    <row r="73" spans="1:5" s="4" customFormat="1" ht="53.25" customHeight="1">
      <c r="A73" s="3" t="s">
        <v>41</v>
      </c>
      <c r="B73" s="14" t="s">
        <v>90</v>
      </c>
      <c r="C73" s="30">
        <v>25883.6</v>
      </c>
      <c r="D73" s="30">
        <v>11066</v>
      </c>
      <c r="E73" s="30">
        <f t="shared" si="0"/>
        <v>42.752940085614064</v>
      </c>
    </row>
    <row r="74" spans="1:5" ht="69" customHeight="1">
      <c r="A74" s="3" t="s">
        <v>41</v>
      </c>
      <c r="B74" s="19" t="s">
        <v>108</v>
      </c>
      <c r="C74" s="30">
        <v>551.5</v>
      </c>
      <c r="D74" s="30">
        <v>551.5</v>
      </c>
      <c r="E74" s="30">
        <f t="shared" si="0"/>
        <v>100</v>
      </c>
    </row>
    <row r="75" spans="1:5" s="4" customFormat="1" ht="64.5" customHeight="1">
      <c r="A75" s="3" t="s">
        <v>41</v>
      </c>
      <c r="B75" s="14" t="s">
        <v>93</v>
      </c>
      <c r="C75" s="30">
        <v>310859.1</v>
      </c>
      <c r="D75" s="30">
        <v>163553</v>
      </c>
      <c r="E75" s="30">
        <f aca="true" t="shared" si="1" ref="E75:E105">SUM(D75/C75)*100</f>
        <v>52.613225734746074</v>
      </c>
    </row>
    <row r="76" spans="1:5" s="4" customFormat="1" ht="66.75" customHeight="1">
      <c r="A76" s="3" t="s">
        <v>41</v>
      </c>
      <c r="B76" s="19" t="s">
        <v>89</v>
      </c>
      <c r="C76" s="30">
        <v>5088.6</v>
      </c>
      <c r="D76" s="30">
        <v>2262.3</v>
      </c>
      <c r="E76" s="30">
        <f t="shared" si="1"/>
        <v>44.458200683881614</v>
      </c>
    </row>
    <row r="77" spans="1:5" s="4" customFormat="1" ht="54" customHeight="1">
      <c r="A77" s="3" t="s">
        <v>41</v>
      </c>
      <c r="B77" s="14" t="s">
        <v>91</v>
      </c>
      <c r="C77" s="30">
        <v>300.2</v>
      </c>
      <c r="D77" s="30">
        <v>170.8</v>
      </c>
      <c r="E77" s="30">
        <f t="shared" si="1"/>
        <v>56.89540306462359</v>
      </c>
    </row>
    <row r="78" spans="1:5" s="4" customFormat="1" ht="68.25" customHeight="1">
      <c r="A78" s="3" t="s">
        <v>41</v>
      </c>
      <c r="B78" s="14" t="s">
        <v>109</v>
      </c>
      <c r="C78" s="30">
        <v>3576.4</v>
      </c>
      <c r="D78" s="30">
        <v>1788.2</v>
      </c>
      <c r="E78" s="30">
        <f t="shared" si="1"/>
        <v>50</v>
      </c>
    </row>
    <row r="79" spans="1:5" s="4" customFormat="1" ht="78" customHeight="1">
      <c r="A79" s="3" t="s">
        <v>41</v>
      </c>
      <c r="B79" s="20" t="s">
        <v>92</v>
      </c>
      <c r="C79" s="31">
        <v>22448.3</v>
      </c>
      <c r="D79" s="31">
        <v>14601.7</v>
      </c>
      <c r="E79" s="30">
        <f t="shared" si="1"/>
        <v>65.04590548059319</v>
      </c>
    </row>
    <row r="80" spans="1:5" s="4" customFormat="1" ht="51" customHeight="1">
      <c r="A80" s="3" t="s">
        <v>110</v>
      </c>
      <c r="B80" s="14" t="s">
        <v>112</v>
      </c>
      <c r="C80" s="31">
        <v>16530.2</v>
      </c>
      <c r="D80" s="31">
        <v>6727</v>
      </c>
      <c r="E80" s="30">
        <f t="shared" si="1"/>
        <v>40.695212399124024</v>
      </c>
    </row>
    <row r="81" spans="1:5" s="4" customFormat="1" ht="69.75" customHeight="1" hidden="1">
      <c r="A81" s="3" t="s">
        <v>111</v>
      </c>
      <c r="B81" s="20" t="s">
        <v>105</v>
      </c>
      <c r="C81" s="31"/>
      <c r="D81" s="31">
        <v>0</v>
      </c>
      <c r="E81" s="30" t="e">
        <f t="shared" si="1"/>
        <v>#DIV/0!</v>
      </c>
    </row>
    <row r="82" spans="1:5" s="4" customFormat="1" ht="48" customHeight="1">
      <c r="A82" s="15" t="s">
        <v>42</v>
      </c>
      <c r="B82" s="15" t="s">
        <v>69</v>
      </c>
      <c r="C82" s="30">
        <v>29.1</v>
      </c>
      <c r="D82" s="30">
        <v>29.1</v>
      </c>
      <c r="E82" s="30">
        <f t="shared" si="1"/>
        <v>100</v>
      </c>
    </row>
    <row r="83" spans="1:5" s="6" customFormat="1" ht="63.75" customHeight="1" hidden="1">
      <c r="A83" s="15" t="s">
        <v>84</v>
      </c>
      <c r="B83" s="15" t="s">
        <v>11</v>
      </c>
      <c r="C83" s="30"/>
      <c r="D83" s="30">
        <v>0</v>
      </c>
      <c r="E83" s="30" t="e">
        <f t="shared" si="1"/>
        <v>#DIV/0!</v>
      </c>
    </row>
    <row r="84" spans="1:5" s="6" customFormat="1" ht="51.75" customHeight="1" hidden="1">
      <c r="A84" s="15" t="s">
        <v>85</v>
      </c>
      <c r="B84" s="15" t="s">
        <v>87</v>
      </c>
      <c r="C84" s="30"/>
      <c r="D84" s="30"/>
      <c r="E84" s="30" t="e">
        <f t="shared" si="1"/>
        <v>#DIV/0!</v>
      </c>
    </row>
    <row r="85" spans="1:5" s="6" customFormat="1" ht="19.5" customHeight="1">
      <c r="A85" s="34" t="s">
        <v>79</v>
      </c>
      <c r="B85" s="35" t="s">
        <v>214</v>
      </c>
      <c r="C85" s="30">
        <v>2957.8</v>
      </c>
      <c r="D85" s="30">
        <v>1454.3</v>
      </c>
      <c r="E85" s="30">
        <f t="shared" si="1"/>
        <v>49.16830076408141</v>
      </c>
    </row>
    <row r="86" spans="1:5" ht="21" customHeight="1">
      <c r="A86" s="5" t="s">
        <v>43</v>
      </c>
      <c r="B86" s="15" t="s">
        <v>12</v>
      </c>
      <c r="C86" s="30">
        <f>SUM(C87+C98)</f>
        <v>4607.5</v>
      </c>
      <c r="D86" s="30">
        <f>SUM(D87+D98)</f>
        <v>2406.2</v>
      </c>
      <c r="E86" s="30">
        <f t="shared" si="1"/>
        <v>52.223548562126965</v>
      </c>
    </row>
    <row r="87" spans="1:5" ht="40.5" customHeight="1">
      <c r="A87" s="5" t="s">
        <v>44</v>
      </c>
      <c r="B87" s="14" t="s">
        <v>13</v>
      </c>
      <c r="C87" s="30">
        <v>4107.5</v>
      </c>
      <c r="D87" s="30">
        <v>1906.2</v>
      </c>
      <c r="E87" s="30">
        <f t="shared" si="1"/>
        <v>46.40779062690201</v>
      </c>
    </row>
    <row r="88" spans="1:5" ht="28.5" customHeight="1" hidden="1">
      <c r="A88" s="3"/>
      <c r="B88" s="14" t="s">
        <v>26</v>
      </c>
      <c r="C88" s="30">
        <v>44.8</v>
      </c>
      <c r="D88" s="30"/>
      <c r="E88" s="30">
        <f t="shared" si="1"/>
        <v>0</v>
      </c>
    </row>
    <row r="89" spans="1:5" ht="27.75" customHeight="1" hidden="1">
      <c r="A89" s="3"/>
      <c r="B89" s="14" t="s">
        <v>27</v>
      </c>
      <c r="C89" s="30">
        <v>153</v>
      </c>
      <c r="D89" s="30"/>
      <c r="E89" s="30">
        <f t="shared" si="1"/>
        <v>0</v>
      </c>
    </row>
    <row r="90" spans="1:5" ht="28.5" customHeight="1" hidden="1">
      <c r="A90" s="3"/>
      <c r="B90" s="14" t="s">
        <v>28</v>
      </c>
      <c r="C90" s="30">
        <v>214.8</v>
      </c>
      <c r="D90" s="30"/>
      <c r="E90" s="30">
        <f t="shared" si="1"/>
        <v>0</v>
      </c>
    </row>
    <row r="91" spans="1:5" ht="35.25" customHeight="1" hidden="1">
      <c r="A91" s="3"/>
      <c r="B91" s="14" t="s">
        <v>29</v>
      </c>
      <c r="C91" s="30">
        <v>287</v>
      </c>
      <c r="D91" s="30"/>
      <c r="E91" s="30">
        <f t="shared" si="1"/>
        <v>0</v>
      </c>
    </row>
    <row r="92" spans="1:5" ht="27" customHeight="1" hidden="1">
      <c r="A92" s="3"/>
      <c r="B92" s="19" t="s">
        <v>30</v>
      </c>
      <c r="C92" s="30">
        <v>537.5</v>
      </c>
      <c r="D92" s="30"/>
      <c r="E92" s="30">
        <f t="shared" si="1"/>
        <v>0</v>
      </c>
    </row>
    <row r="93" spans="1:5" ht="27" customHeight="1" hidden="1">
      <c r="A93" s="3"/>
      <c r="B93" s="14" t="s">
        <v>31</v>
      </c>
      <c r="C93" s="30">
        <v>205.2</v>
      </c>
      <c r="D93" s="30"/>
      <c r="E93" s="30">
        <f t="shared" si="1"/>
        <v>0</v>
      </c>
    </row>
    <row r="94" spans="1:5" ht="30" customHeight="1" hidden="1">
      <c r="A94" s="3"/>
      <c r="B94" s="14" t="s">
        <v>32</v>
      </c>
      <c r="C94" s="30">
        <v>0.1</v>
      </c>
      <c r="D94" s="30"/>
      <c r="E94" s="30">
        <f t="shared" si="1"/>
        <v>0</v>
      </c>
    </row>
    <row r="95" spans="1:5" ht="30" customHeight="1" hidden="1">
      <c r="A95" s="3"/>
      <c r="B95" s="14" t="s">
        <v>57</v>
      </c>
      <c r="C95" s="30">
        <v>170.2</v>
      </c>
      <c r="D95" s="30"/>
      <c r="E95" s="30">
        <f t="shared" si="1"/>
        <v>0</v>
      </c>
    </row>
    <row r="96" spans="1:8" ht="30.75" customHeight="1" hidden="1">
      <c r="A96" s="3"/>
      <c r="B96" s="14" t="s">
        <v>48</v>
      </c>
      <c r="C96" s="30">
        <v>2073.7</v>
      </c>
      <c r="D96" s="30"/>
      <c r="E96" s="30">
        <f t="shared" si="1"/>
        <v>0</v>
      </c>
      <c r="F96" s="8"/>
      <c r="G96" s="9"/>
      <c r="H96" s="10"/>
    </row>
    <row r="97" spans="1:5" ht="44.25" customHeight="1" hidden="1">
      <c r="A97" s="3"/>
      <c r="B97" s="14" t="s">
        <v>49</v>
      </c>
      <c r="C97" s="30">
        <v>50</v>
      </c>
      <c r="D97" s="30"/>
      <c r="E97" s="30">
        <f t="shared" si="1"/>
        <v>0</v>
      </c>
    </row>
    <row r="98" spans="1:5" ht="46.5" customHeight="1">
      <c r="A98" s="5" t="s">
        <v>50</v>
      </c>
      <c r="B98" s="87" t="s">
        <v>215</v>
      </c>
      <c r="C98" s="30">
        <v>500</v>
      </c>
      <c r="D98" s="30">
        <v>500</v>
      </c>
      <c r="E98" s="30">
        <f t="shared" si="1"/>
        <v>100</v>
      </c>
    </row>
    <row r="99" spans="1:5" ht="66" customHeight="1">
      <c r="A99" s="5" t="s">
        <v>220</v>
      </c>
      <c r="B99" s="23" t="s">
        <v>221</v>
      </c>
      <c r="C99" s="30"/>
      <c r="D99" s="30">
        <v>58.3</v>
      </c>
      <c r="E99" s="30"/>
    </row>
    <row r="100" spans="1:8" ht="145.5" customHeight="1" hidden="1">
      <c r="A100" s="3" t="s">
        <v>50</v>
      </c>
      <c r="B100" s="14" t="s">
        <v>216</v>
      </c>
      <c r="C100" s="30"/>
      <c r="D100" s="30"/>
      <c r="E100" s="30" t="e">
        <f t="shared" si="1"/>
        <v>#DIV/0!</v>
      </c>
      <c r="F100" s="8"/>
      <c r="G100" s="9"/>
      <c r="H100" s="10"/>
    </row>
    <row r="101" spans="1:5" ht="25.5">
      <c r="A101" s="5" t="s">
        <v>22</v>
      </c>
      <c r="B101" s="23" t="s">
        <v>21</v>
      </c>
      <c r="C101" s="30">
        <f>SUM(C102)</f>
        <v>334.5</v>
      </c>
      <c r="D101" s="30">
        <f>SUM(D102)</f>
        <v>230</v>
      </c>
      <c r="E101" s="30">
        <f t="shared" si="1"/>
        <v>68.75934230194319</v>
      </c>
    </row>
    <row r="102" spans="1:8" ht="24" customHeight="1">
      <c r="A102" s="28" t="s">
        <v>51</v>
      </c>
      <c r="B102" s="29" t="s">
        <v>15</v>
      </c>
      <c r="C102" s="30">
        <v>334.5</v>
      </c>
      <c r="D102" s="30">
        <v>230</v>
      </c>
      <c r="E102" s="30">
        <f t="shared" si="1"/>
        <v>68.75934230194319</v>
      </c>
      <c r="F102" s="8"/>
      <c r="G102" s="9"/>
      <c r="H102" s="10"/>
    </row>
    <row r="103" spans="1:8" ht="32.25" customHeight="1">
      <c r="A103" s="28" t="s">
        <v>119</v>
      </c>
      <c r="B103" s="29" t="s">
        <v>117</v>
      </c>
      <c r="C103" s="30"/>
      <c r="D103" s="30">
        <v>794.9</v>
      </c>
      <c r="E103" s="30"/>
      <c r="F103" s="8"/>
      <c r="G103" s="9"/>
      <c r="H103" s="10"/>
    </row>
    <row r="104" spans="1:8" ht="32.25" customHeight="1">
      <c r="A104" s="28" t="s">
        <v>120</v>
      </c>
      <c r="B104" s="29" t="s">
        <v>118</v>
      </c>
      <c r="C104" s="30"/>
      <c r="D104" s="30">
        <v>-1681.9</v>
      </c>
      <c r="E104" s="30"/>
      <c r="F104" s="8"/>
      <c r="G104" s="9"/>
      <c r="H104" s="10"/>
    </row>
    <row r="105" spans="1:5" ht="21.75" customHeight="1">
      <c r="A105" s="5"/>
      <c r="B105" s="15" t="s">
        <v>14</v>
      </c>
      <c r="C105" s="30">
        <f>C9+C10</f>
        <v>1013687.8999999999</v>
      </c>
      <c r="D105" s="30">
        <f>D9+D10</f>
        <v>441399.98</v>
      </c>
      <c r="E105" s="30">
        <f t="shared" si="1"/>
        <v>43.54397245937335</v>
      </c>
    </row>
    <row r="106" spans="2:5" ht="12.75">
      <c r="B106" s="12"/>
      <c r="C106" s="13"/>
      <c r="D106" s="13"/>
      <c r="E106" s="13"/>
    </row>
    <row r="107" spans="2:5" ht="12.75">
      <c r="B107" s="12"/>
      <c r="C107" s="13"/>
      <c r="D107" s="13"/>
      <c r="E107" s="13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  <row r="174" spans="3:5" ht="12.75">
      <c r="C174" s="11"/>
      <c r="D174" s="11"/>
      <c r="E174" s="11"/>
    </row>
    <row r="175" spans="3:5" ht="12.75">
      <c r="C175" s="11"/>
      <c r="D175" s="11"/>
      <c r="E175" s="11"/>
    </row>
    <row r="176" spans="3:5" ht="12.75">
      <c r="C176" s="11"/>
      <c r="D176" s="11"/>
      <c r="E176" s="11"/>
    </row>
    <row r="177" spans="3:5" ht="12.75">
      <c r="C177" s="11"/>
      <c r="D177" s="11"/>
      <c r="E177" s="11"/>
    </row>
    <row r="178" spans="3:5" ht="12.75">
      <c r="C178" s="11"/>
      <c r="D178" s="11"/>
      <c r="E178" s="11"/>
    </row>
    <row r="179" spans="3:5" ht="12.75">
      <c r="C179" s="11"/>
      <c r="D179" s="11"/>
      <c r="E179" s="11"/>
    </row>
    <row r="180" spans="3:5" ht="12.75">
      <c r="C180" s="11"/>
      <c r="D180" s="11"/>
      <c r="E180" s="11"/>
    </row>
    <row r="181" spans="3:5" ht="12.75">
      <c r="C181" s="11"/>
      <c r="D181" s="11"/>
      <c r="E181" s="11"/>
    </row>
    <row r="182" spans="3:5" ht="12.75">
      <c r="C182" s="11"/>
      <c r="D182" s="11"/>
      <c r="E182" s="11"/>
    </row>
    <row r="183" spans="3:5" ht="12.75">
      <c r="C183" s="11"/>
      <c r="D183" s="11"/>
      <c r="E183" s="11"/>
    </row>
    <row r="184" spans="3:5" ht="12.75">
      <c r="C184" s="11"/>
      <c r="D184" s="11"/>
      <c r="E184" s="11"/>
    </row>
    <row r="185" spans="3:5" ht="12.75">
      <c r="C185" s="11"/>
      <c r="D185" s="11"/>
      <c r="E185" s="11"/>
    </row>
    <row r="186" spans="3:5" ht="12.75">
      <c r="C186" s="11"/>
      <c r="D186" s="11"/>
      <c r="E186" s="11"/>
    </row>
    <row r="187" spans="3:5" ht="12.75">
      <c r="C187" s="11"/>
      <c r="D187" s="11"/>
      <c r="E187" s="11"/>
    </row>
    <row r="188" spans="3:5" ht="12.75">
      <c r="C188" s="11"/>
      <c r="D188" s="11"/>
      <c r="E188" s="11"/>
    </row>
    <row r="189" spans="3:5" ht="12.75">
      <c r="C189" s="11"/>
      <c r="D189" s="11"/>
      <c r="E189" s="11"/>
    </row>
    <row r="190" spans="3:5" ht="12.75">
      <c r="C190" s="11"/>
      <c r="D190" s="11"/>
      <c r="E190" s="11"/>
    </row>
    <row r="191" spans="3:5" ht="12.75">
      <c r="C191" s="11"/>
      <c r="D191" s="11"/>
      <c r="E191" s="11"/>
    </row>
    <row r="192" spans="3:5" ht="12.75">
      <c r="C192" s="11"/>
      <c r="D192" s="11"/>
      <c r="E192" s="11"/>
    </row>
    <row r="193" spans="3:5" ht="12.75">
      <c r="C193" s="11"/>
      <c r="D193" s="11"/>
      <c r="E193" s="11"/>
    </row>
    <row r="194" spans="3:5" ht="12.75">
      <c r="C194" s="11"/>
      <c r="D194" s="11"/>
      <c r="E194" s="11"/>
    </row>
    <row r="195" spans="3:5" ht="12.75">
      <c r="C195" s="11"/>
      <c r="D195" s="11"/>
      <c r="E195" s="11"/>
    </row>
    <row r="196" spans="3:5" ht="12.75">
      <c r="C196" s="11"/>
      <c r="D196" s="11"/>
      <c r="E196" s="11"/>
    </row>
    <row r="197" spans="3:5" ht="12.75">
      <c r="C197" s="11"/>
      <c r="D197" s="11"/>
      <c r="E197" s="11"/>
    </row>
    <row r="198" spans="3:5" ht="12.75">
      <c r="C198" s="11"/>
      <c r="D198" s="11"/>
      <c r="E198" s="11"/>
    </row>
    <row r="199" spans="3:5" ht="12.75">
      <c r="C199" s="11"/>
      <c r="D199" s="11"/>
      <c r="E199" s="11"/>
    </row>
    <row r="200" spans="3:5" ht="12.75">
      <c r="C200" s="11"/>
      <c r="D200" s="11"/>
      <c r="E200" s="11"/>
    </row>
    <row r="201" spans="3:5" ht="12.75">
      <c r="C201" s="11"/>
      <c r="D201" s="11"/>
      <c r="E201" s="11"/>
    </row>
    <row r="202" spans="3:5" ht="12.75">
      <c r="C202" s="11"/>
      <c r="D202" s="11"/>
      <c r="E202" s="11"/>
    </row>
    <row r="203" spans="3:5" ht="12.75">
      <c r="C203" s="11"/>
      <c r="D203" s="11"/>
      <c r="E203" s="11"/>
    </row>
    <row r="204" spans="3:5" ht="12.75">
      <c r="C204" s="11"/>
      <c r="D204" s="11"/>
      <c r="E204" s="11"/>
    </row>
    <row r="205" spans="3:5" ht="12.75">
      <c r="C205" s="11"/>
      <c r="D205" s="11"/>
      <c r="E205" s="11"/>
    </row>
    <row r="206" spans="3:5" ht="12.75">
      <c r="C206" s="11"/>
      <c r="D206" s="11"/>
      <c r="E206" s="11"/>
    </row>
    <row r="207" spans="3:5" ht="12.75">
      <c r="C207" s="11"/>
      <c r="D207" s="11"/>
      <c r="E207" s="11"/>
    </row>
    <row r="208" spans="3:5" ht="12.75">
      <c r="C208" s="11"/>
      <c r="D208" s="11"/>
      <c r="E208" s="11"/>
    </row>
    <row r="209" spans="3:5" ht="12.75">
      <c r="C209" s="11"/>
      <c r="D209" s="11"/>
      <c r="E209" s="11"/>
    </row>
    <row r="210" spans="3:5" ht="12.75">
      <c r="C210" s="11"/>
      <c r="D210" s="11"/>
      <c r="E210" s="11"/>
    </row>
    <row r="211" spans="3:5" ht="12.75">
      <c r="C211" s="11"/>
      <c r="D211" s="11"/>
      <c r="E211" s="11"/>
    </row>
    <row r="212" spans="3:5" ht="12.75">
      <c r="C212" s="11"/>
      <c r="D212" s="11"/>
      <c r="E212" s="11"/>
    </row>
    <row r="213" spans="3:5" ht="12.75">
      <c r="C213" s="11"/>
      <c r="D213" s="11"/>
      <c r="E213" s="11"/>
    </row>
    <row r="214" spans="3:5" ht="12.75">
      <c r="C214" s="11"/>
      <c r="D214" s="11"/>
      <c r="E214" s="11"/>
    </row>
  </sheetData>
  <sheetProtection/>
  <mergeCells count="6">
    <mergeCell ref="A4:E4"/>
    <mergeCell ref="A7:A8"/>
    <mergeCell ref="B7:B8"/>
    <mergeCell ref="C7:C8"/>
    <mergeCell ref="D7:D8"/>
    <mergeCell ref="E7:E8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view="pageBreakPreview" zoomScale="91" zoomScaleSheetLayoutView="91" zoomScalePageLayoutView="0" workbookViewId="0" topLeftCell="B32">
      <selection activeCell="G59" sqref="G59"/>
    </sheetView>
  </sheetViews>
  <sheetFormatPr defaultColWidth="9.140625" defaultRowHeight="15"/>
  <cols>
    <col min="1" max="2" width="9.140625" style="41" customWidth="1"/>
    <col min="3" max="3" width="71.00390625" style="41" customWidth="1"/>
    <col min="4" max="4" width="11.00390625" style="41" customWidth="1"/>
    <col min="5" max="5" width="10.421875" style="41" customWidth="1"/>
    <col min="6" max="6" width="16.00390625" style="41" customWidth="1"/>
    <col min="7" max="7" width="16.7109375" style="41" customWidth="1"/>
    <col min="8" max="8" width="17.7109375" style="41" customWidth="1"/>
    <col min="9" max="16384" width="9.140625" style="41" customWidth="1"/>
  </cols>
  <sheetData>
    <row r="1" spans="3:6" ht="4.5" customHeight="1">
      <c r="C1" s="99"/>
      <c r="D1" s="99"/>
      <c r="E1" s="99"/>
      <c r="F1" s="99"/>
    </row>
    <row r="2" spans="3:6" ht="15" hidden="1">
      <c r="C2" s="42"/>
      <c r="D2" s="42"/>
      <c r="E2" s="42"/>
      <c r="F2" s="43" t="s">
        <v>121</v>
      </c>
    </row>
    <row r="3" spans="3:6" ht="15" hidden="1">
      <c r="C3" s="42"/>
      <c r="D3" s="42"/>
      <c r="E3" s="42"/>
      <c r="F3" s="43" t="s">
        <v>122</v>
      </c>
    </row>
    <row r="4" spans="3:6" ht="15" hidden="1">
      <c r="C4" s="42"/>
      <c r="D4" s="42"/>
      <c r="E4" s="42"/>
      <c r="F4" s="43" t="s">
        <v>123</v>
      </c>
    </row>
    <row r="5" spans="3:6" ht="15" hidden="1">
      <c r="C5" s="42"/>
      <c r="D5" s="42"/>
      <c r="E5" s="42"/>
      <c r="F5" s="43" t="s">
        <v>124</v>
      </c>
    </row>
    <row r="6" spans="3:5" ht="16.5" customHeight="1">
      <c r="C6" s="42"/>
      <c r="D6" s="43"/>
      <c r="E6" s="42"/>
    </row>
    <row r="7" spans="3:6" ht="12">
      <c r="C7" s="42"/>
      <c r="D7" s="42"/>
      <c r="E7" s="42"/>
      <c r="F7" s="42"/>
    </row>
    <row r="8" spans="3:8" ht="15.75">
      <c r="C8" s="100" t="s">
        <v>125</v>
      </c>
      <c r="D8" s="100"/>
      <c r="E8" s="100"/>
      <c r="F8" s="100"/>
      <c r="G8" s="100"/>
      <c r="H8" s="100"/>
    </row>
    <row r="9" spans="3:6" ht="15">
      <c r="C9" s="101"/>
      <c r="D9" s="102"/>
      <c r="E9" s="102"/>
      <c r="F9" s="102"/>
    </row>
    <row r="10" spans="3:8" ht="15">
      <c r="C10" s="103" t="s">
        <v>126</v>
      </c>
      <c r="D10" s="104"/>
      <c r="E10" s="104"/>
      <c r="F10" s="105"/>
      <c r="H10" s="72" t="s">
        <v>127</v>
      </c>
    </row>
    <row r="11" spans="3:8" ht="60" customHeight="1">
      <c r="C11" s="44" t="s">
        <v>128</v>
      </c>
      <c r="D11" s="45" t="s">
        <v>129</v>
      </c>
      <c r="E11" s="45" t="s">
        <v>130</v>
      </c>
      <c r="F11" s="44" t="s">
        <v>115</v>
      </c>
      <c r="G11" s="78" t="s">
        <v>217</v>
      </c>
      <c r="H11" s="79" t="s">
        <v>131</v>
      </c>
    </row>
    <row r="12" spans="3:8" ht="15">
      <c r="C12" s="73">
        <v>1</v>
      </c>
      <c r="D12" s="74">
        <v>2</v>
      </c>
      <c r="E12" s="74">
        <v>3</v>
      </c>
      <c r="F12" s="73">
        <v>4</v>
      </c>
      <c r="G12" s="75">
        <v>5</v>
      </c>
      <c r="H12" s="75">
        <v>6</v>
      </c>
    </row>
    <row r="13" spans="3:8" ht="15.75">
      <c r="C13" s="46" t="s">
        <v>132</v>
      </c>
      <c r="D13" s="47" t="s">
        <v>133</v>
      </c>
      <c r="E13" s="47" t="s">
        <v>134</v>
      </c>
      <c r="F13" s="48">
        <f>F14+F15+F16+F18+F20+F17+F19</f>
        <v>91238.1</v>
      </c>
      <c r="G13" s="48">
        <f>G14+G15+G16+G18+G20+G17+G19</f>
        <v>33938.299999999996</v>
      </c>
      <c r="H13" s="48">
        <f>G13/F13*100</f>
        <v>37.1975084969985</v>
      </c>
    </row>
    <row r="14" spans="3:8" ht="34.5" customHeight="1">
      <c r="C14" s="49" t="s">
        <v>135</v>
      </c>
      <c r="D14" s="50" t="s">
        <v>133</v>
      </c>
      <c r="E14" s="50" t="s">
        <v>136</v>
      </c>
      <c r="F14" s="51">
        <v>1728.8</v>
      </c>
      <c r="G14" s="51">
        <v>1696.7</v>
      </c>
      <c r="H14" s="52">
        <f aca="true" t="shared" si="0" ref="H14:H59">G14/F14*100</f>
        <v>98.143220731143</v>
      </c>
    </row>
    <row r="15" spans="3:8" ht="50.25" customHeight="1">
      <c r="C15" s="53" t="s">
        <v>137</v>
      </c>
      <c r="D15" s="50" t="s">
        <v>133</v>
      </c>
      <c r="E15" s="50" t="s">
        <v>138</v>
      </c>
      <c r="F15" s="51">
        <v>2349.7</v>
      </c>
      <c r="G15" s="51">
        <v>876.3</v>
      </c>
      <c r="H15" s="52">
        <f t="shared" si="0"/>
        <v>37.294122653955824</v>
      </c>
    </row>
    <row r="16" spans="3:8" ht="48.75" customHeight="1">
      <c r="C16" s="53" t="s">
        <v>139</v>
      </c>
      <c r="D16" s="50" t="s">
        <v>133</v>
      </c>
      <c r="E16" s="50" t="s">
        <v>140</v>
      </c>
      <c r="F16" s="51">
        <v>39056.6</v>
      </c>
      <c r="G16" s="51">
        <v>17470.5</v>
      </c>
      <c r="H16" s="52">
        <f t="shared" si="0"/>
        <v>44.73123620591654</v>
      </c>
    </row>
    <row r="17" spans="3:8" ht="18" customHeight="1">
      <c r="C17" s="54" t="s">
        <v>141</v>
      </c>
      <c r="D17" s="50" t="s">
        <v>133</v>
      </c>
      <c r="E17" s="50" t="s">
        <v>142</v>
      </c>
      <c r="F17" s="51">
        <v>29.1</v>
      </c>
      <c r="G17" s="51">
        <v>29.1</v>
      </c>
      <c r="H17" s="52">
        <f t="shared" si="0"/>
        <v>100</v>
      </c>
    </row>
    <row r="18" spans="3:8" ht="35.25" customHeight="1">
      <c r="C18" s="53" t="s">
        <v>143</v>
      </c>
      <c r="D18" s="50" t="s">
        <v>133</v>
      </c>
      <c r="E18" s="50" t="s">
        <v>144</v>
      </c>
      <c r="F18" s="51">
        <v>9055.9</v>
      </c>
      <c r="G18" s="51">
        <v>3408.1</v>
      </c>
      <c r="H18" s="52">
        <f t="shared" si="0"/>
        <v>37.63402864430924</v>
      </c>
    </row>
    <row r="19" spans="3:8" ht="19.5" customHeight="1">
      <c r="C19" s="53" t="s">
        <v>188</v>
      </c>
      <c r="D19" s="50" t="s">
        <v>133</v>
      </c>
      <c r="E19" s="50" t="s">
        <v>189</v>
      </c>
      <c r="F19" s="51">
        <v>15987.3</v>
      </c>
      <c r="G19" s="51">
        <v>0</v>
      </c>
      <c r="H19" s="52">
        <f t="shared" si="0"/>
        <v>0</v>
      </c>
    </row>
    <row r="20" spans="3:8" ht="18.75" customHeight="1">
      <c r="C20" s="54" t="s">
        <v>145</v>
      </c>
      <c r="D20" s="50" t="s">
        <v>133</v>
      </c>
      <c r="E20" s="50">
        <v>13</v>
      </c>
      <c r="F20" s="51">
        <v>23030.7</v>
      </c>
      <c r="G20" s="51">
        <v>10457.6</v>
      </c>
      <c r="H20" s="52">
        <f t="shared" si="0"/>
        <v>45.40721732296456</v>
      </c>
    </row>
    <row r="21" spans="3:8" ht="31.5">
      <c r="C21" s="55" t="s">
        <v>146</v>
      </c>
      <c r="D21" s="47" t="s">
        <v>138</v>
      </c>
      <c r="E21" s="47" t="s">
        <v>134</v>
      </c>
      <c r="F21" s="48">
        <f>F22+F24+F23</f>
        <v>709.9000000000001</v>
      </c>
      <c r="G21" s="48">
        <f>G22+G24+G23</f>
        <v>235.39999999999998</v>
      </c>
      <c r="H21" s="48">
        <f t="shared" si="0"/>
        <v>33.15959994365403</v>
      </c>
    </row>
    <row r="22" spans="3:8" ht="16.5" customHeight="1">
      <c r="C22" s="53" t="s">
        <v>190</v>
      </c>
      <c r="D22" s="50" t="s">
        <v>138</v>
      </c>
      <c r="E22" s="50" t="s">
        <v>147</v>
      </c>
      <c r="F22" s="51">
        <v>147.4</v>
      </c>
      <c r="G22" s="51">
        <v>79.7</v>
      </c>
      <c r="H22" s="52">
        <f t="shared" si="0"/>
        <v>54.07055630936228</v>
      </c>
    </row>
    <row r="23" spans="3:8" ht="33.75" customHeight="1">
      <c r="C23" s="53" t="s">
        <v>191</v>
      </c>
      <c r="D23" s="50" t="s">
        <v>138</v>
      </c>
      <c r="E23" s="50" t="s">
        <v>177</v>
      </c>
      <c r="F23" s="51">
        <v>167.3</v>
      </c>
      <c r="G23" s="51">
        <v>18.2</v>
      </c>
      <c r="H23" s="52">
        <f t="shared" si="0"/>
        <v>10.878661087866108</v>
      </c>
    </row>
    <row r="24" spans="3:8" ht="34.5" customHeight="1">
      <c r="C24" s="53" t="s">
        <v>148</v>
      </c>
      <c r="D24" s="50" t="s">
        <v>138</v>
      </c>
      <c r="E24" s="50">
        <v>14</v>
      </c>
      <c r="F24" s="51">
        <v>395.2</v>
      </c>
      <c r="G24" s="51">
        <v>137.5</v>
      </c>
      <c r="H24" s="52">
        <f t="shared" si="0"/>
        <v>34.79251012145749</v>
      </c>
    </row>
    <row r="25" spans="3:8" ht="15.75">
      <c r="C25" s="46" t="s">
        <v>149</v>
      </c>
      <c r="D25" s="47" t="s">
        <v>140</v>
      </c>
      <c r="E25" s="47" t="s">
        <v>134</v>
      </c>
      <c r="F25" s="48">
        <f>F28+F29+F27+F26</f>
        <v>33804.6</v>
      </c>
      <c r="G25" s="48">
        <f>G28+G29+G27+G26</f>
        <v>7558.900000000001</v>
      </c>
      <c r="H25" s="48">
        <f t="shared" si="0"/>
        <v>22.3605663134603</v>
      </c>
    </row>
    <row r="26" spans="3:8" ht="15.75">
      <c r="C26" s="54" t="s">
        <v>193</v>
      </c>
      <c r="D26" s="50" t="s">
        <v>140</v>
      </c>
      <c r="E26" s="50" t="s">
        <v>133</v>
      </c>
      <c r="F26" s="52">
        <v>500</v>
      </c>
      <c r="G26" s="52">
        <v>168.3</v>
      </c>
      <c r="H26" s="52">
        <f t="shared" si="0"/>
        <v>33.660000000000004</v>
      </c>
    </row>
    <row r="27" spans="3:8" ht="15.75">
      <c r="C27" s="54" t="s">
        <v>150</v>
      </c>
      <c r="D27" s="50" t="s">
        <v>140</v>
      </c>
      <c r="E27" s="50" t="s">
        <v>151</v>
      </c>
      <c r="F27" s="52">
        <v>2723.7</v>
      </c>
      <c r="G27" s="52">
        <v>1070.8</v>
      </c>
      <c r="H27" s="52">
        <f t="shared" si="0"/>
        <v>39.31416822704409</v>
      </c>
    </row>
    <row r="28" spans="3:8" ht="18.75">
      <c r="C28" s="54" t="s">
        <v>152</v>
      </c>
      <c r="D28" s="50" t="s">
        <v>140</v>
      </c>
      <c r="E28" s="50" t="s">
        <v>147</v>
      </c>
      <c r="F28" s="51">
        <v>27580.8</v>
      </c>
      <c r="G28" s="51">
        <v>6316.2</v>
      </c>
      <c r="H28" s="52">
        <f t="shared" si="0"/>
        <v>22.90071353985381</v>
      </c>
    </row>
    <row r="29" spans="3:8" ht="18.75" customHeight="1">
      <c r="C29" s="54" t="s">
        <v>153</v>
      </c>
      <c r="D29" s="50" t="s">
        <v>140</v>
      </c>
      <c r="E29" s="50">
        <v>12</v>
      </c>
      <c r="F29" s="51">
        <v>3000.1</v>
      </c>
      <c r="G29" s="51">
        <v>3.6</v>
      </c>
      <c r="H29" s="52">
        <f t="shared" si="0"/>
        <v>0.11999600013332888</v>
      </c>
    </row>
    <row r="30" spans="3:8" ht="17.25" customHeight="1">
      <c r="C30" s="46" t="s">
        <v>154</v>
      </c>
      <c r="D30" s="47" t="s">
        <v>142</v>
      </c>
      <c r="E30" s="47" t="s">
        <v>134</v>
      </c>
      <c r="F30" s="48">
        <f>F31+F32+F33</f>
        <v>4216.6</v>
      </c>
      <c r="G30" s="48">
        <f>G31+G32+G33</f>
        <v>2829.2000000000003</v>
      </c>
      <c r="H30" s="48">
        <f t="shared" si="0"/>
        <v>67.09671299150975</v>
      </c>
    </row>
    <row r="31" spans="3:8" ht="18" customHeight="1">
      <c r="C31" s="54" t="s">
        <v>155</v>
      </c>
      <c r="D31" s="50" t="s">
        <v>142</v>
      </c>
      <c r="E31" s="50" t="s">
        <v>133</v>
      </c>
      <c r="F31" s="51">
        <v>300</v>
      </c>
      <c r="G31" s="51">
        <v>129.4</v>
      </c>
      <c r="H31" s="52">
        <f t="shared" si="0"/>
        <v>43.13333333333333</v>
      </c>
    </row>
    <row r="32" spans="3:8" ht="18" customHeight="1">
      <c r="C32" s="54" t="s">
        <v>156</v>
      </c>
      <c r="D32" s="50" t="s">
        <v>142</v>
      </c>
      <c r="E32" s="50" t="s">
        <v>136</v>
      </c>
      <c r="F32" s="51">
        <v>2097</v>
      </c>
      <c r="G32" s="51">
        <v>2699.8</v>
      </c>
      <c r="H32" s="52">
        <f t="shared" si="0"/>
        <v>128.74582737243682</v>
      </c>
    </row>
    <row r="33" spans="3:8" ht="17.25" customHeight="1">
      <c r="C33" s="54" t="s">
        <v>157</v>
      </c>
      <c r="D33" s="50" t="s">
        <v>142</v>
      </c>
      <c r="E33" s="50" t="s">
        <v>138</v>
      </c>
      <c r="F33" s="51">
        <v>1819.6</v>
      </c>
      <c r="G33" s="51">
        <v>0</v>
      </c>
      <c r="H33" s="52">
        <f t="shared" si="0"/>
        <v>0</v>
      </c>
    </row>
    <row r="34" spans="3:8" ht="15.75">
      <c r="C34" s="55" t="s">
        <v>158</v>
      </c>
      <c r="D34" s="47" t="s">
        <v>144</v>
      </c>
      <c r="E34" s="47" t="s">
        <v>134</v>
      </c>
      <c r="F34" s="48">
        <f>F35</f>
        <v>610.3</v>
      </c>
      <c r="G34" s="56">
        <f>G35</f>
        <v>170.1</v>
      </c>
      <c r="H34" s="48">
        <f t="shared" si="0"/>
        <v>27.87153858757988</v>
      </c>
    </row>
    <row r="35" spans="3:8" ht="16.5" customHeight="1">
      <c r="C35" s="53" t="s">
        <v>159</v>
      </c>
      <c r="D35" s="50" t="s">
        <v>144</v>
      </c>
      <c r="E35" s="50" t="s">
        <v>142</v>
      </c>
      <c r="F35" s="51">
        <v>610.3</v>
      </c>
      <c r="G35" s="51">
        <v>170.1</v>
      </c>
      <c r="H35" s="52">
        <f t="shared" si="0"/>
        <v>27.87153858757988</v>
      </c>
    </row>
    <row r="36" spans="3:8" ht="16.5" customHeight="1">
      <c r="C36" s="46" t="s">
        <v>160</v>
      </c>
      <c r="D36" s="47" t="s">
        <v>161</v>
      </c>
      <c r="E36" s="47" t="s">
        <v>134</v>
      </c>
      <c r="F36" s="48">
        <f>F37+F38+F39+F40+F41</f>
        <v>699189.6</v>
      </c>
      <c r="G36" s="57">
        <f>SUM(G37:G41)</f>
        <v>291045.1</v>
      </c>
      <c r="H36" s="48">
        <f t="shared" si="0"/>
        <v>41.62606251580401</v>
      </c>
    </row>
    <row r="37" spans="3:8" ht="18.75" customHeight="1">
      <c r="C37" s="54" t="s">
        <v>162</v>
      </c>
      <c r="D37" s="50" t="s">
        <v>161</v>
      </c>
      <c r="E37" s="50" t="s">
        <v>133</v>
      </c>
      <c r="F37" s="51">
        <v>172435.9</v>
      </c>
      <c r="G37" s="51">
        <v>68518</v>
      </c>
      <c r="H37" s="52">
        <f t="shared" si="0"/>
        <v>39.73534513404691</v>
      </c>
    </row>
    <row r="38" spans="3:8" ht="16.5" customHeight="1">
      <c r="C38" s="54" t="s">
        <v>163</v>
      </c>
      <c r="D38" s="50" t="s">
        <v>161</v>
      </c>
      <c r="E38" s="50" t="s">
        <v>136</v>
      </c>
      <c r="F38" s="51">
        <v>431645.3</v>
      </c>
      <c r="G38" s="51">
        <v>177713.9</v>
      </c>
      <c r="H38" s="52">
        <f t="shared" si="0"/>
        <v>41.17128114217854</v>
      </c>
    </row>
    <row r="39" spans="3:8" ht="18" customHeight="1">
      <c r="C39" s="49" t="s">
        <v>164</v>
      </c>
      <c r="D39" s="50" t="s">
        <v>161</v>
      </c>
      <c r="E39" s="50" t="s">
        <v>138</v>
      </c>
      <c r="F39" s="51">
        <v>34647</v>
      </c>
      <c r="G39" s="51">
        <v>15558.5</v>
      </c>
      <c r="H39" s="52">
        <f t="shared" si="0"/>
        <v>44.905763846797704</v>
      </c>
    </row>
    <row r="40" spans="3:8" ht="15.75" customHeight="1">
      <c r="C40" s="54" t="s">
        <v>165</v>
      </c>
      <c r="D40" s="50" t="s">
        <v>161</v>
      </c>
      <c r="E40" s="50" t="s">
        <v>161</v>
      </c>
      <c r="F40" s="51">
        <v>5831.4</v>
      </c>
      <c r="G40" s="51">
        <v>3949.9</v>
      </c>
      <c r="H40" s="52">
        <f t="shared" si="0"/>
        <v>67.7350207497342</v>
      </c>
    </row>
    <row r="41" spans="3:8" ht="18.75">
      <c r="C41" s="54" t="s">
        <v>166</v>
      </c>
      <c r="D41" s="50" t="s">
        <v>161</v>
      </c>
      <c r="E41" s="50" t="s">
        <v>147</v>
      </c>
      <c r="F41" s="51">
        <v>54630</v>
      </c>
      <c r="G41" s="51">
        <v>25304.8</v>
      </c>
      <c r="H41" s="52">
        <f t="shared" si="0"/>
        <v>46.32033681127585</v>
      </c>
    </row>
    <row r="42" spans="3:8" ht="15.75">
      <c r="C42" s="46" t="s">
        <v>167</v>
      </c>
      <c r="D42" s="47" t="s">
        <v>151</v>
      </c>
      <c r="E42" s="47" t="s">
        <v>134</v>
      </c>
      <c r="F42" s="48">
        <f>F43+F44</f>
        <v>90282</v>
      </c>
      <c r="G42" s="48">
        <f>G43+G44</f>
        <v>20850.6</v>
      </c>
      <c r="H42" s="48">
        <f t="shared" si="0"/>
        <v>23.09496909682993</v>
      </c>
    </row>
    <row r="43" spans="3:8" ht="18.75">
      <c r="C43" s="54" t="s">
        <v>168</v>
      </c>
      <c r="D43" s="50" t="s">
        <v>151</v>
      </c>
      <c r="E43" s="50" t="s">
        <v>133</v>
      </c>
      <c r="F43" s="51">
        <v>85556.9</v>
      </c>
      <c r="G43" s="51">
        <v>18599.3</v>
      </c>
      <c r="H43" s="52">
        <f t="shared" si="0"/>
        <v>21.73909994401387</v>
      </c>
    </row>
    <row r="44" spans="3:8" ht="15.75" customHeight="1">
      <c r="C44" s="54" t="s">
        <v>169</v>
      </c>
      <c r="D44" s="50" t="s">
        <v>151</v>
      </c>
      <c r="E44" s="50" t="s">
        <v>140</v>
      </c>
      <c r="F44" s="51">
        <v>4725.1</v>
      </c>
      <c r="G44" s="51">
        <v>2251.3</v>
      </c>
      <c r="H44" s="52">
        <f t="shared" si="0"/>
        <v>47.645552475079896</v>
      </c>
    </row>
    <row r="45" spans="3:8" ht="15.75">
      <c r="C45" s="46" t="s">
        <v>170</v>
      </c>
      <c r="D45" s="47" t="s">
        <v>147</v>
      </c>
      <c r="E45" s="47" t="s">
        <v>134</v>
      </c>
      <c r="F45" s="48">
        <f>+F47+F46</f>
        <v>989.5</v>
      </c>
      <c r="G45" s="48">
        <f>+G47+G46</f>
        <v>341</v>
      </c>
      <c r="H45" s="48">
        <f t="shared" si="0"/>
        <v>34.46184941889843</v>
      </c>
    </row>
    <row r="46" spans="3:8" ht="18.75">
      <c r="C46" s="54" t="s">
        <v>192</v>
      </c>
      <c r="D46" s="50" t="s">
        <v>147</v>
      </c>
      <c r="E46" s="50" t="s">
        <v>161</v>
      </c>
      <c r="F46" s="76">
        <v>551.5</v>
      </c>
      <c r="G46" s="76">
        <v>287</v>
      </c>
      <c r="H46" s="52">
        <f t="shared" si="0"/>
        <v>52.039891205802356</v>
      </c>
    </row>
    <row r="47" spans="3:8" ht="18.75">
      <c r="C47" s="54" t="s">
        <v>171</v>
      </c>
      <c r="D47" s="50" t="s">
        <v>147</v>
      </c>
      <c r="E47" s="50" t="s">
        <v>147</v>
      </c>
      <c r="F47" s="51">
        <v>438</v>
      </c>
      <c r="G47" s="51">
        <v>54</v>
      </c>
      <c r="H47" s="52">
        <f t="shared" si="0"/>
        <v>12.32876712328767</v>
      </c>
    </row>
    <row r="48" spans="3:8" ht="15.75">
      <c r="C48" s="46" t="s">
        <v>172</v>
      </c>
      <c r="D48" s="47">
        <v>10</v>
      </c>
      <c r="E48" s="47" t="s">
        <v>134</v>
      </c>
      <c r="F48" s="48">
        <f>F49+F50+F51+F52</f>
        <v>34794.2</v>
      </c>
      <c r="G48" s="48">
        <f>G49+G50+G51+G52</f>
        <v>20272.600000000002</v>
      </c>
      <c r="H48" s="48">
        <f t="shared" si="0"/>
        <v>58.264308419219304</v>
      </c>
    </row>
    <row r="49" spans="3:8" ht="16.5" customHeight="1">
      <c r="C49" s="54" t="s">
        <v>173</v>
      </c>
      <c r="D49" s="50">
        <v>10</v>
      </c>
      <c r="E49" s="50" t="s">
        <v>133</v>
      </c>
      <c r="F49" s="51">
        <v>1941.7</v>
      </c>
      <c r="G49" s="51">
        <v>766.7</v>
      </c>
      <c r="H49" s="52">
        <f t="shared" si="0"/>
        <v>39.48601740742648</v>
      </c>
    </row>
    <row r="50" spans="3:8" ht="15.75" customHeight="1">
      <c r="C50" s="54" t="s">
        <v>174</v>
      </c>
      <c r="D50" s="50">
        <v>10</v>
      </c>
      <c r="E50" s="50" t="s">
        <v>138</v>
      </c>
      <c r="F50" s="51">
        <v>27296.2</v>
      </c>
      <c r="G50" s="51">
        <v>16797.7</v>
      </c>
      <c r="H50" s="52">
        <f t="shared" si="0"/>
        <v>61.53860244283087</v>
      </c>
    </row>
    <row r="51" spans="3:8" ht="15" customHeight="1">
      <c r="C51" s="54" t="s">
        <v>175</v>
      </c>
      <c r="D51" s="50">
        <v>10</v>
      </c>
      <c r="E51" s="50" t="s">
        <v>140</v>
      </c>
      <c r="F51" s="51">
        <v>5178.7</v>
      </c>
      <c r="G51" s="51">
        <v>2546.9</v>
      </c>
      <c r="H51" s="52">
        <f t="shared" si="0"/>
        <v>49.180296213335396</v>
      </c>
    </row>
    <row r="52" spans="3:8" ht="15" customHeight="1">
      <c r="C52" s="58" t="s">
        <v>176</v>
      </c>
      <c r="D52" s="50" t="s">
        <v>177</v>
      </c>
      <c r="E52" s="50" t="s">
        <v>144</v>
      </c>
      <c r="F52" s="51">
        <v>377.6</v>
      </c>
      <c r="G52" s="51">
        <v>161.3</v>
      </c>
      <c r="H52" s="52">
        <f t="shared" si="0"/>
        <v>42.71716101694915</v>
      </c>
    </row>
    <row r="53" spans="3:8" ht="15.75">
      <c r="C53" s="46" t="s">
        <v>178</v>
      </c>
      <c r="D53" s="47">
        <v>11</v>
      </c>
      <c r="E53" s="47" t="s">
        <v>134</v>
      </c>
      <c r="F53" s="48">
        <f>F54+F55</f>
        <v>24695.3</v>
      </c>
      <c r="G53" s="48">
        <f>G54+G55</f>
        <v>4037.3</v>
      </c>
      <c r="H53" s="48">
        <f t="shared" si="0"/>
        <v>16.348454969164177</v>
      </c>
    </row>
    <row r="54" spans="3:8" ht="18.75">
      <c r="C54" s="54" t="s">
        <v>179</v>
      </c>
      <c r="D54" s="50">
        <v>11</v>
      </c>
      <c r="E54" s="50" t="s">
        <v>136</v>
      </c>
      <c r="F54" s="51">
        <v>21299.1</v>
      </c>
      <c r="G54" s="51">
        <v>4037.3</v>
      </c>
      <c r="H54" s="52">
        <f t="shared" si="0"/>
        <v>18.955261020418707</v>
      </c>
    </row>
    <row r="55" spans="3:8" ht="18.75">
      <c r="C55" s="54" t="s">
        <v>194</v>
      </c>
      <c r="D55" s="50" t="s">
        <v>189</v>
      </c>
      <c r="E55" s="50" t="s">
        <v>142</v>
      </c>
      <c r="F55" s="51">
        <v>3396.2</v>
      </c>
      <c r="G55" s="51">
        <v>0</v>
      </c>
      <c r="H55" s="52">
        <f t="shared" si="0"/>
        <v>0</v>
      </c>
    </row>
    <row r="56" spans="3:8" ht="36" customHeight="1">
      <c r="C56" s="55" t="s">
        <v>180</v>
      </c>
      <c r="D56" s="47">
        <v>14</v>
      </c>
      <c r="E56" s="47" t="s">
        <v>134</v>
      </c>
      <c r="F56" s="48">
        <f>F57+F58</f>
        <v>63918.899999999994</v>
      </c>
      <c r="G56" s="48">
        <f>SUM(G57:G58)</f>
        <v>24417.7</v>
      </c>
      <c r="H56" s="48">
        <f t="shared" si="0"/>
        <v>38.20106416099151</v>
      </c>
    </row>
    <row r="57" spans="3:8" ht="33" customHeight="1">
      <c r="C57" s="53" t="s">
        <v>181</v>
      </c>
      <c r="D57" s="50">
        <v>14</v>
      </c>
      <c r="E57" s="50" t="s">
        <v>133</v>
      </c>
      <c r="F57" s="51">
        <v>16977.8</v>
      </c>
      <c r="G57" s="59">
        <v>8542.7</v>
      </c>
      <c r="H57" s="52">
        <f t="shared" si="0"/>
        <v>50.31688440198378</v>
      </c>
    </row>
    <row r="58" spans="3:8" ht="18.75">
      <c r="C58" s="54" t="s">
        <v>182</v>
      </c>
      <c r="D58" s="50">
        <v>14</v>
      </c>
      <c r="E58" s="50" t="s">
        <v>136</v>
      </c>
      <c r="F58" s="51">
        <v>46941.1</v>
      </c>
      <c r="G58" s="59">
        <v>15875</v>
      </c>
      <c r="H58" s="52">
        <f t="shared" si="0"/>
        <v>33.81897739933662</v>
      </c>
    </row>
    <row r="59" spans="3:8" ht="18.75">
      <c r="C59" s="106" t="s">
        <v>183</v>
      </c>
      <c r="D59" s="107"/>
      <c r="E59" s="107"/>
      <c r="F59" s="60">
        <f>F13++F21++F25+F30++++++F34++F36+F42+F45+F48+F53+F56</f>
        <v>1044449</v>
      </c>
      <c r="G59" s="60">
        <f>G13+G21+G25+G30+G34+G36+G42+G45+G48+G53+G56</f>
        <v>405696.19999999995</v>
      </c>
      <c r="H59" s="48">
        <f t="shared" si="0"/>
        <v>38.843083769528235</v>
      </c>
    </row>
    <row r="61" spans="5:6" ht="12">
      <c r="E61" s="61"/>
      <c r="F61" s="62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5:D1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53.7109375" style="1" customWidth="1"/>
    <col min="3" max="3" width="26.8515625" style="1" customWidth="1"/>
    <col min="4" max="4" width="32.8515625" style="1" customWidth="1"/>
    <col min="5" max="16384" width="9.140625" style="1" customWidth="1"/>
  </cols>
  <sheetData>
    <row r="4" ht="43.5" customHeight="1"/>
    <row r="5" spans="2:4" ht="16.5" customHeight="1">
      <c r="B5" s="108" t="s">
        <v>184</v>
      </c>
      <c r="C5" s="108"/>
      <c r="D5" s="108"/>
    </row>
    <row r="6" spans="2:4" ht="15">
      <c r="B6" s="63"/>
      <c r="C6" s="64"/>
      <c r="D6" s="64" t="s">
        <v>185</v>
      </c>
    </row>
    <row r="7" spans="2:4" ht="51.75" customHeight="1">
      <c r="B7" s="65" t="s">
        <v>186</v>
      </c>
      <c r="C7" s="66" t="s">
        <v>115</v>
      </c>
      <c r="D7" s="66" t="s">
        <v>218</v>
      </c>
    </row>
    <row r="8" spans="1:4" ht="18.75">
      <c r="A8" s="67"/>
      <c r="B8" s="68" t="s">
        <v>187</v>
      </c>
      <c r="C8" s="69">
        <v>-30761.1</v>
      </c>
      <c r="D8" s="70">
        <v>35703.8</v>
      </c>
    </row>
    <row r="11" ht="85.5" customHeight="1">
      <c r="D11" s="71"/>
    </row>
  </sheetData>
  <sheetProtection/>
  <mergeCells count="1">
    <mergeCell ref="B5:D5"/>
  </mergeCells>
  <printOptions/>
  <pageMargins left="0.52" right="0.1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2022-07-25T08:23:24Z</dcterms:modified>
  <cp:category/>
  <cp:version/>
  <cp:contentType/>
  <cp:contentStatus/>
</cp:coreProperties>
</file>