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260" activeTab="0"/>
  </bookViews>
  <sheets>
    <sheet name="Нал и ненал с откл (первонач)" sheetId="1" r:id="rId1"/>
    <sheet name="безвозмездные поступления" sheetId="2" r:id="rId2"/>
    <sheet name="Уточнение доходов" sheetId="3" r:id="rId3"/>
    <sheet name="Сравнение доходов с 2020г" sheetId="4" r:id="rId4"/>
  </sheets>
  <definedNames>
    <definedName name="Z_04FFC609_A05C_4561_B10E_F53E300FE820_.wvu.Cols" localSheetId="1" hidden="1">'безвозмездные поступления'!$A:$C</definedName>
    <definedName name="Z_04FFC609_A05C_4561_B10E_F53E300FE820_.wvu.PrintArea" localSheetId="1" hidden="1">'безвозмездные поступления'!$E$1:$L$47</definedName>
    <definedName name="Z_04FFC609_A05C_4561_B10E_F53E300FE820_.wvu.PrintTitles" localSheetId="1" hidden="1">'безвозмездные поступления'!$7:$7</definedName>
    <definedName name="Z_08713DE2_3B16_460F_8279_AB4F925F183A_.wvu.Cols" localSheetId="1" hidden="1">'безвозмездные поступления'!$A:$C</definedName>
    <definedName name="Z_08713DE2_3B16_460F_8279_AB4F925F183A_.wvu.PrintArea" localSheetId="1" hidden="1">'безвозмездные поступления'!$E$1:$L$57</definedName>
    <definedName name="Z_08713DE2_3B16_460F_8279_AB4F925F183A_.wvu.PrintTitles" localSheetId="1" hidden="1">'безвозмездные поступления'!$7:$7</definedName>
    <definedName name="Z_1661FB1D_7FF6_450C_8611_E158B01166C5_.wvu.Cols" localSheetId="1" hidden="1">'безвозмездные поступления'!$A:$C</definedName>
    <definedName name="Z_1661FB1D_7FF6_450C_8611_E158B01166C5_.wvu.PrintArea" localSheetId="1" hidden="1">'безвозмездные поступления'!$A$1:$L$37</definedName>
    <definedName name="Z_1661FB1D_7FF6_450C_8611_E158B01166C5_.wvu.PrintTitles" localSheetId="1" hidden="1">'безвозмездные поступления'!$7:$7</definedName>
    <definedName name="Z_1661FB1D_7FF6_450C_8611_E158B01166C5_.wvu.Rows" localSheetId="1" hidden="1">'безвозмездные поступления'!#REF!</definedName>
    <definedName name="Z_18CD31DB_E601_4025_A6BD_E906ABACC917_.wvu.Rows" localSheetId="1" hidden="1">'безвозмездные поступления'!#REF!</definedName>
    <definedName name="Z_2CA9A275_D537_4BF6_838E_328EF0AFB165_.wvu.Cols" localSheetId="1" hidden="1">'безвозмездные поступления'!$A:$C</definedName>
    <definedName name="Z_2CA9A275_D537_4BF6_838E_328EF0AFB165_.wvu.PrintArea" localSheetId="1" hidden="1">'безвозмездные поступления'!$A$1:$L$37</definedName>
    <definedName name="Z_2CA9A275_D537_4BF6_838E_328EF0AFB165_.wvu.PrintTitles" localSheetId="1" hidden="1">'безвозмездные поступления'!$7:$7</definedName>
    <definedName name="Z_386E7DCD_B8BE_4575_A556_AA00C152D3FE_.wvu.Cols" localSheetId="1" hidden="1">'безвозмездные поступления'!$A:$C</definedName>
    <definedName name="Z_386E7DCD_B8BE_4575_A556_AA00C152D3FE_.wvu.PrintArea" localSheetId="1" hidden="1">'безвозмездные поступления'!$A$1:$L$37</definedName>
    <definedName name="Z_386E7DCD_B8BE_4575_A556_AA00C152D3FE_.wvu.PrintTitles" localSheetId="1" hidden="1">'безвозмездные поступления'!$7:$7</definedName>
    <definedName name="Z_386E7DCD_B8BE_4575_A556_AA00C152D3FE_.wvu.Rows" localSheetId="1" hidden="1">'безвозмездные поступления'!#REF!</definedName>
    <definedName name="Z_5EC5BB1B_27C9_479A_ABD0_384F8B5AC6CB_.wvu.Cols" localSheetId="1" hidden="1">'безвозмездные поступления'!$A:$C</definedName>
    <definedName name="Z_5EC5BB1B_27C9_479A_ABD0_384F8B5AC6CB_.wvu.PrintArea" localSheetId="1" hidden="1">'безвозмездные поступления'!$A$1:$L$37</definedName>
    <definedName name="Z_5EC5BB1B_27C9_479A_ABD0_384F8B5AC6CB_.wvu.PrintTitles" localSheetId="1" hidden="1">'безвозмездные поступления'!$7:$7</definedName>
    <definedName name="Z_5EC5BB1B_27C9_479A_ABD0_384F8B5AC6CB_.wvu.Rows" localSheetId="1" hidden="1">'безвозмездные поступления'!#REF!</definedName>
    <definedName name="Z_66410084_BB51_4EC9_9B1B_C45729D8E210_.wvu.Cols" localSheetId="1" hidden="1">'безвозмездные поступления'!$A:$C</definedName>
    <definedName name="Z_66410084_BB51_4EC9_9B1B_C45729D8E210_.wvu.PrintArea" localSheetId="1" hidden="1">'безвозмездные поступления'!$A$1:$L$37</definedName>
    <definedName name="Z_66410084_BB51_4EC9_9B1B_C45729D8E210_.wvu.PrintTitles" localSheetId="1" hidden="1">'безвозмездные поступления'!$7:$7</definedName>
    <definedName name="Z_7C07033F_2651_4D47_AF6B_721B2E7CB4A4_.wvu.Cols" localSheetId="1" hidden="1">'безвозмездные поступления'!$A:$C</definedName>
    <definedName name="Z_7C07033F_2651_4D47_AF6B_721B2E7CB4A4_.wvu.PrintArea" localSheetId="1" hidden="1">'безвозмездные поступления'!$A$1:$L$37</definedName>
    <definedName name="Z_7C07033F_2651_4D47_AF6B_721B2E7CB4A4_.wvu.PrintTitles" localSheetId="1" hidden="1">'безвозмездные поступления'!$7:$7</definedName>
    <definedName name="Z_7C07033F_2651_4D47_AF6B_721B2E7CB4A4_.wvu.Rows" localSheetId="1" hidden="1">'безвозмездные поступления'!#REF!</definedName>
    <definedName name="Z_897F5246_2FC3_4E25_95E3_E7C8EAAA059D_.wvu.Cols" localSheetId="1" hidden="1">'безвозмездные поступления'!$A:$C</definedName>
    <definedName name="Z_897F5246_2FC3_4E25_95E3_E7C8EAAA059D_.wvu.PrintArea" localSheetId="1" hidden="1">'безвозмездные поступления'!$A$1:$L$37</definedName>
    <definedName name="Z_897F5246_2FC3_4E25_95E3_E7C8EAAA059D_.wvu.PrintTitles" localSheetId="1" hidden="1">'безвозмездные поступления'!$7:$7</definedName>
    <definedName name="Z_897F5246_2FC3_4E25_95E3_E7C8EAAA059D_.wvu.Rows" localSheetId="1" hidden="1">'безвозмездные поступления'!#REF!</definedName>
    <definedName name="Z_9181903D_5C59_4667_8C10_9F87C4ABB140_.wvu.Cols" localSheetId="1" hidden="1">'безвозмездные поступления'!$A:$C</definedName>
    <definedName name="Z_9181903D_5C59_4667_8C10_9F87C4ABB140_.wvu.PrintArea" localSheetId="1" hidden="1">'безвозмездные поступления'!$E$1:$L$57</definedName>
    <definedName name="Z_9181903D_5C59_4667_8C10_9F87C4ABB140_.wvu.PrintTitles" localSheetId="1" hidden="1">'безвозмездные поступления'!$7:$7</definedName>
    <definedName name="Z_96A4B215_6B1C_4233_908C_E887D7212828_.wvu.Cols" localSheetId="1" hidden="1">'безвозмездные поступления'!$A:$C</definedName>
    <definedName name="Z_96A4B215_6B1C_4233_908C_E887D7212828_.wvu.PrintArea" localSheetId="1" hidden="1">'безвозмездные поступления'!$A$1:$L$37</definedName>
    <definedName name="Z_96A4B215_6B1C_4233_908C_E887D7212828_.wvu.PrintTitles" localSheetId="1" hidden="1">'безвозмездные поступления'!$7:$7</definedName>
    <definedName name="Z_96A4B215_6B1C_4233_908C_E887D7212828_.wvu.Rows" localSheetId="1" hidden="1">'безвозмездные поступления'!#REF!</definedName>
    <definedName name="Z_ADCC6A83_F130_4937_9607_6A02494F4908_.wvu.Cols" localSheetId="1" hidden="1">'безвозмездные поступления'!$A:$C</definedName>
    <definedName name="Z_ADCC6A83_F130_4937_9607_6A02494F4908_.wvu.PrintArea" localSheetId="1" hidden="1">'безвозмездные поступления'!$A$1:$L$37</definedName>
    <definedName name="Z_ADCC6A83_F130_4937_9607_6A02494F4908_.wvu.PrintTitles" localSheetId="1" hidden="1">'безвозмездные поступления'!$7:$7</definedName>
    <definedName name="Z_ADCC6A83_F130_4937_9607_6A02494F4908_.wvu.Rows" localSheetId="1" hidden="1">'безвозмездные поступления'!#REF!</definedName>
    <definedName name="Z_B155567F_4397_42F4_B224_D816AB073B17_.wvu.Cols" localSheetId="1" hidden="1">'безвозмездные поступления'!$A:$C</definedName>
    <definedName name="Z_B155567F_4397_42F4_B224_D816AB073B17_.wvu.PrintArea" localSheetId="1" hidden="1">'безвозмездные поступления'!$A$1:$L$37</definedName>
    <definedName name="Z_B155567F_4397_42F4_B224_D816AB073B17_.wvu.PrintTitles" localSheetId="1" hidden="1">'безвозмездные поступления'!$7:$7</definedName>
    <definedName name="Z_B155567F_4397_42F4_B224_D816AB073B17_.wvu.Rows" localSheetId="1" hidden="1">'безвозмездные поступления'!#REF!</definedName>
    <definedName name="Z_BD3D1DFF_9DAB_4310_AB5F_B7FDD1DA9AEB_.wvu.Cols" localSheetId="1" hidden="1">'безвозмездные поступления'!$A:$C</definedName>
    <definedName name="Z_BD3D1DFF_9DAB_4310_AB5F_B7FDD1DA9AEB_.wvu.PrintArea" localSheetId="1" hidden="1">'безвозмездные поступления'!$B$1:$L$38</definedName>
    <definedName name="Z_BD3D1DFF_9DAB_4310_AB5F_B7FDD1DA9AEB_.wvu.PrintTitles" localSheetId="1" hidden="1">'безвозмездные поступления'!$7:$7</definedName>
    <definedName name="Z_F6AFCBCD_22F4_4844_887E_B38447053920_.wvu.PrintArea" localSheetId="1" hidden="1">'безвозмездные поступления'!$A$1:$L$37</definedName>
    <definedName name="_xlnm.Print_Titles" localSheetId="1">'безвозмездные поступления'!$7:$7</definedName>
    <definedName name="_xlnm.Print_Area" localSheetId="1">'безвозмездные поступления'!$E$1:$L$57</definedName>
    <definedName name="_xlnm.Print_Area" localSheetId="0">'Нал и ненал с откл (первонач)'!$A$1:$L$18</definedName>
    <definedName name="_xlnm.Print_Area" localSheetId="3">'Сравнение доходов с 2020г'!$A$1:$F$31</definedName>
    <definedName name="_xlnm.Print_Area" localSheetId="2">'Уточнение доходов'!$A$1:$F$29</definedName>
  </definedNames>
  <calcPr fullCalcOnLoad="1"/>
</workbook>
</file>

<file path=xl/sharedStrings.xml><?xml version="1.0" encoding="utf-8"?>
<sst xmlns="http://schemas.openxmlformats.org/spreadsheetml/2006/main" count="298" uniqueCount="205">
  <si>
    <t>Причины отклонения (к первоначальному плану)</t>
  </si>
  <si>
    <t>Всего налоговые доходы</t>
  </si>
  <si>
    <t>Налог на доходы физических лиц</t>
  </si>
  <si>
    <t>Акцизы на нефтепродукты</t>
  </si>
  <si>
    <t>Налог, взимаемый в связи с применением упрощенной системы налогообложения</t>
  </si>
  <si>
    <t>Всего неналоговые доходы</t>
  </si>
  <si>
    <t>Доходы от использования имущества, находящегося в государственной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</si>
  <si>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</si>
  <si>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</si>
  <si>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</si>
  <si>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Доходы от оказания платных услуг и компенсаци затрат государства</t>
  </si>
  <si>
    <t>Прочие неналоговые доходы</t>
  </si>
  <si>
    <t>ВСЕГО:</t>
  </si>
  <si>
    <t>Государственная пошлина</t>
  </si>
  <si>
    <t>Утверждено решением ПС о бюджете от 09.09.2016 № 47</t>
  </si>
  <si>
    <t>Утверждено решением ПС о бюджете от 07.06.2016 № 30</t>
  </si>
  <si>
    <t>Утверждено решением ПС о бюджете от 28.10.2016 № 52</t>
  </si>
  <si>
    <t>Единый налог на вмененный доход</t>
  </si>
  <si>
    <t>Единый сельхозналог</t>
  </si>
  <si>
    <t>Отклонение от первоначального бюджета,%</t>
  </si>
  <si>
    <t>Утверждено решением ПС о бюджете от 12.12.2016 № 85</t>
  </si>
  <si>
    <t>Несистемный характер поступлений</t>
  </si>
  <si>
    <t>Наименование доходов</t>
  </si>
  <si>
    <t>более 200</t>
  </si>
  <si>
    <t>Утверждено решением ПС о бюджете  от 14.12.2018  №106 (первоначальный)</t>
  </si>
  <si>
    <t>Факт 2020 г.</t>
  </si>
  <si>
    <t xml:space="preserve">Увеличение количества юридически значимых действий </t>
  </si>
  <si>
    <t>заключение новых договоров по аренде земли</t>
  </si>
  <si>
    <t>Факт 2021 г.</t>
  </si>
  <si>
    <t xml:space="preserve">Утверждено решением ПС о бюджете от 24.12.2021 № 141(окончательный) </t>
  </si>
  <si>
    <t>Утверждено решением ПС о бюджете  от 10.12.2020  №106 (первоначальный)</t>
  </si>
  <si>
    <t>Увеличение заработной платы работникам бюджетной сферы</t>
  </si>
  <si>
    <t>Отмена ЕНВД. Предпочтение налогоплательщиков патентной системе налогообложения.</t>
  </si>
  <si>
    <t>Установление диффиринцированных нормативов по УСН Законом о бюжете Вологодской области</t>
  </si>
  <si>
    <t xml:space="preserve">Увеличение налогооблагаемой базы </t>
  </si>
  <si>
    <t>Повышение ставок акцизов на нефтепродукты</t>
  </si>
  <si>
    <t xml:space="preserve">Увеличение количества плательщиков. </t>
  </si>
  <si>
    <t>Заявительный характер проведения аукционов, востребованность земельных участков, заключение договоров аренды.</t>
  </si>
  <si>
    <t>Налог отменен с 01.01.2021г.</t>
  </si>
  <si>
    <t>(тыс. рублей)</t>
  </si>
  <si>
    <t>Код бюджетной классификации Российской Федерации</t>
  </si>
  <si>
    <t>Наименование групп, подгрупп и статей доходов</t>
  </si>
  <si>
    <t>Фактическое исполнение за 2021 год</t>
  </si>
  <si>
    <t>Отклонение от первоначального бюджета, тыс.руб.</t>
  </si>
  <si>
    <r>
      <t>% отклонений (</t>
    </r>
    <r>
      <rPr>
        <b/>
        <sz val="14"/>
        <rFont val="Times New Roman"/>
        <family val="1"/>
      </rPr>
      <t xml:space="preserve">+ </t>
    </r>
    <r>
      <rPr>
        <sz val="14"/>
        <rFont val="Times New Roman"/>
        <family val="1"/>
      </rPr>
      <t xml:space="preserve">рост; </t>
    </r>
    <r>
      <rPr>
        <b/>
        <sz val="14"/>
        <rFont val="Times New Roman"/>
        <family val="1"/>
      </rPr>
      <t>-</t>
    </r>
    <r>
      <rPr>
        <sz val="14"/>
        <rFont val="Times New Roman"/>
        <family val="1"/>
      </rPr>
      <t xml:space="preserve"> снижение) </t>
    </r>
  </si>
  <si>
    <t>Пояснения причин отклонения на 10 % и более</t>
  </si>
  <si>
    <t>000.2.00.00000.00.0000.000</t>
  </si>
  <si>
    <t xml:space="preserve">2 00 00000 00 0000 000 </t>
  </si>
  <si>
    <t>БЕЗВОЗМЕЗДНЫЕ ПОСТУПЛЕНИЯ</t>
  </si>
  <si>
    <t>000.2.02.00000.00.0000.000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</si>
  <si>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</si>
  <si>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</si>
  <si>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000.2.02.01000.00.0000.151</t>
  </si>
  <si>
    <t>2 02 15000 00 0000 150</t>
  </si>
  <si>
    <t>Дотации бюджетам субъектов Российской Федерации и муниципальных образований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</si>
  <si>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</si>
  <si>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</si>
  <si>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</si>
  <si>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 бюджетов</t>
  </si>
  <si>
    <t>Департаментом финансов области району оказана финансовая помощь на удорожание стоимости ремонтов по проекту "Народный бюджет", капитальный ремонт интерната МБОУ СОШ №1, замена оконных блоков МБОУ СОШ №1.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</si>
  <si>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</si>
  <si>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цели.</t>
  </si>
  <si>
    <t xml:space="preserve"> Департаментом финансов  области району оказана  дополнительная финансовая помощь  на  выполнение майских Указов Президента по повышению заработной платы,увеличение заработной платы работникам бюджетной сферы и АУ</t>
  </si>
  <si>
    <t>000.2.02.02000.00.0000.151</t>
  </si>
  <si>
    <t>2 02 20000 00 0000 150</t>
  </si>
  <si>
    <t>Субсидии бюджетам бюджетной системы Российской Федерации (межбюджетные субсидии)</t>
  </si>
  <si>
    <t>2 02 20077 05 0000 150</t>
  </si>
  <si>
    <t>Субсидии на строительство, реконструкцию, капитальный ремонт и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</si>
  <si>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Экономия по результатам конкурсных процедур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</si>
  <si>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"Создание условий для формирования экосистемы цифровой экономики на территории области " государственной программы "Информационное общество – Вологодская область (2021-2023 годы)"</t>
  </si>
  <si>
    <t>2 02 25169 05 0000150</t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</si>
  <si>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</si>
  <si>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2 02 25304 05 0000 150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</si>
  <si>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</si>
  <si>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2 02 25467 05 0000 150</t>
  </si>
  <si>
    <t xml:space="preserve">Субсидии бюджетам муниципальных образований области на на обеспечение развития и укрепления материально-технической базы домов культуры в населенных пунктах с числом жителей до 50 тысяч человек в муниципальных образованиях области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</t>
  </si>
  <si>
    <t>2 02 25497 05 0000 150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</si>
  <si>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</si>
  <si>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Уменьшение средств в соответствии с потребностью</t>
  </si>
  <si>
    <t>2 02 25511 05 0000 150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</si>
  <si>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</si>
  <si>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t>2 02 25555 05 0000 150</t>
  </si>
  <si>
    <t>Субсидии бюджетам муниципальных образований области на реализацию мероприятий по благоустройству общественных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</si>
  <si>
    <t xml:space="preserve">2 02 25576 05 0000 150                </t>
  </si>
  <si>
    <t>Субсидии бюджетам муниципальных образований области на улучшение жилищных условий граждан, проживающих на сельских территориях в рамках подпрограммы "Обеспечение доступным и комфортным жильем сельского населения" государственной программы области "Комплексное развитие сельских территорий Вологодской области на 2021-2025 годы"</t>
  </si>
  <si>
    <t xml:space="preserve">Увеличение средств из областного бюджета в связи с необходимой потребностью </t>
  </si>
  <si>
    <t>2 02 29999 05 0000 150</t>
  </si>
  <si>
    <t>Прочие субсидии бюджетам муниципальных районов</t>
  </si>
  <si>
    <t>Субсидии бюджетам муниципальных образований области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</si>
  <si>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 xml:space="preserve">Распределение средств из федерального,областного бюджета  произведено в процессе исполнения бюджета 
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</si>
  <si>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</si>
  <si>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на 2021-2025 годы"</t>
  </si>
  <si>
    <t>Департаментом финансов  области району оказана  дополнительная финансовая помощь  на ремонт дорог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</si>
  <si>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</si>
  <si>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</si>
  <si>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на развитие мобильной торговли в малонаселенных и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</si>
  <si>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</si>
  <si>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"Дорожная сеть и транспортное обслуживание в 2021-2023 годы"</t>
  </si>
  <si>
    <t>Субсидии бюджетам муниципальных образований области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</si>
  <si>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на реализацию проекта "Народный бюджет"</t>
  </si>
  <si>
    <t xml:space="preserve">Распределение средств из областного бюджета  произведено в процессе исполнения бюджета 
</t>
  </si>
  <si>
    <t>Субсидии бюджетам муниципальных образований области на реализацию мероприятий по предупреждению детского дорожно-транспортного травматизма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</si>
  <si>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2 02 30000 00 0000 150</t>
  </si>
  <si>
    <t>Субвенции бюджетам субъектов Российской Федерации и муниципальных образований</t>
  </si>
  <si>
    <t>000.2.02.03000.00.0000.151</t>
  </si>
  <si>
    <t xml:space="preserve">2 02 30024 05 0000 150 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</si>
  <si>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</si>
  <si>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</si>
  <si>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</si>
  <si>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</si>
  <si>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</si>
  <si>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</si>
  <si>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>Субвенции на  осуществление отдельных государственных полномочий в соответствии с законом области от 6 декабря 2013 года № 3223-ОЗ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</si>
  <si>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
</t>
  </si>
  <si>
    <t>Увеличение средств из областного бюджета в связи с необходимой потребностью (увеличение числа получателей)</t>
  </si>
  <si>
    <t xml:space="preserve">2 02 35303 05 0000 150  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</si>
  <si>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</si>
  <si>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2 02 35469 05 0000 150  </t>
  </si>
  <si>
    <t>Распределение субвенций бюджетам муниципальных образований области на 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</si>
  <si>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 xml:space="preserve">2 02 35120 05 0000 150 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</si>
  <si>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</si>
  <si>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>2 02 36900 05 0000 150</t>
  </si>
  <si>
    <t>Единая субвенция бюджетам муниципальных образований области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</si>
  <si>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</si>
  <si>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</si>
  <si>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</si>
  <si>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</si>
  <si>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2 02 45519 05 0000 150</t>
  </si>
  <si>
    <t>Межбюджетные трансферты, передаваемые бюджетам на поддержку отрасли культуры"</t>
  </si>
  <si>
    <t>2 02 49999 05 0000 150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</si>
  <si>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</si>
  <si>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 xml:space="preserve">Межбюджетные трансферты, бюджетам муниципальных образований области на поощрение за содействие достижению значений(уровней)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органов исполнительной власти субъектов РФ  за счет средств дотации(гранта)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2021-2025 годы" </t>
  </si>
  <si>
    <t xml:space="preserve">Поощрение за содействие достижению значений (уровней) показателей для оценки эффективности деятельности органов исполнительной власти </t>
  </si>
  <si>
    <t>2 07 00000 00 0000 000</t>
  </si>
  <si>
    <t xml:space="preserve">ПРОЧИЕ БЕЗВОЗМЕЗДНЫЕ ПОСТУПЛЕНИЯ
</t>
  </si>
  <si>
    <t>2 07 05030 05 0000 150</t>
  </si>
  <si>
    <t>Прочие безвозмездные поступления в бюджеты муниципальных районов</t>
  </si>
  <si>
    <t>Поступление средств в связи с реализацией проекта "Народный бюджет"</t>
  </si>
  <si>
    <t>Приложение 1</t>
  </si>
  <si>
    <t>Анализ отклонения уточненного плана бюджета Никольского муниципального района по доходам от первоначально утвержденного на 2021 год и его исполнение</t>
  </si>
  <si>
    <t xml:space="preserve">Доходы </t>
  </si>
  <si>
    <t>Первоначальный план на 2021  год, тыс.руб.</t>
  </si>
  <si>
    <t>Уточненный план на 2021  год, тыс.руб.</t>
  </si>
  <si>
    <t>Сумма изменения, тыс.руб.</t>
  </si>
  <si>
    <t>Процент изменения (%)</t>
  </si>
  <si>
    <t>Исполнено за 2021 год, тыс.руб.</t>
  </si>
  <si>
    <t>Процент исполнения (%)к уточненному плану</t>
  </si>
  <si>
    <t>Доля фактических доходов в общей сумме доходов (%)</t>
  </si>
  <si>
    <t>1.0.</t>
  </si>
  <si>
    <t>НАЛОГОВЫЕ И НЕНАЛОГОВЫЕ ДОХОДЫ</t>
  </si>
  <si>
    <t>1.1.</t>
  </si>
  <si>
    <t>НАЛОГОВЫЕ ДОХОДЫ</t>
  </si>
  <si>
    <t>1.1.2.</t>
  </si>
  <si>
    <t>1.1.3.</t>
  </si>
  <si>
    <t>1.1.4.</t>
  </si>
  <si>
    <t>Единый налог на вменный доход  для отдельных видов деятельности</t>
  </si>
  <si>
    <t>1.1.5.</t>
  </si>
  <si>
    <t>Налоги на товары (работы, услуги), реализуемые на территории РФ (акцизы)</t>
  </si>
  <si>
    <t>1.1.6.</t>
  </si>
  <si>
    <t>Единый сельскохозяйственный налог</t>
  </si>
  <si>
    <t>1.1.7.</t>
  </si>
  <si>
    <t>Налог, взимаемый в связи с патентной системой налогообложения</t>
  </si>
  <si>
    <t>1.1.8.</t>
  </si>
  <si>
    <t xml:space="preserve">Налог на имущество </t>
  </si>
  <si>
    <t>1.1.9.</t>
  </si>
  <si>
    <t>1.2.</t>
  </si>
  <si>
    <t>НЕНАЛОГОВЫЕ ДОХОДЫ</t>
  </si>
  <si>
    <t>1.2.1.</t>
  </si>
  <si>
    <t>ДОХОДЫ ОТ ИСПОЛЬЗОВАНИЯ ИМУЩЕСТВА, НАХОДЯЩЕГОСЯ В ГОСУДАРСТВЕННОЙ И МУНИЦИПАЛЬНОЙ СОБСТВЕННОСТИ</t>
  </si>
  <si>
    <t>1.2.2.</t>
  </si>
  <si>
    <t>ПЛАТЕЖИ ПРИ ПОЛЬЗОВАНИИ ПРИРОДНЫМИ РЕСУРСАМИ</t>
  </si>
  <si>
    <t>1.2.3.</t>
  </si>
  <si>
    <t>ДОХОДЫ ОТ ОКАЗАНИЯ ПЛАТНЫХ УСЛУГ (РАБОТ) И КОМПЕНСАЦИИ ЗАТРАТ ГОСУДАРСТВА</t>
  </si>
  <si>
    <t>.1.2.4.</t>
  </si>
  <si>
    <t>ДОХОДЫ ОТ ПРОДАЖИ МАТЕРИАЛЬНЫХ И НЕМАТЕРИАЛЬНЫХ АКТИВОВ</t>
  </si>
  <si>
    <t>1.2.5.</t>
  </si>
  <si>
    <t>ШТРАФЫ, САНКЦИИ, ВОЗМЕЩЕНИЕ УЩЕРБА</t>
  </si>
  <si>
    <t>1.2.6.</t>
  </si>
  <si>
    <t xml:space="preserve">Прочие неналоговые доходы </t>
  </si>
  <si>
    <t>2.1.</t>
  </si>
  <si>
    <t>Дотации  на выравнивание бюджетной обеспеченности</t>
  </si>
  <si>
    <t>2.2.</t>
  </si>
  <si>
    <t>Дотации бюджетам на поддержку мер сбалансированности бюджетов</t>
  </si>
  <si>
    <t>2.3.</t>
  </si>
  <si>
    <t>Субсидии бюджетам бюджетной системы</t>
  </si>
  <si>
    <t>2.4.</t>
  </si>
  <si>
    <t>Прочие субсидии поселений</t>
  </si>
  <si>
    <t>2.5.</t>
  </si>
  <si>
    <t>2.6.</t>
  </si>
  <si>
    <t>Иные межбюджетные трансферты</t>
  </si>
  <si>
    <t>2.7.</t>
  </si>
  <si>
    <t>2.8.</t>
  </si>
  <si>
    <t>Доходы бюджетов бюджетной системы РФ от возврата бюджетами бюджетной системы РФ и организациями отстатков субсидий, субвенций и иных межбюджетных трансфертов, имеющих целевое назначение прошлых лет</t>
  </si>
  <si>
    <t>2.9.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</si>
  <si>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</si>
  <si>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</si>
  <si>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Приложение 3</t>
  </si>
  <si>
    <t>Анализ исполнения доходной части бюджета Никольского муниципального района за 2020-2021 гг.</t>
  </si>
  <si>
    <t>Исполнено за 2020 год, тыс.руб.</t>
  </si>
  <si>
    <t>Абсолютное отклонение, тыс.руб.</t>
  </si>
  <si>
    <t>Относительное отклонение, %.</t>
  </si>
  <si>
    <t>Безвозмездные поступления от негосударственных отганизаций</t>
  </si>
  <si>
    <t xml:space="preserve"> Объем  безвозмездных поступлений за 2021 год с пояснением причин отклонений</t>
  </si>
  <si>
    <t>Налоговые и неналоговые доходы районного бюджета в 2021 году с пояснением причин отклонений, тыс.руб.</t>
  </si>
  <si>
    <t>Налог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</si>
</sst>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.0000"/>
    <numFmt numFmtId="176" formatCode="0.00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\.0\.00\.00000\.00\.0000\.000"/>
    <numFmt numFmtId="183" formatCode="#,##0.0;[Red]\-#,##0.00"/>
    <numFmt numFmtId="184" formatCode="#,##0.0_ ;[Red]\-#,##0.0\ "/>
    <numFmt numFmtId="185" formatCode="###,##0.00"/>
  </numFmts>
  <fonts count="6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2"/>
    </font>
    <font>
      <sz val="14"/>
      <color indexed="8"/>
      <name val="Times New Roman"/>
      <family val="1"/>
    </font>
    <font>
      <b/>
      <sz val="16"/>
      <name val="Times New Roman Cyr"/>
      <family val="1"/>
    </font>
    <font>
      <b/>
      <sz val="22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6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5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174" fontId="5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6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6" fillId="0" borderId="0" xfId="52">
      <alignment/>
      <protection/>
    </xf>
    <xf numFmtId="0" fontId="10" fillId="0" borderId="0" xfId="52" applyFont="1" applyFill="1" applyAlignment="1">
      <alignment horizontal="left" vertical="top" wrapText="1"/>
      <protection/>
    </xf>
    <xf numFmtId="0" fontId="11" fillId="33" borderId="0" xfId="52" applyFont="1" applyFill="1">
      <alignment/>
      <protection/>
    </xf>
    <xf numFmtId="0" fontId="6" fillId="33" borderId="0" xfId="52" applyFill="1">
      <alignment/>
      <protection/>
    </xf>
    <xf numFmtId="0" fontId="6" fillId="0" borderId="0" xfId="52" applyFill="1" applyAlignment="1">
      <alignment horizontal="left" vertical="top"/>
      <protection/>
    </xf>
    <xf numFmtId="0" fontId="12" fillId="0" borderId="0" xfId="52" applyFont="1" applyFill="1" applyProtection="1">
      <alignment/>
      <protection hidden="1"/>
    </xf>
    <xf numFmtId="0" fontId="12" fillId="0" borderId="11" xfId="52" applyFont="1" applyFill="1" applyBorder="1" applyProtection="1">
      <alignment/>
      <protection hidden="1"/>
    </xf>
    <xf numFmtId="0" fontId="13" fillId="33" borderId="11" xfId="52" applyFont="1" applyFill="1" applyBorder="1" applyProtection="1">
      <alignment/>
      <protection hidden="1"/>
    </xf>
    <xf numFmtId="0" fontId="12" fillId="33" borderId="11" xfId="52" applyFont="1" applyFill="1" applyBorder="1" applyProtection="1">
      <alignment/>
      <protection hidden="1"/>
    </xf>
    <xf numFmtId="0" fontId="12" fillId="33" borderId="0" xfId="52" applyFont="1" applyFill="1" applyBorder="1" applyProtection="1">
      <alignment/>
      <protection hidden="1"/>
    </xf>
    <xf numFmtId="0" fontId="12" fillId="33" borderId="11" xfId="52" applyNumberFormat="1" applyFont="1" applyFill="1" applyBorder="1" applyAlignment="1" applyProtection="1">
      <alignment horizontal="right"/>
      <protection hidden="1"/>
    </xf>
    <xf numFmtId="0" fontId="12" fillId="33" borderId="0" xfId="52" applyNumberFormat="1" applyFont="1" applyFill="1" applyBorder="1" applyAlignment="1" applyProtection="1">
      <alignment horizontal="right"/>
      <protection hidden="1"/>
    </xf>
    <xf numFmtId="0" fontId="12" fillId="0" borderId="0" xfId="52" applyNumberFormat="1" applyFont="1" applyFill="1" applyAlignment="1" applyProtection="1">
      <alignment/>
      <protection hidden="1"/>
    </xf>
    <xf numFmtId="0" fontId="1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3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12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4" applyFont="1" applyFill="1" applyBorder="1" applyAlignment="1">
      <alignment horizontal="center" vertical="center" wrapText="1"/>
      <protection/>
    </xf>
    <xf numFmtId="0" fontId="1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12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12" fillId="0" borderId="13" xfId="52" applyNumberFormat="1" applyFont="1" applyFill="1" applyBorder="1" applyAlignment="1" applyProtection="1">
      <alignment horizontal="center" vertical="center" wrapText="1"/>
      <protection hidden="1"/>
    </xf>
    <xf numFmtId="182" fontId="1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14" fillId="33" borderId="10" xfId="52" applyNumberFormat="1" applyFont="1" applyFill="1" applyBorder="1" applyAlignment="1" applyProtection="1">
      <alignment horizontal="left" vertical="center" wrapText="1"/>
      <protection hidden="1"/>
    </xf>
    <xf numFmtId="183" fontId="14" fillId="33" borderId="10" xfId="52" applyNumberFormat="1" applyFont="1" applyFill="1" applyBorder="1" applyAlignment="1" applyProtection="1">
      <alignment horizontal="center" vertical="center" wrapText="1"/>
      <protection hidden="1"/>
    </xf>
    <xf numFmtId="173" fontId="14" fillId="33" borderId="10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184" fontId="6" fillId="0" borderId="0" xfId="52" applyNumberFormat="1">
      <alignment/>
      <protection/>
    </xf>
    <xf numFmtId="182" fontId="15" fillId="33" borderId="10" xfId="52" applyNumberFormat="1" applyFont="1" applyFill="1" applyBorder="1" applyAlignment="1" applyProtection="1">
      <alignment horizontal="center" vertical="top" wrapText="1"/>
      <protection hidden="1"/>
    </xf>
    <xf numFmtId="0" fontId="14" fillId="33" borderId="10" xfId="52" applyNumberFormat="1" applyFont="1" applyFill="1" applyBorder="1" applyAlignment="1" applyProtection="1">
      <alignment horizontal="left" vertical="top" wrapText="1"/>
      <protection hidden="1"/>
    </xf>
    <xf numFmtId="183" fontId="12" fillId="33" borderId="10" xfId="52" applyNumberFormat="1" applyFont="1" applyFill="1" applyBorder="1" applyAlignment="1" applyProtection="1">
      <alignment horizontal="center" vertical="center" wrapText="1"/>
      <protection hidden="1"/>
    </xf>
    <xf numFmtId="173" fontId="12" fillId="33" borderId="10" xfId="61" applyNumberFormat="1" applyFont="1" applyFill="1" applyBorder="1" applyAlignment="1" applyProtection="1">
      <alignment horizontal="center" vertical="center" wrapText="1"/>
      <protection hidden="1"/>
    </xf>
    <xf numFmtId="0" fontId="15" fillId="33" borderId="10" xfId="52" applyFont="1" applyFill="1" applyBorder="1" applyAlignment="1">
      <alignment horizontal="center" vertical="top" wrapText="1"/>
      <protection/>
    </xf>
    <xf numFmtId="0" fontId="14" fillId="33" borderId="10" xfId="52" applyFont="1" applyFill="1" applyBorder="1" applyAlignment="1">
      <alignment vertical="top" wrapText="1"/>
      <protection/>
    </xf>
    <xf numFmtId="0" fontId="0" fillId="0" borderId="10" xfId="54" applyFont="1" applyBorder="1" applyAlignment="1">
      <alignment vertical="top"/>
      <protection/>
    </xf>
    <xf numFmtId="0" fontId="12" fillId="33" borderId="10" xfId="52" applyFont="1" applyFill="1" applyBorder="1" applyAlignment="1">
      <alignment vertical="top" wrapText="1"/>
      <protection/>
    </xf>
    <xf numFmtId="172" fontId="12" fillId="33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top" wrapText="1"/>
      <protection/>
    </xf>
    <xf numFmtId="172" fontId="12" fillId="0" borderId="10" xfId="52" applyNumberFormat="1" applyFont="1" applyFill="1" applyBorder="1" applyAlignment="1">
      <alignment horizontal="center" vertical="center"/>
      <protection/>
    </xf>
    <xf numFmtId="0" fontId="12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0" xfId="52" applyFont="1" applyFill="1" applyBorder="1" applyAlignment="1">
      <alignment vertical="top" wrapText="1"/>
      <protection/>
    </xf>
    <xf numFmtId="0" fontId="12" fillId="33" borderId="0" xfId="54" applyFont="1" applyFill="1" applyAlignment="1">
      <alignment vertical="top" wrapText="1"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15" fillId="33" borderId="10" xfId="52" applyFont="1" applyFill="1" applyBorder="1" applyAlignment="1">
      <alignment vertical="top" wrapText="1"/>
      <protection/>
    </xf>
    <xf numFmtId="0" fontId="14" fillId="33" borderId="10" xfId="52" applyFont="1" applyFill="1" applyBorder="1" applyAlignment="1">
      <alignment horizontal="left" vertical="top" wrapText="1"/>
      <protection/>
    </xf>
    <xf numFmtId="172" fontId="14" fillId="33" borderId="10" xfId="52" applyNumberFormat="1" applyFont="1" applyFill="1" applyBorder="1" applyAlignment="1">
      <alignment horizontal="center" vertical="center"/>
      <protection/>
    </xf>
    <xf numFmtId="0" fontId="12" fillId="33" borderId="13" xfId="53" applyNumberFormat="1" applyFont="1" applyFill="1" applyBorder="1" applyAlignment="1" applyProtection="1">
      <alignment vertical="top" wrapText="1"/>
      <protection hidden="1"/>
    </xf>
    <xf numFmtId="172" fontId="12" fillId="33" borderId="10" xfId="53" applyNumberFormat="1" applyFont="1" applyFill="1" applyBorder="1" applyAlignment="1" applyProtection="1">
      <alignment horizontal="center" vertical="center" wrapText="1"/>
      <protection hidden="1"/>
    </xf>
    <xf numFmtId="172" fontId="16" fillId="33" borderId="10" xfId="52" applyNumberFormat="1" applyFont="1" applyFill="1" applyBorder="1" applyAlignment="1">
      <alignment horizontal="center" vertical="center"/>
      <protection/>
    </xf>
    <xf numFmtId="0" fontId="12" fillId="33" borderId="10" xfId="52" applyNumberFormat="1" applyFont="1" applyFill="1" applyBorder="1" applyAlignment="1">
      <alignment horizontal="left" vertical="top" wrapText="1"/>
      <protection/>
    </xf>
    <xf numFmtId="172" fontId="1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0" xfId="52" applyNumberFormat="1" applyFont="1" applyFill="1" applyBorder="1" applyAlignment="1">
      <alignment vertical="top" wrapText="1"/>
      <protection/>
    </xf>
    <xf numFmtId="0" fontId="12" fillId="33" borderId="10" xfId="52" applyFont="1" applyFill="1" applyBorder="1" applyAlignment="1">
      <alignment horizontal="left" vertical="top" wrapText="1"/>
      <protection/>
    </xf>
    <xf numFmtId="0" fontId="7" fillId="33" borderId="10" xfId="54" applyFont="1" applyFill="1" applyBorder="1" applyAlignment="1">
      <alignment vertical="top"/>
      <protection/>
    </xf>
    <xf numFmtId="0" fontId="12" fillId="33" borderId="10" xfId="54" applyFont="1" applyFill="1" applyBorder="1" applyAlignment="1">
      <alignment horizontal="left" vertical="top" wrapText="1"/>
      <protection/>
    </xf>
    <xf numFmtId="0" fontId="14" fillId="0" borderId="10" xfId="52" applyFont="1" applyFill="1" applyBorder="1" applyAlignment="1">
      <alignment horizontal="left" vertical="top" wrapText="1"/>
      <protection/>
    </xf>
    <xf numFmtId="174" fontId="1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0" xfId="52" applyNumberFormat="1" applyFont="1" applyFill="1" applyBorder="1" applyAlignment="1">
      <alignment horizontal="left" vertical="center" wrapText="1"/>
      <protection/>
    </xf>
    <xf numFmtId="0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4" applyFont="1" applyFill="1" applyBorder="1" applyAlignment="1">
      <alignment horizontal="left" vertical="center" wrapText="1"/>
      <protection/>
    </xf>
    <xf numFmtId="0" fontId="15" fillId="0" borderId="10" xfId="52" applyFont="1" applyBorder="1" applyAlignment="1">
      <alignment vertical="top" wrapText="1"/>
      <protection/>
    </xf>
    <xf numFmtId="172" fontId="16" fillId="0" borderId="10" xfId="52" applyNumberFormat="1" applyFont="1" applyBorder="1" applyAlignment="1">
      <alignment horizontal="right"/>
      <protection/>
    </xf>
    <xf numFmtId="172" fontId="16" fillId="33" borderId="10" xfId="52" applyNumberFormat="1" applyFont="1" applyFill="1" applyBorder="1" applyAlignment="1">
      <alignment horizontal="right"/>
      <protection/>
    </xf>
    <xf numFmtId="172" fontId="16" fillId="0" borderId="10" xfId="52" applyNumberFormat="1" applyFont="1" applyFill="1" applyBorder="1" applyAlignment="1">
      <alignment horizontal="right"/>
      <protection/>
    </xf>
    <xf numFmtId="172" fontId="16" fillId="0" borderId="0" xfId="52" applyNumberFormat="1" applyFont="1" applyBorder="1" applyAlignment="1">
      <alignment horizontal="right"/>
      <protection/>
    </xf>
    <xf numFmtId="172" fontId="16" fillId="33" borderId="0" xfId="52" applyNumberFormat="1" applyFont="1" applyFill="1" applyBorder="1" applyAlignment="1">
      <alignment horizontal="right"/>
      <protection/>
    </xf>
    <xf numFmtId="172" fontId="16" fillId="0" borderId="0" xfId="52" applyNumberFormat="1" applyFont="1" applyFill="1" applyBorder="1" applyAlignment="1">
      <alignment horizontal="right"/>
      <protection/>
    </xf>
    <xf numFmtId="0" fontId="12" fillId="33" borderId="13" xfId="53" applyNumberFormat="1" applyFont="1" applyFill="1" applyBorder="1" applyAlignment="1" applyProtection="1">
      <alignment vertical="center" wrapText="1"/>
      <protection hidden="1"/>
    </xf>
    <xf numFmtId="0" fontId="15" fillId="33" borderId="10" xfId="52" applyFont="1" applyFill="1" applyBorder="1" applyAlignment="1">
      <alignment horizontal="left" vertical="top" wrapText="1"/>
      <protection/>
    </xf>
    <xf numFmtId="0" fontId="57" fillId="33" borderId="10" xfId="54" applyFont="1" applyFill="1" applyBorder="1" applyAlignment="1">
      <alignment horizontal="left" vertical="top"/>
      <protection/>
    </xf>
    <xf numFmtId="0" fontId="59" fillId="33" borderId="10" xfId="54" applyFont="1" applyFill="1" applyBorder="1" applyAlignment="1">
      <alignment vertical="top"/>
      <protection/>
    </xf>
    <xf numFmtId="172" fontId="14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ill="1" applyBorder="1" applyAlignment="1">
      <alignment horizontal="left" vertical="center"/>
      <protection/>
    </xf>
    <xf numFmtId="0" fontId="60" fillId="33" borderId="10" xfId="54" applyFont="1" applyFill="1" applyBorder="1" applyAlignment="1">
      <alignment vertical="top" wrapText="1"/>
      <protection/>
    </xf>
    <xf numFmtId="0" fontId="12" fillId="33" borderId="10" xfId="54" applyFont="1" applyFill="1" applyBorder="1" applyAlignment="1">
      <alignment vertical="top" wrapText="1"/>
      <protection/>
    </xf>
    <xf numFmtId="0" fontId="12" fillId="0" borderId="10" xfId="52" applyNumberFormat="1" applyFont="1" applyFill="1" applyBorder="1" applyAlignment="1">
      <alignment horizontal="left" vertical="center" wrapText="1"/>
      <protection/>
    </xf>
    <xf numFmtId="0" fontId="14" fillId="33" borderId="10" xfId="54" applyFont="1" applyFill="1" applyBorder="1" applyAlignment="1">
      <alignment vertical="top" wrapText="1"/>
      <protection/>
    </xf>
    <xf numFmtId="0" fontId="14" fillId="0" borderId="10" xfId="52" applyFont="1" applyFill="1" applyBorder="1" applyAlignment="1">
      <alignment horizontal="center" vertical="center"/>
      <protection/>
    </xf>
    <xf numFmtId="0" fontId="6" fillId="0" borderId="10" xfId="52" applyFill="1" applyBorder="1" applyAlignment="1">
      <alignment horizontal="left" vertical="top"/>
      <protection/>
    </xf>
    <xf numFmtId="0" fontId="7" fillId="33" borderId="10" xfId="54" applyFont="1" applyFill="1" applyBorder="1" applyAlignment="1">
      <alignment horizontal="left" vertical="top" wrapText="1"/>
      <protection/>
    </xf>
    <xf numFmtId="0" fontId="12" fillId="0" borderId="10" xfId="52" applyFont="1" applyFill="1" applyBorder="1" applyAlignment="1">
      <alignment horizontal="left" vertical="top" wrapText="1"/>
      <protection/>
    </xf>
    <xf numFmtId="0" fontId="17" fillId="0" borderId="0" xfId="52" applyFont="1" applyFill="1">
      <alignment/>
      <protection/>
    </xf>
    <xf numFmtId="0" fontId="6" fillId="0" borderId="0" xfId="52" applyFill="1">
      <alignment/>
      <protection/>
    </xf>
    <xf numFmtId="0" fontId="11" fillId="0" borderId="0" xfId="52" applyFont="1" applyFill="1">
      <alignment/>
      <protection/>
    </xf>
    <xf numFmtId="172" fontId="18" fillId="0" borderId="0" xfId="55" applyNumberFormat="1">
      <alignment/>
      <protection/>
    </xf>
    <xf numFmtId="0" fontId="18" fillId="0" borderId="0" xfId="55">
      <alignment/>
      <protection/>
    </xf>
    <xf numFmtId="172" fontId="19" fillId="0" borderId="14" xfId="55" applyNumberFormat="1" applyFont="1" applyBorder="1" applyAlignment="1">
      <alignment horizontal="right" vertical="top" wrapText="1"/>
      <protection/>
    </xf>
    <xf numFmtId="172" fontId="19" fillId="0" borderId="14" xfId="55" applyNumberFormat="1" applyFont="1" applyBorder="1" applyAlignment="1">
      <alignment horizontal="center" vertical="top" wrapText="1"/>
      <protection/>
    </xf>
    <xf numFmtId="172" fontId="19" fillId="33" borderId="14" xfId="55" applyNumberFormat="1" applyFont="1" applyFill="1" applyBorder="1" applyAlignment="1">
      <alignment horizontal="center" vertical="top" wrapText="1"/>
      <protection/>
    </xf>
    <xf numFmtId="172" fontId="19" fillId="0" borderId="10" xfId="55" applyNumberFormat="1" applyFont="1" applyBorder="1" applyAlignment="1">
      <alignment horizontal="center" vertical="top" wrapText="1"/>
      <protection/>
    </xf>
    <xf numFmtId="172" fontId="19" fillId="0" borderId="10" xfId="55" applyNumberFormat="1" applyFont="1" applyBorder="1" applyAlignment="1">
      <alignment horizontal="left" vertical="top"/>
      <protection/>
    </xf>
    <xf numFmtId="0" fontId="20" fillId="0" borderId="10" xfId="55" applyFont="1" applyBorder="1" applyAlignment="1">
      <alignment horizontal="left" vertical="top" wrapText="1"/>
      <protection/>
    </xf>
    <xf numFmtId="174" fontId="20" fillId="0" borderId="10" xfId="55" applyNumberFormat="1" applyFont="1" applyBorder="1" applyAlignment="1">
      <alignment horizontal="center" vertical="top"/>
      <protection/>
    </xf>
    <xf numFmtId="172" fontId="19" fillId="0" borderId="10" xfId="55" applyNumberFormat="1" applyFont="1" applyBorder="1" applyAlignment="1">
      <alignment horizontal="center" vertical="top"/>
      <protection/>
    </xf>
    <xf numFmtId="172" fontId="20" fillId="0" borderId="10" xfId="55" applyNumberFormat="1" applyFont="1" applyBorder="1" applyAlignment="1">
      <alignment horizontal="center" vertical="top"/>
      <protection/>
    </xf>
    <xf numFmtId="0" fontId="19" fillId="0" borderId="0" xfId="55" applyFont="1">
      <alignment/>
      <protection/>
    </xf>
    <xf numFmtId="0" fontId="19" fillId="0" borderId="0" xfId="55" applyFont="1">
      <alignment/>
      <protection/>
    </xf>
    <xf numFmtId="172" fontId="18" fillId="0" borderId="10" xfId="55" applyNumberFormat="1" applyFont="1" applyBorder="1" applyAlignment="1">
      <alignment horizontal="left" vertical="top"/>
      <protection/>
    </xf>
    <xf numFmtId="0" fontId="18" fillId="0" borderId="10" xfId="55" applyFont="1" applyBorder="1" applyAlignment="1">
      <alignment horizontal="left" vertical="top" wrapText="1"/>
      <protection/>
    </xf>
    <xf numFmtId="174" fontId="18" fillId="0" borderId="10" xfId="55" applyNumberFormat="1" applyFont="1" applyFill="1" applyBorder="1" applyAlignment="1">
      <alignment horizontal="center" vertical="center"/>
      <protection/>
    </xf>
    <xf numFmtId="174" fontId="18" fillId="0" borderId="10" xfId="55" applyNumberFormat="1" applyFont="1" applyBorder="1" applyAlignment="1">
      <alignment horizontal="center" vertical="top"/>
      <protection/>
    </xf>
    <xf numFmtId="172" fontId="18" fillId="0" borderId="10" xfId="55" applyNumberFormat="1" applyFont="1" applyBorder="1" applyAlignment="1">
      <alignment horizontal="center" vertical="center"/>
      <protection/>
    </xf>
    <xf numFmtId="172" fontId="18" fillId="0" borderId="10" xfId="55" applyNumberFormat="1" applyFont="1" applyBorder="1" applyAlignment="1">
      <alignment horizontal="center" vertical="top"/>
      <protection/>
    </xf>
    <xf numFmtId="0" fontId="18" fillId="0" borderId="0" xfId="55" applyFont="1">
      <alignment/>
      <protection/>
    </xf>
    <xf numFmtId="0" fontId="18" fillId="0" borderId="10" xfId="55" applyBorder="1" applyAlignment="1">
      <alignment horizontal="left" vertical="top" wrapText="1"/>
      <protection/>
    </xf>
    <xf numFmtId="174" fontId="18" fillId="0" borderId="10" xfId="55" applyNumberFormat="1" applyFont="1" applyBorder="1" applyAlignment="1">
      <alignment horizontal="center" vertical="center"/>
      <protection/>
    </xf>
    <xf numFmtId="0" fontId="18" fillId="0" borderId="0" xfId="55" applyFont="1" applyAlignment="1">
      <alignment horizontal="left" vertical="top"/>
      <protection/>
    </xf>
    <xf numFmtId="172" fontId="19" fillId="0" borderId="10" xfId="55" applyNumberFormat="1" applyFont="1" applyBorder="1" applyAlignment="1">
      <alignment horizontal="left" vertical="top"/>
      <protection/>
    </xf>
    <xf numFmtId="174" fontId="20" fillId="0" borderId="10" xfId="55" applyNumberFormat="1" applyFont="1" applyBorder="1" applyAlignment="1">
      <alignment horizontal="center" vertical="center"/>
      <protection/>
    </xf>
    <xf numFmtId="172" fontId="19" fillId="0" borderId="10" xfId="55" applyNumberFormat="1" applyFont="1" applyBorder="1" applyAlignment="1">
      <alignment horizontal="center" vertical="center"/>
      <protection/>
    </xf>
    <xf numFmtId="172" fontId="20" fillId="0" borderId="10" xfId="55" applyNumberFormat="1" applyFont="1" applyBorder="1" applyAlignment="1">
      <alignment horizontal="center" vertical="center"/>
      <protection/>
    </xf>
    <xf numFmtId="172" fontId="18" fillId="0" borderId="10" xfId="55" applyNumberFormat="1" applyFont="1" applyBorder="1" applyAlignment="1">
      <alignment horizontal="left" vertical="top"/>
      <protection/>
    </xf>
    <xf numFmtId="185" fontId="21" fillId="0" borderId="15" xfId="55" applyNumberFormat="1" applyFont="1" applyBorder="1" applyAlignment="1">
      <alignment horizontal="left" vertical="top" wrapText="1"/>
      <protection/>
    </xf>
    <xf numFmtId="0" fontId="18" fillId="0" borderId="10" xfId="55" applyFont="1" applyBorder="1" applyAlignment="1">
      <alignment horizontal="left" vertical="top"/>
      <protection/>
    </xf>
    <xf numFmtId="185" fontId="21" fillId="0" borderId="16" xfId="55" applyNumberFormat="1" applyFont="1" applyBorder="1" applyAlignment="1">
      <alignment horizontal="left" vertical="top" wrapText="1"/>
      <protection/>
    </xf>
    <xf numFmtId="0" fontId="18" fillId="0" borderId="0" xfId="55" applyFont="1">
      <alignment/>
      <protection/>
    </xf>
    <xf numFmtId="14" fontId="18" fillId="0" borderId="10" xfId="55" applyNumberFormat="1" applyFont="1" applyBorder="1" applyAlignment="1">
      <alignment horizontal="left" vertical="top"/>
      <protection/>
    </xf>
    <xf numFmtId="174" fontId="6" fillId="33" borderId="10" xfId="52" applyNumberFormat="1" applyFont="1" applyFill="1" applyBorder="1" applyAlignment="1">
      <alignment horizontal="center" vertical="center"/>
      <protection/>
    </xf>
    <xf numFmtId="174" fontId="6" fillId="0" borderId="10" xfId="52" applyNumberFormat="1" applyFont="1" applyFill="1" applyBorder="1" applyAlignment="1">
      <alignment horizontal="center" vertical="center"/>
      <protection/>
    </xf>
    <xf numFmtId="174" fontId="18" fillId="33" borderId="10" xfId="55" applyNumberFormat="1" applyFont="1" applyFill="1" applyBorder="1" applyAlignment="1">
      <alignment horizontal="center" vertical="center"/>
      <protection/>
    </xf>
    <xf numFmtId="172" fontId="18" fillId="33" borderId="10" xfId="55" applyNumberFormat="1" applyFont="1" applyFill="1" applyBorder="1" applyAlignment="1">
      <alignment horizontal="center" vertical="center"/>
      <protection/>
    </xf>
    <xf numFmtId="0" fontId="18" fillId="0" borderId="0" xfId="55" applyAlignment="1">
      <alignment horizontal="left" vertical="top"/>
      <protection/>
    </xf>
    <xf numFmtId="185" fontId="21" fillId="0" borderId="17" xfId="55" applyNumberFormat="1" applyFont="1" applyBorder="1" applyAlignment="1">
      <alignment horizontal="left" vertical="top" wrapText="1"/>
      <protection/>
    </xf>
    <xf numFmtId="185" fontId="21" fillId="0" borderId="10" xfId="55" applyNumberFormat="1" applyFont="1" applyBorder="1" applyAlignment="1">
      <alignment horizontal="left" vertical="top" wrapText="1"/>
      <protection/>
    </xf>
    <xf numFmtId="0" fontId="6" fillId="0" borderId="10" xfId="55" applyFont="1" applyBorder="1" applyAlignment="1">
      <alignment horizontal="left" vertical="top" wrapText="1"/>
      <protection/>
    </xf>
    <xf numFmtId="174" fontId="19" fillId="0" borderId="10" xfId="55" applyNumberFormat="1" applyFont="1" applyBorder="1" applyAlignment="1">
      <alignment horizontal="center" vertical="top"/>
      <protection/>
    </xf>
    <xf numFmtId="172" fontId="19" fillId="0" borderId="10" xfId="55" applyNumberFormat="1" applyFont="1" applyBorder="1" applyAlignment="1">
      <alignment horizontal="center" vertical="top"/>
      <protection/>
    </xf>
    <xf numFmtId="0" fontId="18" fillId="0" borderId="0" xfId="55" applyAlignment="1">
      <alignment horizontal="right" vertical="top"/>
      <protection/>
    </xf>
    <xf numFmtId="0" fontId="18" fillId="0" borderId="0" xfId="55" applyAlignment="1">
      <alignment wrapText="1"/>
      <protection/>
    </xf>
    <xf numFmtId="0" fontId="18" fillId="0" borderId="0" xfId="55" applyAlignment="1">
      <alignment vertical="center"/>
      <protection/>
    </xf>
    <xf numFmtId="172" fontId="19" fillId="0" borderId="14" xfId="55" applyNumberFormat="1" applyFont="1" applyBorder="1" applyAlignment="1">
      <alignment horizontal="center" vertical="center" wrapText="1"/>
      <protection/>
    </xf>
    <xf numFmtId="172" fontId="18" fillId="0" borderId="10" xfId="55" applyNumberFormat="1" applyFont="1" applyBorder="1" applyAlignment="1">
      <alignment horizontal="center" vertical="center"/>
      <protection/>
    </xf>
    <xf numFmtId="0" fontId="18" fillId="0" borderId="10" xfId="55" applyBorder="1" applyAlignment="1">
      <alignment horizontal="left" vertical="top"/>
      <protection/>
    </xf>
    <xf numFmtId="172" fontId="19" fillId="0" borderId="10" xfId="55" applyNumberFormat="1" applyFont="1" applyBorder="1" applyAlignment="1">
      <alignment horizontal="center" vertical="center"/>
      <protection/>
    </xf>
    <xf numFmtId="0" fontId="61" fillId="0" borderId="0" xfId="55" applyFont="1">
      <alignment/>
      <protection/>
    </xf>
    <xf numFmtId="0" fontId="3" fillId="0" borderId="0" xfId="56" applyFont="1" applyFill="1" applyAlignment="1">
      <alignment horizontal="center" wrapText="1"/>
      <protection/>
    </xf>
    <xf numFmtId="0" fontId="9" fillId="33" borderId="0" xfId="54" applyFont="1" applyFill="1" applyAlignment="1">
      <alignment horizontal="center" wrapText="1"/>
      <protection/>
    </xf>
    <xf numFmtId="0" fontId="12" fillId="33" borderId="0" xfId="52" applyFont="1" applyFill="1" applyAlignment="1" applyProtection="1">
      <alignment horizontal="center"/>
      <protection hidden="1"/>
    </xf>
    <xf numFmtId="182" fontId="12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12" fillId="0" borderId="13" xfId="52" applyNumberFormat="1" applyFont="1" applyFill="1" applyBorder="1" applyAlignment="1" applyProtection="1">
      <alignment horizontal="center" vertical="center" wrapText="1"/>
      <protection hidden="1"/>
    </xf>
    <xf numFmtId="172" fontId="18" fillId="0" borderId="0" xfId="55" applyNumberFormat="1" applyAlignment="1">
      <alignment horizontal="right"/>
      <protection/>
    </xf>
    <xf numFmtId="172" fontId="19" fillId="0" borderId="11" xfId="55" applyNumberFormat="1" applyFont="1" applyBorder="1" applyAlignment="1">
      <alignment horizontal="center" vertical="center" wrapText="1"/>
      <protection/>
    </xf>
    <xf numFmtId="172" fontId="19" fillId="0" borderId="13" xfId="55" applyNumberFormat="1" applyFont="1" applyBorder="1" applyAlignment="1">
      <alignment horizontal="left" vertical="top" wrapText="1"/>
      <protection/>
    </xf>
    <xf numFmtId="0" fontId="19" fillId="0" borderId="18" xfId="55" applyFont="1" applyBorder="1" applyAlignment="1">
      <alignment horizontal="left" vertical="top" wrapText="1"/>
      <protection/>
    </xf>
    <xf numFmtId="172" fontId="19" fillId="0" borderId="11" xfId="55" applyNumberFormat="1" applyFont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39.75390625" style="14" customWidth="1"/>
    <col min="2" max="2" width="13.50390625" style="8" customWidth="1"/>
    <col min="3" max="3" width="12.875" style="8" customWidth="1"/>
    <col min="4" max="4" width="10.625" style="8" hidden="1" customWidth="1"/>
    <col min="5" max="5" width="11.25390625" style="8" hidden="1" customWidth="1"/>
    <col min="6" max="7" width="10.625" style="8" hidden="1" customWidth="1"/>
    <col min="8" max="8" width="11.125" style="8" hidden="1" customWidth="1"/>
    <col min="9" max="9" width="11.75390625" style="8" customWidth="1"/>
    <col min="10" max="10" width="12.75390625" style="8" customWidth="1"/>
    <col min="11" max="11" width="14.125" style="8" customWidth="1"/>
    <col min="12" max="12" width="48.125" style="1" customWidth="1"/>
    <col min="13" max="16384" width="9.00390625" style="1" customWidth="1"/>
  </cols>
  <sheetData>
    <row r="1" spans="1:12" ht="15.75" customHeight="1">
      <c r="A1" s="166" t="s">
        <v>203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87.5">
      <c r="A2" s="18" t="s">
        <v>22</v>
      </c>
      <c r="B2" s="24" t="s">
        <v>25</v>
      </c>
      <c r="C2" s="23" t="s">
        <v>30</v>
      </c>
      <c r="D2" s="22" t="s">
        <v>24</v>
      </c>
      <c r="E2" s="3" t="s">
        <v>15</v>
      </c>
      <c r="F2" s="3" t="s">
        <v>14</v>
      </c>
      <c r="G2" s="3" t="s">
        <v>16</v>
      </c>
      <c r="H2" s="3" t="s">
        <v>20</v>
      </c>
      <c r="I2" s="23" t="s">
        <v>29</v>
      </c>
      <c r="J2" s="24" t="s">
        <v>28</v>
      </c>
      <c r="K2" s="25" t="s">
        <v>19</v>
      </c>
      <c r="L2" s="25" t="s">
        <v>0</v>
      </c>
    </row>
    <row r="3" spans="1:12" ht="30" customHeight="1">
      <c r="A3" s="11" t="s">
        <v>1</v>
      </c>
      <c r="B3" s="6">
        <f>SUM(B4:B10)</f>
        <v>181726.80000000005</v>
      </c>
      <c r="C3" s="6">
        <f aca="true" t="shared" si="0" ref="C3:J3">SUM(C4:C10)</f>
        <v>178828.4</v>
      </c>
      <c r="D3" s="6">
        <f t="shared" si="0"/>
        <v>144271</v>
      </c>
      <c r="E3" s="6">
        <f t="shared" si="0"/>
        <v>144418.9</v>
      </c>
      <c r="F3" s="6">
        <f t="shared" si="0"/>
        <v>143483.9</v>
      </c>
      <c r="G3" s="6">
        <f t="shared" si="0"/>
        <v>141853.9</v>
      </c>
      <c r="H3" s="6">
        <f t="shared" si="0"/>
        <v>141853.9</v>
      </c>
      <c r="I3" s="6">
        <f t="shared" si="0"/>
        <v>198103.11000000002</v>
      </c>
      <c r="J3" s="6">
        <f t="shared" si="0"/>
        <v>203418.93000000002</v>
      </c>
      <c r="K3" s="5">
        <f>J3/C3</f>
        <v>1.1375090869235538</v>
      </c>
      <c r="L3" s="4"/>
    </row>
    <row r="4" spans="1:12" ht="46.5" customHeight="1">
      <c r="A4" s="12" t="s">
        <v>2</v>
      </c>
      <c r="B4" s="7">
        <v>136722.2</v>
      </c>
      <c r="C4" s="17">
        <v>134200</v>
      </c>
      <c r="D4" s="7">
        <v>100500</v>
      </c>
      <c r="E4" s="7">
        <v>100500</v>
      </c>
      <c r="F4" s="7">
        <v>99500</v>
      </c>
      <c r="G4" s="7">
        <v>97870</v>
      </c>
      <c r="H4" s="7">
        <v>97870</v>
      </c>
      <c r="I4" s="7">
        <v>143855.25</v>
      </c>
      <c r="J4" s="7">
        <v>148238.88</v>
      </c>
      <c r="K4" s="26">
        <f>J4/C4</f>
        <v>1.1046116244411326</v>
      </c>
      <c r="L4" s="2" t="s">
        <v>31</v>
      </c>
    </row>
    <row r="5" spans="1:12" ht="34.5" customHeight="1">
      <c r="A5" s="12" t="s">
        <v>3</v>
      </c>
      <c r="B5" s="7">
        <v>12603</v>
      </c>
      <c r="C5" s="17">
        <v>13019</v>
      </c>
      <c r="D5" s="7">
        <v>10630</v>
      </c>
      <c r="E5" s="7">
        <v>10630</v>
      </c>
      <c r="F5" s="7">
        <v>10630</v>
      </c>
      <c r="G5" s="7">
        <v>10630</v>
      </c>
      <c r="H5" s="7">
        <v>10630</v>
      </c>
      <c r="I5" s="7">
        <v>14100</v>
      </c>
      <c r="J5" s="7">
        <v>14277.2</v>
      </c>
      <c r="K5" s="26">
        <f>J5/C5</f>
        <v>1.096643367386128</v>
      </c>
      <c r="L5" s="27" t="s">
        <v>35</v>
      </c>
    </row>
    <row r="6" spans="1:12" ht="76.5" customHeight="1">
      <c r="A6" s="12" t="s">
        <v>4</v>
      </c>
      <c r="B6" s="7">
        <v>17295.6</v>
      </c>
      <c r="C6" s="17">
        <v>26715.4</v>
      </c>
      <c r="D6" s="7">
        <v>10881</v>
      </c>
      <c r="E6" s="7">
        <v>11028.9</v>
      </c>
      <c r="F6" s="7">
        <v>12128.9</v>
      </c>
      <c r="G6" s="7">
        <v>12128.9</v>
      </c>
      <c r="H6" s="7">
        <v>12128.9</v>
      </c>
      <c r="I6" s="7">
        <v>30587.16</v>
      </c>
      <c r="J6" s="7">
        <v>31344.97</v>
      </c>
      <c r="K6" s="26">
        <f>J6/C6</f>
        <v>1.1732921835345904</v>
      </c>
      <c r="L6" s="29" t="s">
        <v>33</v>
      </c>
    </row>
    <row r="7" spans="1:12" ht="31.5" customHeight="1">
      <c r="A7" s="12" t="s">
        <v>204</v>
      </c>
      <c r="B7" s="7">
        <v>56.5</v>
      </c>
      <c r="C7" s="17">
        <v>48</v>
      </c>
      <c r="D7" s="7">
        <v>42</v>
      </c>
      <c r="E7" s="7">
        <v>42</v>
      </c>
      <c r="F7" s="7"/>
      <c r="G7" s="7"/>
      <c r="H7" s="7"/>
      <c r="I7" s="7">
        <v>3620.1</v>
      </c>
      <c r="J7" s="7">
        <v>3620.32</v>
      </c>
      <c r="K7" s="26" t="s">
        <v>23</v>
      </c>
      <c r="L7" s="19" t="s">
        <v>32</v>
      </c>
    </row>
    <row r="8" spans="1:12" ht="51" customHeight="1">
      <c r="A8" s="12" t="s">
        <v>17</v>
      </c>
      <c r="B8" s="7">
        <v>12519.1</v>
      </c>
      <c r="C8" s="17">
        <v>3130</v>
      </c>
      <c r="D8" s="7">
        <v>19539</v>
      </c>
      <c r="E8" s="7">
        <v>19539</v>
      </c>
      <c r="F8" s="7">
        <v>18370</v>
      </c>
      <c r="G8" s="7">
        <v>18370</v>
      </c>
      <c r="H8" s="7">
        <v>18370</v>
      </c>
      <c r="I8" s="7">
        <v>3390</v>
      </c>
      <c r="J8" s="7">
        <v>3384.7</v>
      </c>
      <c r="K8" s="26">
        <f aca="true" t="shared" si="1" ref="K8:K18">J8/C8</f>
        <v>1.0813738019169328</v>
      </c>
      <c r="L8" s="30" t="s">
        <v>38</v>
      </c>
    </row>
    <row r="9" spans="1:12" ht="31.5" customHeight="1">
      <c r="A9" s="12" t="s">
        <v>18</v>
      </c>
      <c r="B9" s="7">
        <v>620.2</v>
      </c>
      <c r="C9" s="17">
        <v>348</v>
      </c>
      <c r="D9" s="7">
        <v>679</v>
      </c>
      <c r="E9" s="7">
        <v>679</v>
      </c>
      <c r="F9" s="7">
        <v>555</v>
      </c>
      <c r="G9" s="7">
        <v>555</v>
      </c>
      <c r="H9" s="7">
        <v>555</v>
      </c>
      <c r="I9" s="7">
        <v>750.6</v>
      </c>
      <c r="J9" s="7">
        <v>750.46</v>
      </c>
      <c r="K9" s="26">
        <f t="shared" si="1"/>
        <v>2.1564942528735633</v>
      </c>
      <c r="L9" s="2" t="s">
        <v>34</v>
      </c>
    </row>
    <row r="10" spans="1:12" ht="33" customHeight="1">
      <c r="A10" s="12" t="s">
        <v>13</v>
      </c>
      <c r="B10" s="7">
        <v>1910.2</v>
      </c>
      <c r="C10" s="17">
        <v>1368</v>
      </c>
      <c r="D10" s="7">
        <v>2000</v>
      </c>
      <c r="E10" s="7">
        <v>2000</v>
      </c>
      <c r="F10" s="7">
        <v>2300</v>
      </c>
      <c r="G10" s="7">
        <v>2300</v>
      </c>
      <c r="H10" s="7">
        <v>2300</v>
      </c>
      <c r="I10" s="7">
        <v>1800</v>
      </c>
      <c r="J10" s="7">
        <v>1802.4</v>
      </c>
      <c r="K10" s="26">
        <f t="shared" si="1"/>
        <v>1.317543859649123</v>
      </c>
      <c r="L10" s="2" t="s">
        <v>26</v>
      </c>
    </row>
    <row r="11" spans="1:12" ht="30.75" customHeight="1">
      <c r="A11" s="11" t="s">
        <v>5</v>
      </c>
      <c r="B11" s="15">
        <f>SUM(B12:B17)</f>
        <v>11833.999999999998</v>
      </c>
      <c r="C11" s="16">
        <f aca="true" t="shared" si="2" ref="C11:J11">SUM(C12:C17)</f>
        <v>7820</v>
      </c>
      <c r="D11" s="6">
        <f t="shared" si="2"/>
        <v>8457</v>
      </c>
      <c r="E11" s="6">
        <f t="shared" si="2"/>
        <v>8309.1</v>
      </c>
      <c r="F11" s="6">
        <f t="shared" si="2"/>
        <v>9244.1</v>
      </c>
      <c r="G11" s="6">
        <f t="shared" si="2"/>
        <v>9244.1</v>
      </c>
      <c r="H11" s="6">
        <f t="shared" si="2"/>
        <v>9244.1</v>
      </c>
      <c r="I11" s="15">
        <f t="shared" si="2"/>
        <v>11480.759999999998</v>
      </c>
      <c r="J11" s="15">
        <f t="shared" si="2"/>
        <v>11502.8</v>
      </c>
      <c r="K11" s="5">
        <f t="shared" si="1"/>
        <v>1.4709462915601021</v>
      </c>
      <c r="L11" s="20" t="s">
        <v>0</v>
      </c>
    </row>
    <row r="12" spans="1:12" ht="47.25">
      <c r="A12" s="12" t="s">
        <v>6</v>
      </c>
      <c r="B12" s="7">
        <v>3421</v>
      </c>
      <c r="C12" s="7">
        <v>2500</v>
      </c>
      <c r="D12" s="7">
        <v>4007</v>
      </c>
      <c r="E12" s="7">
        <v>3809.1</v>
      </c>
      <c r="F12" s="7">
        <v>4209.1</v>
      </c>
      <c r="G12" s="7">
        <v>4209.1</v>
      </c>
      <c r="H12" s="7">
        <v>4209.1</v>
      </c>
      <c r="I12" s="7">
        <v>3301.2</v>
      </c>
      <c r="J12" s="7">
        <v>3340.8</v>
      </c>
      <c r="K12" s="26">
        <f t="shared" si="1"/>
        <v>1.3363200000000002</v>
      </c>
      <c r="L12" s="28" t="s">
        <v>27</v>
      </c>
    </row>
    <row r="13" spans="1:12" ht="32.25" customHeight="1">
      <c r="A13" s="12" t="s">
        <v>9</v>
      </c>
      <c r="B13" s="7">
        <v>199.1</v>
      </c>
      <c r="C13" s="7">
        <v>190</v>
      </c>
      <c r="D13" s="7">
        <v>165</v>
      </c>
      <c r="E13" s="7">
        <v>165</v>
      </c>
      <c r="F13" s="7">
        <v>315</v>
      </c>
      <c r="G13" s="7">
        <v>315</v>
      </c>
      <c r="H13" s="7">
        <v>315</v>
      </c>
      <c r="I13" s="7">
        <v>206</v>
      </c>
      <c r="J13" s="7">
        <v>205.9</v>
      </c>
      <c r="K13" s="26">
        <f>J13/C13</f>
        <v>1.0836842105263158</v>
      </c>
      <c r="L13" s="2" t="s">
        <v>36</v>
      </c>
    </row>
    <row r="14" spans="1:12" ht="34.5" customHeight="1">
      <c r="A14" s="12" t="s">
        <v>10</v>
      </c>
      <c r="B14" s="7">
        <v>3371</v>
      </c>
      <c r="C14" s="7">
        <v>2000</v>
      </c>
      <c r="D14" s="7">
        <v>56</v>
      </c>
      <c r="E14" s="7">
        <v>56</v>
      </c>
      <c r="F14" s="7">
        <v>75</v>
      </c>
      <c r="G14" s="7">
        <v>75</v>
      </c>
      <c r="H14" s="7">
        <v>75</v>
      </c>
      <c r="I14" s="7">
        <v>2754.6</v>
      </c>
      <c r="J14" s="7">
        <v>2748.4</v>
      </c>
      <c r="K14" s="26">
        <f>J14/C14</f>
        <v>1.3742</v>
      </c>
      <c r="L14" s="2" t="s">
        <v>21</v>
      </c>
    </row>
    <row r="15" spans="1:12" ht="51" customHeight="1">
      <c r="A15" s="12" t="s">
        <v>7</v>
      </c>
      <c r="B15" s="7">
        <v>1402.3</v>
      </c>
      <c r="C15" s="7">
        <v>868</v>
      </c>
      <c r="D15" s="7">
        <v>2427</v>
      </c>
      <c r="E15" s="7">
        <v>2577</v>
      </c>
      <c r="F15" s="7">
        <v>2840</v>
      </c>
      <c r="G15" s="7">
        <v>2840</v>
      </c>
      <c r="H15" s="7">
        <v>2840</v>
      </c>
      <c r="I15" s="7">
        <v>1869.26</v>
      </c>
      <c r="J15" s="7">
        <v>1873.7</v>
      </c>
      <c r="K15" s="26">
        <f t="shared" si="1"/>
        <v>2.158640552995392</v>
      </c>
      <c r="L15" s="2" t="s">
        <v>37</v>
      </c>
    </row>
    <row r="16" spans="1:12" ht="30" customHeight="1">
      <c r="A16" s="12" t="s">
        <v>8</v>
      </c>
      <c r="B16" s="7">
        <v>3291.7</v>
      </c>
      <c r="C16" s="7">
        <v>2164</v>
      </c>
      <c r="D16" s="7">
        <v>1702</v>
      </c>
      <c r="E16" s="7">
        <v>1702</v>
      </c>
      <c r="F16" s="7">
        <v>1740</v>
      </c>
      <c r="G16" s="7">
        <v>1740</v>
      </c>
      <c r="H16" s="7">
        <v>1740</v>
      </c>
      <c r="I16" s="7">
        <v>3345.2</v>
      </c>
      <c r="J16" s="7">
        <v>3329.5</v>
      </c>
      <c r="K16" s="26">
        <f t="shared" si="1"/>
        <v>1.5385859519408502</v>
      </c>
      <c r="L16" s="2" t="s">
        <v>21</v>
      </c>
    </row>
    <row r="17" spans="1:12" ht="28.5" customHeight="1">
      <c r="A17" s="12" t="s">
        <v>11</v>
      </c>
      <c r="B17" s="7">
        <v>148.9</v>
      </c>
      <c r="C17" s="7">
        <v>98</v>
      </c>
      <c r="D17" s="7">
        <v>100</v>
      </c>
      <c r="E17" s="7">
        <v>0</v>
      </c>
      <c r="F17" s="7">
        <v>65</v>
      </c>
      <c r="G17" s="7">
        <v>65</v>
      </c>
      <c r="H17" s="7">
        <v>65</v>
      </c>
      <c r="I17" s="7">
        <v>4.5</v>
      </c>
      <c r="J17" s="7">
        <v>4.5</v>
      </c>
      <c r="K17" s="26">
        <f t="shared" si="1"/>
        <v>0.04591836734693878</v>
      </c>
      <c r="L17" s="21" t="s">
        <v>21</v>
      </c>
    </row>
    <row r="18" spans="1:12" ht="30" customHeight="1">
      <c r="A18" s="13" t="s">
        <v>12</v>
      </c>
      <c r="B18" s="6">
        <f>B3+B11</f>
        <v>193560.80000000005</v>
      </c>
      <c r="C18" s="6">
        <f aca="true" t="shared" si="3" ref="C18:J18">C3+C11</f>
        <v>186648.4</v>
      </c>
      <c r="D18" s="6">
        <f t="shared" si="3"/>
        <v>152728</v>
      </c>
      <c r="E18" s="6">
        <f t="shared" si="3"/>
        <v>152728</v>
      </c>
      <c r="F18" s="6">
        <f t="shared" si="3"/>
        <v>152728</v>
      </c>
      <c r="G18" s="6">
        <f t="shared" si="3"/>
        <v>151098</v>
      </c>
      <c r="H18" s="6">
        <f t="shared" si="3"/>
        <v>151098</v>
      </c>
      <c r="I18" s="6">
        <f t="shared" si="3"/>
        <v>209583.87000000002</v>
      </c>
      <c r="J18" s="6">
        <f t="shared" si="3"/>
        <v>214921.73</v>
      </c>
      <c r="K18" s="5">
        <f t="shared" si="1"/>
        <v>1.1514790911682073</v>
      </c>
      <c r="L18" s="2"/>
    </row>
    <row r="20" ht="15.75">
      <c r="J20" s="9"/>
    </row>
    <row r="21" ht="15.75">
      <c r="J21" s="10"/>
    </row>
  </sheetData>
  <sheetProtection/>
  <mergeCells count="1">
    <mergeCell ref="A1:L1"/>
  </mergeCells>
  <printOptions/>
  <pageMargins left="0.7086614173228347" right="0.7086614173228347" top="0.39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7"/>
  <sheetViews>
    <sheetView showGridLines="0" view="pageBreakPreview" zoomScale="73" zoomScaleSheetLayoutView="73" workbookViewId="0" topLeftCell="E40">
      <selection activeCell="L13" sqref="L13"/>
    </sheetView>
  </sheetViews>
  <sheetFormatPr defaultColWidth="9.00390625" defaultRowHeight="15.75"/>
  <cols>
    <col min="1" max="3" width="8.00390625" style="31" hidden="1" customWidth="1"/>
    <col min="4" max="4" width="0.12890625" style="31" customWidth="1"/>
    <col min="5" max="5" width="21.875" style="114" customWidth="1"/>
    <col min="6" max="6" width="54.75390625" style="113" customWidth="1"/>
    <col min="7" max="7" width="18.125" style="113" customWidth="1"/>
    <col min="8" max="8" width="15.375" style="113" customWidth="1"/>
    <col min="9" max="9" width="14.875" style="113" customWidth="1"/>
    <col min="10" max="10" width="15.25390625" style="113" customWidth="1"/>
    <col min="11" max="11" width="13.75390625" style="113" customWidth="1"/>
    <col min="12" max="12" width="57.875" style="35" customWidth="1"/>
    <col min="13" max="13" width="12.00390625" style="31" customWidth="1"/>
    <col min="14" max="16384" width="9.00390625" style="31" customWidth="1"/>
  </cols>
  <sheetData>
    <row r="2" spans="5:12" ht="38.25" customHeight="1">
      <c r="E2" s="167" t="s">
        <v>202</v>
      </c>
      <c r="F2" s="167"/>
      <c r="G2" s="167"/>
      <c r="H2" s="167"/>
      <c r="I2" s="167"/>
      <c r="J2" s="167"/>
      <c r="K2" s="167"/>
      <c r="L2" s="32"/>
    </row>
    <row r="3" spans="5:11" ht="1.5" customHeight="1">
      <c r="E3" s="33"/>
      <c r="F3" s="34"/>
      <c r="G3" s="34"/>
      <c r="H3" s="34"/>
      <c r="I3" s="34"/>
      <c r="J3" s="34"/>
      <c r="K3" s="34"/>
    </row>
    <row r="4" spans="1:11" ht="18.75">
      <c r="A4" s="36"/>
      <c r="B4" s="36"/>
      <c r="C4" s="36"/>
      <c r="D4" s="36"/>
      <c r="E4" s="168"/>
      <c r="F4" s="168"/>
      <c r="G4" s="168"/>
      <c r="H4" s="168"/>
      <c r="I4" s="34"/>
      <c r="J4" s="34"/>
      <c r="K4" s="34"/>
    </row>
    <row r="5" spans="1:11" ht="18.75" customHeight="1">
      <c r="A5" s="36"/>
      <c r="B5" s="37"/>
      <c r="C5" s="37"/>
      <c r="D5" s="37"/>
      <c r="E5" s="38"/>
      <c r="F5" s="39"/>
      <c r="G5" s="40"/>
      <c r="H5" s="34"/>
      <c r="I5" s="41" t="s">
        <v>39</v>
      </c>
      <c r="J5" s="42"/>
      <c r="K5" s="34"/>
    </row>
    <row r="6" spans="1:12" ht="135.75" customHeight="1">
      <c r="A6" s="43"/>
      <c r="B6" s="44"/>
      <c r="C6" s="45"/>
      <c r="D6" s="45"/>
      <c r="E6" s="46" t="s">
        <v>40</v>
      </c>
      <c r="F6" s="47" t="s">
        <v>41</v>
      </c>
      <c r="G6" s="48" t="s">
        <v>30</v>
      </c>
      <c r="H6" s="48" t="s">
        <v>29</v>
      </c>
      <c r="I6" s="47" t="s">
        <v>42</v>
      </c>
      <c r="J6" s="48" t="s">
        <v>43</v>
      </c>
      <c r="K6" s="47" t="s">
        <v>44</v>
      </c>
      <c r="L6" s="44" t="s">
        <v>45</v>
      </c>
    </row>
    <row r="7" spans="1:12" ht="19.5" customHeight="1">
      <c r="A7" s="43"/>
      <c r="B7" s="44"/>
      <c r="C7" s="49"/>
      <c r="D7" s="49"/>
      <c r="E7" s="46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50">
        <v>8</v>
      </c>
    </row>
    <row r="8" spans="1:13" ht="37.5" customHeight="1">
      <c r="A8" s="43"/>
      <c r="B8" s="169" t="s">
        <v>46</v>
      </c>
      <c r="C8" s="169"/>
      <c r="D8" s="170"/>
      <c r="E8" s="53" t="s">
        <v>47</v>
      </c>
      <c r="F8" s="54" t="s">
        <v>48</v>
      </c>
      <c r="G8" s="55">
        <f>SUM(G9)</f>
        <v>643187.5</v>
      </c>
      <c r="H8" s="55">
        <f>SUM(H9+H54)</f>
        <v>758348.0999999999</v>
      </c>
      <c r="I8" s="55">
        <f>SUM(I9+I54)</f>
        <v>757791.1</v>
      </c>
      <c r="J8" s="55">
        <f>I8-G8</f>
        <v>114603.59999999998</v>
      </c>
      <c r="K8" s="56">
        <f>IF(G8&gt;0,I8/G8-1,1)</f>
        <v>0.1781807015839083</v>
      </c>
      <c r="L8" s="57"/>
      <c r="M8" s="58">
        <f aca="true" t="shared" si="0" ref="M8:M37">I8-H8</f>
        <v>-556.9999999998836</v>
      </c>
    </row>
    <row r="9" spans="1:13" ht="56.25" customHeight="1">
      <c r="A9" s="43"/>
      <c r="B9" s="52"/>
      <c r="C9" s="169" t="s">
        <v>49</v>
      </c>
      <c r="D9" s="170"/>
      <c r="E9" s="59" t="s">
        <v>50</v>
      </c>
      <c r="F9" s="60" t="s">
        <v>51</v>
      </c>
      <c r="G9" s="61">
        <f>SUM(G10+G14+G36+G49)</f>
        <v>643187.5</v>
      </c>
      <c r="H9" s="61">
        <f>SUM(H10+H14+H36+H49)</f>
        <v>758224.3999999999</v>
      </c>
      <c r="I9" s="61">
        <f>SUM(I10+I14+I36+I49)</f>
        <v>757667.9</v>
      </c>
      <c r="J9" s="61">
        <f aca="true" t="shared" si="1" ref="J9:J55">I9-G9</f>
        <v>114480.40000000002</v>
      </c>
      <c r="K9" s="62">
        <f aca="true" t="shared" si="2" ref="K9:K55">IF(G9&gt;0,I9/G9-1,1)</f>
        <v>0.17798915557283057</v>
      </c>
      <c r="L9" s="57"/>
      <c r="M9" s="58">
        <f t="shared" si="0"/>
        <v>-556.4999999998836</v>
      </c>
    </row>
    <row r="10" spans="1:13" ht="37.5" customHeight="1">
      <c r="A10" s="43"/>
      <c r="B10" s="51"/>
      <c r="C10" s="52"/>
      <c r="D10" s="52" t="s">
        <v>52</v>
      </c>
      <c r="E10" s="63" t="s">
        <v>53</v>
      </c>
      <c r="F10" s="64" t="s">
        <v>54</v>
      </c>
      <c r="G10" s="55">
        <f>G11+G12+G13</f>
        <v>160430</v>
      </c>
      <c r="H10" s="55">
        <f>H11+H12+H13</f>
        <v>188162</v>
      </c>
      <c r="I10" s="55">
        <f>I11+I12+I13</f>
        <v>188162</v>
      </c>
      <c r="J10" s="55">
        <f t="shared" si="1"/>
        <v>27732</v>
      </c>
      <c r="K10" s="56">
        <f t="shared" si="2"/>
        <v>0.17286043757401992</v>
      </c>
      <c r="L10" s="57"/>
      <c r="M10" s="58">
        <f t="shared" si="0"/>
        <v>0</v>
      </c>
    </row>
    <row r="11" spans="1:13" ht="47.25" customHeight="1">
      <c r="A11" s="43"/>
      <c r="B11" s="51"/>
      <c r="C11" s="52"/>
      <c r="D11" s="52"/>
      <c r="E11" s="65" t="s">
        <v>55</v>
      </c>
      <c r="F11" s="66" t="s">
        <v>56</v>
      </c>
      <c r="G11" s="67">
        <v>86375.5</v>
      </c>
      <c r="H11" s="67">
        <v>86375.5</v>
      </c>
      <c r="I11" s="67">
        <v>86375.5</v>
      </c>
      <c r="J11" s="61">
        <f t="shared" si="1"/>
        <v>0</v>
      </c>
      <c r="K11" s="62">
        <f t="shared" si="2"/>
        <v>0</v>
      </c>
      <c r="L11" s="57"/>
      <c r="M11" s="58">
        <f t="shared" si="0"/>
        <v>0</v>
      </c>
    </row>
    <row r="12" spans="1:13" ht="99" customHeight="1">
      <c r="A12" s="43"/>
      <c r="B12" s="51"/>
      <c r="C12" s="52"/>
      <c r="D12" s="52"/>
      <c r="E12" s="68" t="s">
        <v>57</v>
      </c>
      <c r="F12" s="66" t="s">
        <v>58</v>
      </c>
      <c r="G12" s="69"/>
      <c r="H12" s="67">
        <v>17298.1</v>
      </c>
      <c r="I12" s="67">
        <v>17298.1</v>
      </c>
      <c r="J12" s="61">
        <f t="shared" si="1"/>
        <v>17298.1</v>
      </c>
      <c r="K12" s="62">
        <f>IF(G12&gt;0,I12/G12-1,1)</f>
        <v>1</v>
      </c>
      <c r="L12" s="70" t="s">
        <v>59</v>
      </c>
      <c r="M12" s="58">
        <f t="shared" si="0"/>
        <v>0</v>
      </c>
    </row>
    <row r="13" spans="1:13" ht="103.5" customHeight="1">
      <c r="A13" s="43"/>
      <c r="B13" s="51"/>
      <c r="C13" s="52"/>
      <c r="D13" s="52"/>
      <c r="E13" s="71" t="s">
        <v>60</v>
      </c>
      <c r="F13" s="72" t="s">
        <v>61</v>
      </c>
      <c r="G13" s="73">
        <v>74054.5</v>
      </c>
      <c r="H13" s="67">
        <v>84488.4</v>
      </c>
      <c r="I13" s="67">
        <v>84488.4</v>
      </c>
      <c r="J13" s="61">
        <f t="shared" si="1"/>
        <v>10433.899999999994</v>
      </c>
      <c r="K13" s="62">
        <f>IF(G13&gt;0,I13/G13-1,1)</f>
        <v>0.1408948814724289</v>
      </c>
      <c r="L13" s="57" t="s">
        <v>62</v>
      </c>
      <c r="M13" s="58"/>
    </row>
    <row r="14" spans="1:13" ht="63.75" customHeight="1">
      <c r="A14" s="43"/>
      <c r="B14" s="51"/>
      <c r="C14" s="52"/>
      <c r="D14" s="52" t="s">
        <v>63</v>
      </c>
      <c r="E14" s="74" t="s">
        <v>64</v>
      </c>
      <c r="F14" s="75" t="s">
        <v>65</v>
      </c>
      <c r="G14" s="76">
        <f>SUM(G15:G24)</f>
        <v>121289.1</v>
      </c>
      <c r="H14" s="76">
        <f>SUM(H15:H24)</f>
        <v>210437.5</v>
      </c>
      <c r="I14" s="76">
        <f>SUM(I15:I24)</f>
        <v>209946.9</v>
      </c>
      <c r="J14" s="55">
        <f t="shared" si="1"/>
        <v>88657.79999999999</v>
      </c>
      <c r="K14" s="56">
        <f>IF(G14&gt;0,I14/G14-1,1)</f>
        <v>0.7309626339052724</v>
      </c>
      <c r="L14" s="57"/>
      <c r="M14" s="58">
        <f t="shared" si="0"/>
        <v>-490.6000000000058</v>
      </c>
    </row>
    <row r="15" spans="1:13" ht="195.75" customHeight="1">
      <c r="A15" s="43"/>
      <c r="B15" s="51"/>
      <c r="C15" s="52"/>
      <c r="D15" s="52"/>
      <c r="E15" s="71" t="s">
        <v>66</v>
      </c>
      <c r="F15" s="77" t="s">
        <v>67</v>
      </c>
      <c r="G15" s="78">
        <v>76675.2</v>
      </c>
      <c r="H15" s="79">
        <v>67514.5</v>
      </c>
      <c r="I15" s="67">
        <v>67060.1</v>
      </c>
      <c r="J15" s="61">
        <f t="shared" si="1"/>
        <v>-9615.099999999991</v>
      </c>
      <c r="K15" s="62">
        <f>IF(G15&gt;0,I15/G15-1,1)</f>
        <v>-0.12540039021743654</v>
      </c>
      <c r="L15" s="57" t="s">
        <v>68</v>
      </c>
      <c r="M15" s="58"/>
    </row>
    <row r="16" spans="1:13" ht="196.5" customHeight="1">
      <c r="A16" s="43"/>
      <c r="B16" s="51"/>
      <c r="C16" s="52"/>
      <c r="D16" s="52"/>
      <c r="E16" s="71" t="s">
        <v>66</v>
      </c>
      <c r="F16" s="80" t="s">
        <v>69</v>
      </c>
      <c r="G16" s="67">
        <v>6483.5</v>
      </c>
      <c r="H16" s="81">
        <v>4893.5</v>
      </c>
      <c r="I16" s="78">
        <v>4893.5</v>
      </c>
      <c r="J16" s="61">
        <f t="shared" si="1"/>
        <v>-1590</v>
      </c>
      <c r="K16" s="62">
        <f t="shared" si="2"/>
        <v>-0.2452379116218092</v>
      </c>
      <c r="L16" s="57" t="s">
        <v>68</v>
      </c>
      <c r="M16" s="58"/>
    </row>
    <row r="17" spans="1:13" ht="153" customHeight="1">
      <c r="A17" s="43"/>
      <c r="B17" s="51"/>
      <c r="C17" s="52"/>
      <c r="D17" s="52"/>
      <c r="E17" s="82" t="s">
        <v>70</v>
      </c>
      <c r="F17" s="83" t="s">
        <v>71</v>
      </c>
      <c r="G17" s="81">
        <v>3137.5</v>
      </c>
      <c r="H17" s="81">
        <v>3137.5</v>
      </c>
      <c r="I17" s="78">
        <v>3108.9</v>
      </c>
      <c r="J17" s="61">
        <f t="shared" si="1"/>
        <v>-28.59999999999991</v>
      </c>
      <c r="K17" s="62">
        <f t="shared" si="2"/>
        <v>-0.009115537848605526</v>
      </c>
      <c r="L17" s="57"/>
      <c r="M17" s="58"/>
    </row>
    <row r="18" spans="1:13" ht="165" customHeight="1">
      <c r="A18" s="43"/>
      <c r="B18" s="51"/>
      <c r="C18" s="52"/>
      <c r="D18" s="52"/>
      <c r="E18" s="71" t="s">
        <v>72</v>
      </c>
      <c r="F18" s="80" t="s">
        <v>73</v>
      </c>
      <c r="G18" s="81">
        <v>10882.2</v>
      </c>
      <c r="H18" s="81">
        <v>10882.2</v>
      </c>
      <c r="I18" s="81">
        <v>10882.2</v>
      </c>
      <c r="J18" s="61">
        <f>I18-G18</f>
        <v>0</v>
      </c>
      <c r="K18" s="62">
        <f>IF(G18&gt;0,I18/G18-1,1)</f>
        <v>0</v>
      </c>
      <c r="L18" s="57"/>
      <c r="M18" s="58">
        <f t="shared" si="0"/>
        <v>0</v>
      </c>
    </row>
    <row r="19" spans="1:13" ht="190.5" customHeight="1">
      <c r="A19" s="43"/>
      <c r="B19" s="51"/>
      <c r="C19" s="52"/>
      <c r="D19" s="52"/>
      <c r="E19" s="71" t="s">
        <v>74</v>
      </c>
      <c r="F19" s="80" t="s">
        <v>75</v>
      </c>
      <c r="G19" s="81">
        <v>217.8</v>
      </c>
      <c r="H19" s="81">
        <v>217.8</v>
      </c>
      <c r="I19" s="81">
        <v>217.8</v>
      </c>
      <c r="J19" s="61">
        <f t="shared" si="1"/>
        <v>0</v>
      </c>
      <c r="K19" s="62">
        <f t="shared" si="2"/>
        <v>0</v>
      </c>
      <c r="L19" s="57"/>
      <c r="M19" s="58">
        <f t="shared" si="0"/>
        <v>0</v>
      </c>
    </row>
    <row r="20" spans="1:13" ht="157.5" customHeight="1">
      <c r="A20" s="43"/>
      <c r="B20" s="51"/>
      <c r="C20" s="52"/>
      <c r="D20" s="52"/>
      <c r="E20" s="84" t="s">
        <v>76</v>
      </c>
      <c r="F20" s="85" t="s">
        <v>77</v>
      </c>
      <c r="G20" s="67">
        <v>1459.1</v>
      </c>
      <c r="H20" s="81">
        <v>406.3</v>
      </c>
      <c r="I20" s="81">
        <v>406.3</v>
      </c>
      <c r="J20" s="61">
        <f t="shared" si="1"/>
        <v>-1052.8</v>
      </c>
      <c r="K20" s="62">
        <f t="shared" si="2"/>
        <v>-0.7215406757590295</v>
      </c>
      <c r="L20" s="57" t="s">
        <v>78</v>
      </c>
      <c r="M20" s="58">
        <f t="shared" si="0"/>
        <v>0</v>
      </c>
    </row>
    <row r="21" spans="1:13" ht="176.25" customHeight="1">
      <c r="A21" s="43"/>
      <c r="B21" s="51"/>
      <c r="C21" s="52"/>
      <c r="D21" s="52"/>
      <c r="E21" s="71" t="s">
        <v>79</v>
      </c>
      <c r="F21" s="83" t="s">
        <v>80</v>
      </c>
      <c r="G21" s="81">
        <v>1350</v>
      </c>
      <c r="H21" s="81">
        <v>1350</v>
      </c>
      <c r="I21" s="81">
        <v>1350</v>
      </c>
      <c r="J21" s="61">
        <f t="shared" si="1"/>
        <v>0</v>
      </c>
      <c r="K21" s="62">
        <f t="shared" si="2"/>
        <v>0</v>
      </c>
      <c r="L21" s="70"/>
      <c r="M21" s="58"/>
    </row>
    <row r="22" spans="1:13" ht="147" customHeight="1">
      <c r="A22" s="43"/>
      <c r="B22" s="51"/>
      <c r="C22" s="52"/>
      <c r="D22" s="52"/>
      <c r="E22" s="71" t="s">
        <v>81</v>
      </c>
      <c r="F22" s="83" t="s">
        <v>82</v>
      </c>
      <c r="G22" s="81">
        <v>1600.6</v>
      </c>
      <c r="H22" s="81">
        <v>1600.6</v>
      </c>
      <c r="I22" s="81">
        <v>1600.6</v>
      </c>
      <c r="J22" s="61">
        <f t="shared" si="1"/>
        <v>0</v>
      </c>
      <c r="K22" s="62">
        <f t="shared" si="2"/>
        <v>0</v>
      </c>
      <c r="L22" s="57"/>
      <c r="M22" s="58"/>
    </row>
    <row r="23" spans="1:13" ht="174" customHeight="1">
      <c r="A23" s="43"/>
      <c r="B23" s="51"/>
      <c r="C23" s="52"/>
      <c r="D23" s="52"/>
      <c r="E23" s="71" t="s">
        <v>83</v>
      </c>
      <c r="F23" s="83" t="s">
        <v>84</v>
      </c>
      <c r="G23" s="67">
        <v>2252.8</v>
      </c>
      <c r="H23" s="81">
        <v>2848.9</v>
      </c>
      <c r="I23" s="81">
        <v>2848.9</v>
      </c>
      <c r="J23" s="61">
        <f t="shared" si="1"/>
        <v>596.0999999999999</v>
      </c>
      <c r="K23" s="62">
        <f t="shared" si="2"/>
        <v>0.2646040482954546</v>
      </c>
      <c r="L23" s="70" t="s">
        <v>85</v>
      </c>
      <c r="M23" s="58"/>
    </row>
    <row r="24" spans="1:13" ht="50.25" customHeight="1">
      <c r="A24" s="43"/>
      <c r="B24" s="51"/>
      <c r="C24" s="52"/>
      <c r="D24" s="52"/>
      <c r="E24" s="74" t="s">
        <v>86</v>
      </c>
      <c r="F24" s="86" t="s">
        <v>87</v>
      </c>
      <c r="G24" s="87">
        <f>SUM(G25:G35)</f>
        <v>17230.4</v>
      </c>
      <c r="H24" s="87">
        <f>SUM(H25:H35)</f>
        <v>117586.2</v>
      </c>
      <c r="I24" s="87">
        <f>SUM(I25:I35)</f>
        <v>117578.59999999999</v>
      </c>
      <c r="J24" s="55">
        <f t="shared" si="1"/>
        <v>100348.19999999998</v>
      </c>
      <c r="K24" s="56">
        <f t="shared" si="2"/>
        <v>5.82390426223419</v>
      </c>
      <c r="L24" s="70"/>
      <c r="M24" s="58">
        <f t="shared" si="0"/>
        <v>-7.600000000005821</v>
      </c>
    </row>
    <row r="25" spans="1:13" ht="177.75" customHeight="1">
      <c r="A25" s="43"/>
      <c r="B25" s="51"/>
      <c r="C25" s="52"/>
      <c r="D25" s="52"/>
      <c r="E25" s="71" t="s">
        <v>86</v>
      </c>
      <c r="F25" s="88" t="s">
        <v>88</v>
      </c>
      <c r="G25" s="67"/>
      <c r="H25" s="81">
        <v>15116.5</v>
      </c>
      <c r="I25" s="81">
        <v>15116.5</v>
      </c>
      <c r="J25" s="61">
        <f t="shared" si="1"/>
        <v>15116.5</v>
      </c>
      <c r="K25" s="62">
        <f t="shared" si="2"/>
        <v>1</v>
      </c>
      <c r="L25" s="57" t="s">
        <v>89</v>
      </c>
      <c r="M25" s="58">
        <f t="shared" si="0"/>
        <v>0</v>
      </c>
    </row>
    <row r="26" spans="1:13" ht="180" customHeight="1">
      <c r="A26" s="43"/>
      <c r="B26" s="51"/>
      <c r="C26" s="52"/>
      <c r="D26" s="52"/>
      <c r="E26" s="71" t="s">
        <v>86</v>
      </c>
      <c r="F26" s="80" t="s">
        <v>90</v>
      </c>
      <c r="G26" s="79">
        <v>276.6</v>
      </c>
      <c r="H26" s="79">
        <v>276.6</v>
      </c>
      <c r="I26" s="79">
        <v>276.6</v>
      </c>
      <c r="J26" s="61">
        <f t="shared" si="1"/>
        <v>0</v>
      </c>
      <c r="K26" s="62">
        <f t="shared" si="2"/>
        <v>0</v>
      </c>
      <c r="L26" s="57"/>
      <c r="M26" s="58">
        <f t="shared" si="0"/>
        <v>0</v>
      </c>
    </row>
    <row r="27" spans="1:13" ht="174.75" customHeight="1">
      <c r="A27" s="43"/>
      <c r="B27" s="51"/>
      <c r="C27" s="52"/>
      <c r="D27" s="52"/>
      <c r="E27" s="71" t="s">
        <v>86</v>
      </c>
      <c r="F27" s="89" t="s">
        <v>91</v>
      </c>
      <c r="G27" s="67">
        <v>8444.8</v>
      </c>
      <c r="H27" s="79">
        <v>91366.4</v>
      </c>
      <c r="I27" s="79">
        <v>91366.4</v>
      </c>
      <c r="J27" s="61">
        <f t="shared" si="1"/>
        <v>82921.59999999999</v>
      </c>
      <c r="K27" s="62">
        <f t="shared" si="2"/>
        <v>9.81924971580144</v>
      </c>
      <c r="L27" s="57" t="s">
        <v>92</v>
      </c>
      <c r="M27" s="58">
        <f t="shared" si="0"/>
        <v>0</v>
      </c>
    </row>
    <row r="28" spans="1:13" ht="160.5" customHeight="1">
      <c r="A28" s="43"/>
      <c r="B28" s="51"/>
      <c r="C28" s="52"/>
      <c r="D28" s="52"/>
      <c r="E28" s="71" t="s">
        <v>86</v>
      </c>
      <c r="F28" s="89" t="s">
        <v>93</v>
      </c>
      <c r="G28" s="79">
        <v>1477</v>
      </c>
      <c r="H28" s="79">
        <v>1477</v>
      </c>
      <c r="I28" s="79">
        <v>1477</v>
      </c>
      <c r="J28" s="61">
        <f t="shared" si="1"/>
        <v>0</v>
      </c>
      <c r="K28" s="62">
        <f t="shared" si="2"/>
        <v>0</v>
      </c>
      <c r="L28" s="90"/>
      <c r="M28" s="58">
        <f t="shared" si="0"/>
        <v>0</v>
      </c>
    </row>
    <row r="29" spans="1:13" ht="274.5" customHeight="1">
      <c r="A29" s="43"/>
      <c r="B29" s="51"/>
      <c r="C29" s="52"/>
      <c r="D29" s="52"/>
      <c r="E29" s="71" t="s">
        <v>86</v>
      </c>
      <c r="F29" s="77" t="s">
        <v>94</v>
      </c>
      <c r="G29" s="81">
        <v>1500</v>
      </c>
      <c r="H29" s="81">
        <v>1500</v>
      </c>
      <c r="I29" s="81">
        <v>1500</v>
      </c>
      <c r="J29" s="61">
        <f t="shared" si="1"/>
        <v>0</v>
      </c>
      <c r="K29" s="62">
        <f t="shared" si="2"/>
        <v>0</v>
      </c>
      <c r="L29" s="57"/>
      <c r="M29" s="58">
        <f t="shared" si="0"/>
        <v>0</v>
      </c>
    </row>
    <row r="30" spans="1:13" ht="126.75" customHeight="1">
      <c r="A30" s="43"/>
      <c r="B30" s="51"/>
      <c r="C30" s="52"/>
      <c r="D30" s="52"/>
      <c r="E30" s="71" t="s">
        <v>86</v>
      </c>
      <c r="F30" s="89" t="s">
        <v>95</v>
      </c>
      <c r="G30" s="67">
        <v>754.2</v>
      </c>
      <c r="H30" s="79">
        <v>975.9</v>
      </c>
      <c r="I30" s="79">
        <v>975.9</v>
      </c>
      <c r="J30" s="61">
        <f t="shared" si="1"/>
        <v>221.69999999999993</v>
      </c>
      <c r="K30" s="62">
        <f t="shared" si="2"/>
        <v>0.29395385839299903</v>
      </c>
      <c r="L30" s="70" t="s">
        <v>85</v>
      </c>
      <c r="M30" s="58"/>
    </row>
    <row r="31" spans="1:13" ht="118.5" customHeight="1">
      <c r="A31" s="43"/>
      <c r="B31" s="51"/>
      <c r="C31" s="52"/>
      <c r="D31" s="52"/>
      <c r="E31" s="71" t="s">
        <v>86</v>
      </c>
      <c r="F31" s="83" t="s">
        <v>96</v>
      </c>
      <c r="G31" s="67">
        <v>1372.5</v>
      </c>
      <c r="H31" s="79">
        <v>1372.5</v>
      </c>
      <c r="I31" s="79">
        <v>1372.5</v>
      </c>
      <c r="J31" s="61">
        <f t="shared" si="1"/>
        <v>0</v>
      </c>
      <c r="K31" s="62">
        <f t="shared" si="2"/>
        <v>0</v>
      </c>
      <c r="L31" s="57"/>
      <c r="M31" s="58"/>
    </row>
    <row r="32" spans="1:13" ht="163.5" customHeight="1">
      <c r="A32" s="43"/>
      <c r="B32" s="51"/>
      <c r="C32" s="52"/>
      <c r="D32" s="52"/>
      <c r="E32" s="71" t="s">
        <v>86</v>
      </c>
      <c r="F32" s="80" t="s">
        <v>97</v>
      </c>
      <c r="G32" s="67">
        <v>3105.3</v>
      </c>
      <c r="H32" s="79">
        <v>3493</v>
      </c>
      <c r="I32" s="79">
        <v>3492.4</v>
      </c>
      <c r="J32" s="61">
        <f t="shared" si="1"/>
        <v>387.0999999999999</v>
      </c>
      <c r="K32" s="62">
        <f t="shared" si="2"/>
        <v>0.12465784304254024</v>
      </c>
      <c r="L32" s="70" t="s">
        <v>85</v>
      </c>
      <c r="M32" s="58"/>
    </row>
    <row r="33" spans="1:13" ht="177.75" customHeight="1">
      <c r="A33" s="43"/>
      <c r="B33" s="51"/>
      <c r="C33" s="52"/>
      <c r="D33" s="52"/>
      <c r="E33" s="71" t="s">
        <v>86</v>
      </c>
      <c r="F33" s="80" t="s">
        <v>98</v>
      </c>
      <c r="G33" s="79">
        <v>300</v>
      </c>
      <c r="H33" s="79">
        <v>300</v>
      </c>
      <c r="I33" s="79">
        <v>300</v>
      </c>
      <c r="J33" s="61">
        <f t="shared" si="1"/>
        <v>0</v>
      </c>
      <c r="K33" s="62">
        <f t="shared" si="2"/>
        <v>0</v>
      </c>
      <c r="L33" s="57"/>
      <c r="M33" s="58"/>
    </row>
    <row r="34" spans="1:13" ht="44.25" customHeight="1">
      <c r="A34" s="43"/>
      <c r="B34" s="51"/>
      <c r="C34" s="52"/>
      <c r="D34" s="52"/>
      <c r="E34" s="71" t="s">
        <v>86</v>
      </c>
      <c r="F34" s="80" t="s">
        <v>99</v>
      </c>
      <c r="G34" s="67"/>
      <c r="H34" s="79">
        <v>1645</v>
      </c>
      <c r="I34" s="79">
        <v>1638</v>
      </c>
      <c r="J34" s="61">
        <f t="shared" si="1"/>
        <v>1638</v>
      </c>
      <c r="K34" s="62">
        <f t="shared" si="2"/>
        <v>1</v>
      </c>
      <c r="L34" s="57" t="s">
        <v>100</v>
      </c>
      <c r="M34" s="58"/>
    </row>
    <row r="35" spans="1:13" ht="157.5" customHeight="1">
      <c r="A35" s="43"/>
      <c r="B35" s="51"/>
      <c r="C35" s="52"/>
      <c r="D35" s="52"/>
      <c r="E35" s="71" t="s">
        <v>86</v>
      </c>
      <c r="F35" s="80" t="s">
        <v>101</v>
      </c>
      <c r="G35" s="67"/>
      <c r="H35" s="79">
        <v>63.3</v>
      </c>
      <c r="I35" s="79">
        <v>63.3</v>
      </c>
      <c r="J35" s="61">
        <f t="shared" si="1"/>
        <v>63.3</v>
      </c>
      <c r="K35" s="62">
        <f t="shared" si="2"/>
        <v>1</v>
      </c>
      <c r="L35" s="57" t="s">
        <v>100</v>
      </c>
      <c r="M35" s="58"/>
    </row>
    <row r="36" spans="1:13" ht="45" customHeight="1">
      <c r="A36" s="43"/>
      <c r="B36" s="51"/>
      <c r="C36" s="52"/>
      <c r="D36" s="52"/>
      <c r="E36" s="91" t="s">
        <v>102</v>
      </c>
      <c r="F36" s="86" t="s">
        <v>103</v>
      </c>
      <c r="G36" s="76">
        <f>SUM(G37+G45+G46+G47+G48)</f>
        <v>357151.7</v>
      </c>
      <c r="H36" s="76">
        <f>SUM(H37+H45+H46+H47+H48)</f>
        <v>353732.2</v>
      </c>
      <c r="I36" s="76">
        <f>SUM(I37+I45+I46+I47+I48)</f>
        <v>353666.30000000005</v>
      </c>
      <c r="J36" s="55">
        <f t="shared" si="1"/>
        <v>-3485.399999999965</v>
      </c>
      <c r="K36" s="56">
        <f t="shared" si="2"/>
        <v>-0.00975887837017142</v>
      </c>
      <c r="L36" s="90"/>
      <c r="M36" s="58">
        <f t="shared" si="0"/>
        <v>-65.89999999996508</v>
      </c>
    </row>
    <row r="37" spans="1:13" ht="75.75" customHeight="1">
      <c r="A37" s="43"/>
      <c r="B37" s="51"/>
      <c r="C37" s="52"/>
      <c r="D37" s="52" t="s">
        <v>104</v>
      </c>
      <c r="E37" s="91" t="s">
        <v>105</v>
      </c>
      <c r="F37" s="86" t="s">
        <v>106</v>
      </c>
      <c r="G37" s="67">
        <f>SUM(G38:G44)</f>
        <v>337427.2</v>
      </c>
      <c r="H37" s="67">
        <f>SUM(H38:H44)</f>
        <v>333941.2</v>
      </c>
      <c r="I37" s="67">
        <f>SUM(I38:I44)</f>
        <v>333876.30000000005</v>
      </c>
      <c r="J37" s="61">
        <f t="shared" si="1"/>
        <v>-3550.899999999965</v>
      </c>
      <c r="K37" s="62">
        <f t="shared" si="2"/>
        <v>-0.010523455133433113</v>
      </c>
      <c r="L37" s="57"/>
      <c r="M37" s="58">
        <f t="shared" si="0"/>
        <v>-64.89999999996508</v>
      </c>
    </row>
    <row r="38" spans="5:19" ht="125.25" customHeight="1">
      <c r="E38" s="71" t="s">
        <v>105</v>
      </c>
      <c r="F38" s="83" t="s">
        <v>107</v>
      </c>
      <c r="G38" s="67">
        <v>25203.2</v>
      </c>
      <c r="H38" s="79">
        <v>21489.8</v>
      </c>
      <c r="I38" s="79">
        <v>21459.8</v>
      </c>
      <c r="J38" s="61">
        <f t="shared" si="1"/>
        <v>-3743.4000000000015</v>
      </c>
      <c r="K38" s="62">
        <f t="shared" si="2"/>
        <v>-0.14852875825292033</v>
      </c>
      <c r="L38" s="57" t="s">
        <v>78</v>
      </c>
      <c r="M38" s="92" t="e">
        <f>L38+K38</f>
        <v>#VALUE!</v>
      </c>
      <c r="N38" s="92">
        <v>431</v>
      </c>
      <c r="O38" s="93" t="e">
        <f>N38+M38</f>
        <v>#VALUE!</v>
      </c>
      <c r="P38" s="92">
        <v>-109.4</v>
      </c>
      <c r="Q38" s="93" t="e">
        <f>P38+O38</f>
        <v>#VALUE!</v>
      </c>
      <c r="R38" s="94">
        <f>SUM(R40:R41)</f>
        <v>0</v>
      </c>
      <c r="S38" s="93">
        <f>SUM(S40:S41)</f>
        <v>0</v>
      </c>
    </row>
    <row r="39" spans="5:19" ht="160.5" customHeight="1">
      <c r="E39" s="71" t="s">
        <v>105</v>
      </c>
      <c r="F39" s="80" t="s">
        <v>108</v>
      </c>
      <c r="G39" s="79">
        <v>551.5</v>
      </c>
      <c r="H39" s="79">
        <v>551.5</v>
      </c>
      <c r="I39" s="69">
        <v>516.6</v>
      </c>
      <c r="J39" s="61">
        <f t="shared" si="1"/>
        <v>-34.89999999999998</v>
      </c>
      <c r="K39" s="62">
        <f t="shared" si="2"/>
        <v>-0.0632819582955575</v>
      </c>
      <c r="L39" s="57"/>
      <c r="M39" s="95"/>
      <c r="N39" s="95"/>
      <c r="O39" s="96"/>
      <c r="P39" s="95"/>
      <c r="Q39" s="96"/>
      <c r="R39" s="97"/>
      <c r="S39" s="96"/>
    </row>
    <row r="40" spans="5:12" s="34" customFormat="1" ht="149.25" customHeight="1">
      <c r="E40" s="71" t="s">
        <v>105</v>
      </c>
      <c r="F40" s="83" t="s">
        <v>109</v>
      </c>
      <c r="G40" s="67">
        <v>285049</v>
      </c>
      <c r="H40" s="79">
        <v>276787.4</v>
      </c>
      <c r="I40" s="79">
        <v>276787.4</v>
      </c>
      <c r="J40" s="61">
        <f t="shared" si="1"/>
        <v>-8261.599999999977</v>
      </c>
      <c r="K40" s="62">
        <f t="shared" si="2"/>
        <v>-0.028983087118354955</v>
      </c>
      <c r="L40" s="57" t="s">
        <v>78</v>
      </c>
    </row>
    <row r="41" spans="5:12" s="34" customFormat="1" ht="160.5" customHeight="1">
      <c r="E41" s="71" t="s">
        <v>105</v>
      </c>
      <c r="F41" s="80" t="s">
        <v>110</v>
      </c>
      <c r="G41" s="67">
        <v>4951.8</v>
      </c>
      <c r="H41" s="79">
        <v>4824.3</v>
      </c>
      <c r="I41" s="79">
        <v>4824.3</v>
      </c>
      <c r="J41" s="61">
        <f t="shared" si="1"/>
        <v>-127.5</v>
      </c>
      <c r="K41" s="62">
        <f t="shared" si="2"/>
        <v>-0.0257482127711135</v>
      </c>
      <c r="L41" s="70"/>
    </row>
    <row r="42" spans="5:12" s="34" customFormat="1" ht="140.25" customHeight="1">
      <c r="E42" s="71" t="s">
        <v>105</v>
      </c>
      <c r="F42" s="83" t="s">
        <v>111</v>
      </c>
      <c r="G42" s="79">
        <v>299.7</v>
      </c>
      <c r="H42" s="79">
        <v>299.7</v>
      </c>
      <c r="I42" s="79">
        <v>299.7</v>
      </c>
      <c r="J42" s="61">
        <f t="shared" si="1"/>
        <v>0</v>
      </c>
      <c r="K42" s="62">
        <f t="shared" si="2"/>
        <v>0</v>
      </c>
      <c r="L42" s="57"/>
    </row>
    <row r="43" spans="5:12" s="34" customFormat="1" ht="175.5" customHeight="1">
      <c r="E43" s="71" t="s">
        <v>105</v>
      </c>
      <c r="F43" s="83" t="s">
        <v>112</v>
      </c>
      <c r="G43" s="79">
        <v>3685.4</v>
      </c>
      <c r="H43" s="79">
        <v>3685.4</v>
      </c>
      <c r="I43" s="79">
        <v>3685.4</v>
      </c>
      <c r="J43" s="61">
        <f t="shared" si="1"/>
        <v>0</v>
      </c>
      <c r="K43" s="62">
        <f t="shared" si="2"/>
        <v>0</v>
      </c>
      <c r="L43" s="57"/>
    </row>
    <row r="44" spans="5:12" s="34" customFormat="1" ht="181.5" customHeight="1">
      <c r="E44" s="71" t="s">
        <v>105</v>
      </c>
      <c r="F44" s="98" t="s">
        <v>113</v>
      </c>
      <c r="G44" s="67">
        <v>17686.6</v>
      </c>
      <c r="H44" s="81">
        <v>26303.1</v>
      </c>
      <c r="I44" s="81">
        <v>26303.1</v>
      </c>
      <c r="J44" s="61">
        <f t="shared" si="1"/>
        <v>8616.5</v>
      </c>
      <c r="K44" s="62">
        <f t="shared" si="2"/>
        <v>0.48717673266766925</v>
      </c>
      <c r="L44" s="70" t="s">
        <v>114</v>
      </c>
    </row>
    <row r="45" spans="5:12" s="34" customFormat="1" ht="105" customHeight="1">
      <c r="E45" s="71" t="s">
        <v>115</v>
      </c>
      <c r="F45" s="83" t="s">
        <v>116</v>
      </c>
      <c r="G45" s="81">
        <v>16530.2</v>
      </c>
      <c r="H45" s="81">
        <v>16530.2</v>
      </c>
      <c r="I45" s="81">
        <v>16530.2</v>
      </c>
      <c r="J45" s="61">
        <f t="shared" si="1"/>
        <v>0</v>
      </c>
      <c r="K45" s="62">
        <f t="shared" si="2"/>
        <v>0</v>
      </c>
      <c r="L45" s="57"/>
    </row>
    <row r="46" spans="5:12" s="34" customFormat="1" ht="168.75">
      <c r="E46" s="71" t="s">
        <v>117</v>
      </c>
      <c r="F46" s="98" t="s">
        <v>118</v>
      </c>
      <c r="G46" s="81">
        <v>415.2</v>
      </c>
      <c r="H46" s="81">
        <v>415.2</v>
      </c>
      <c r="I46" s="69">
        <v>414.2</v>
      </c>
      <c r="J46" s="61">
        <f t="shared" si="1"/>
        <v>-1</v>
      </c>
      <c r="K46" s="62">
        <f t="shared" si="2"/>
        <v>-0.00240847784200382</v>
      </c>
      <c r="L46" s="57"/>
    </row>
    <row r="47" spans="5:12" s="34" customFormat="1" ht="112.5">
      <c r="E47" s="99" t="s">
        <v>119</v>
      </c>
      <c r="F47" s="75" t="s">
        <v>120</v>
      </c>
      <c r="G47" s="79">
        <v>9.6</v>
      </c>
      <c r="H47" s="79">
        <v>9.6</v>
      </c>
      <c r="I47" s="79">
        <v>9.6</v>
      </c>
      <c r="J47" s="61">
        <f t="shared" si="1"/>
        <v>0</v>
      </c>
      <c r="K47" s="62">
        <f t="shared" si="2"/>
        <v>0</v>
      </c>
      <c r="L47" s="57"/>
    </row>
    <row r="48" spans="5:12" s="34" customFormat="1" ht="33" customHeight="1">
      <c r="E48" s="100" t="s">
        <v>121</v>
      </c>
      <c r="F48" s="101" t="s">
        <v>122</v>
      </c>
      <c r="G48" s="67">
        <v>2769.5</v>
      </c>
      <c r="H48" s="79">
        <v>2836</v>
      </c>
      <c r="I48" s="79">
        <v>2836</v>
      </c>
      <c r="J48" s="61"/>
      <c r="K48" s="62"/>
      <c r="L48" s="57"/>
    </row>
    <row r="49" spans="5:12" ht="18.75">
      <c r="E49" s="91" t="s">
        <v>123</v>
      </c>
      <c r="F49" s="86" t="s">
        <v>124</v>
      </c>
      <c r="G49" s="102">
        <f>SUM(G50+G51+G52+G53)</f>
        <v>4316.7</v>
      </c>
      <c r="H49" s="102">
        <f>SUM(H50+H51+H52+H53)</f>
        <v>5892.7</v>
      </c>
      <c r="I49" s="102">
        <f>SUM(I50+I51+I52+I53)</f>
        <v>5892.7</v>
      </c>
      <c r="J49" s="55">
        <f t="shared" si="1"/>
        <v>1576</v>
      </c>
      <c r="K49" s="56">
        <f t="shared" si="2"/>
        <v>0.36509370584010936</v>
      </c>
      <c r="L49" s="103"/>
    </row>
    <row r="50" spans="5:12" ht="102" customHeight="1">
      <c r="E50" s="74" t="s">
        <v>125</v>
      </c>
      <c r="F50" s="83" t="s">
        <v>126</v>
      </c>
      <c r="G50" s="73">
        <v>3976.7</v>
      </c>
      <c r="H50" s="79">
        <v>3958.8</v>
      </c>
      <c r="I50" s="79">
        <v>3958.8</v>
      </c>
      <c r="J50" s="61">
        <f t="shared" si="1"/>
        <v>-17.899999999999636</v>
      </c>
      <c r="K50" s="62">
        <f t="shared" si="2"/>
        <v>-0.004501219604194362</v>
      </c>
      <c r="L50" s="57"/>
    </row>
    <row r="51" spans="5:12" ht="63" customHeight="1">
      <c r="E51" s="74" t="s">
        <v>127</v>
      </c>
      <c r="F51" s="104" t="s">
        <v>128</v>
      </c>
      <c r="G51" s="73"/>
      <c r="H51" s="79">
        <v>104.2</v>
      </c>
      <c r="I51" s="79">
        <v>104.2</v>
      </c>
      <c r="J51" s="61">
        <f t="shared" si="1"/>
        <v>104.2</v>
      </c>
      <c r="K51" s="62">
        <f t="shared" si="2"/>
        <v>1</v>
      </c>
      <c r="L51" s="57" t="s">
        <v>100</v>
      </c>
    </row>
    <row r="52" spans="5:12" ht="172.5" customHeight="1">
      <c r="E52" s="71" t="s">
        <v>129</v>
      </c>
      <c r="F52" s="105" t="s">
        <v>130</v>
      </c>
      <c r="G52" s="79">
        <v>340</v>
      </c>
      <c r="H52" s="79">
        <v>340</v>
      </c>
      <c r="I52" s="79">
        <v>340</v>
      </c>
      <c r="J52" s="61">
        <f t="shared" si="1"/>
        <v>0</v>
      </c>
      <c r="K52" s="62">
        <f t="shared" si="2"/>
        <v>0</v>
      </c>
      <c r="L52" s="106"/>
    </row>
    <row r="53" spans="5:12" ht="336" customHeight="1">
      <c r="E53" s="71" t="s">
        <v>129</v>
      </c>
      <c r="F53" s="83" t="s">
        <v>131</v>
      </c>
      <c r="G53" s="73"/>
      <c r="H53" s="79">
        <v>1489.7</v>
      </c>
      <c r="I53" s="79">
        <v>1489.7</v>
      </c>
      <c r="J53" s="61">
        <f t="shared" si="1"/>
        <v>1489.7</v>
      </c>
      <c r="K53" s="62">
        <f t="shared" si="2"/>
        <v>1</v>
      </c>
      <c r="L53" s="106" t="s">
        <v>132</v>
      </c>
    </row>
    <row r="54" spans="5:12" ht="42" customHeight="1">
      <c r="E54" s="74" t="s">
        <v>133</v>
      </c>
      <c r="F54" s="107" t="s">
        <v>134</v>
      </c>
      <c r="G54" s="108"/>
      <c r="H54" s="79">
        <f>SUM(H55)</f>
        <v>123.7</v>
      </c>
      <c r="I54" s="102">
        <f>SUM(I55)</f>
        <v>123.2</v>
      </c>
      <c r="J54" s="55">
        <f t="shared" si="1"/>
        <v>123.2</v>
      </c>
      <c r="K54" s="56">
        <f t="shared" si="2"/>
        <v>1</v>
      </c>
      <c r="L54" s="109"/>
    </row>
    <row r="55" spans="5:12" ht="37.5">
      <c r="E55" s="110" t="s">
        <v>135</v>
      </c>
      <c r="F55" s="105" t="s">
        <v>136</v>
      </c>
      <c r="G55" s="73"/>
      <c r="H55" s="79">
        <v>123.7</v>
      </c>
      <c r="I55" s="67">
        <v>123.2</v>
      </c>
      <c r="J55" s="61">
        <f t="shared" si="1"/>
        <v>123.2</v>
      </c>
      <c r="K55" s="62">
        <f t="shared" si="2"/>
        <v>1</v>
      </c>
      <c r="L55" s="111" t="s">
        <v>137</v>
      </c>
    </row>
    <row r="56" ht="15">
      <c r="E56" s="112"/>
    </row>
    <row r="57" ht="15">
      <c r="E57" s="112"/>
    </row>
  </sheetData>
  <sheetProtection/>
  <mergeCells count="4">
    <mergeCell ref="E2:K2"/>
    <mergeCell ref="E4:H4"/>
    <mergeCell ref="B8:D8"/>
    <mergeCell ref="C9:D9"/>
  </mergeCells>
  <printOptions/>
  <pageMargins left="0.7480314960629921" right="0.31496062992125984" top="0.6692913385826772" bottom="0.31496062992125984" header="0.31496062992125984" footer="0.31496062992125984"/>
  <pageSetup fitToHeight="0" fitToWidth="1" horizontalDpi="600" verticalDpi="600" orientation="landscape" paperSize="9" scale="6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1"/>
  <sheetViews>
    <sheetView zoomScalePageLayoutView="0" workbookViewId="0" topLeftCell="A1">
      <selection activeCell="L9" sqref="L9"/>
    </sheetView>
  </sheetViews>
  <sheetFormatPr defaultColWidth="9.00390625" defaultRowHeight="15.75"/>
  <cols>
    <col min="1" max="1" width="5.25390625" style="158" customWidth="1"/>
    <col min="2" max="2" width="34.25390625" style="159" customWidth="1"/>
    <col min="3" max="3" width="9.875" style="159" customWidth="1"/>
    <col min="4" max="4" width="9.50390625" style="116" customWidth="1"/>
    <col min="5" max="5" width="8.50390625" style="116" customWidth="1"/>
    <col min="6" max="6" width="7.375" style="116" customWidth="1"/>
    <col min="7" max="7" width="11.625" style="116" customWidth="1"/>
    <col min="8" max="8" width="7.625" style="116" customWidth="1"/>
    <col min="9" max="9" width="9.50390625" style="116" customWidth="1"/>
    <col min="10" max="16384" width="9.00390625" style="116" customWidth="1"/>
  </cols>
  <sheetData>
    <row r="1" spans="1:9" ht="12.75">
      <c r="A1" s="171" t="s">
        <v>138</v>
      </c>
      <c r="B1" s="171"/>
      <c r="C1" s="171"/>
      <c r="D1" s="171"/>
      <c r="E1" s="171"/>
      <c r="F1" s="171"/>
      <c r="G1" s="115"/>
      <c r="H1" s="115"/>
      <c r="I1" s="115"/>
    </row>
    <row r="2" spans="1:9" ht="41.25" customHeight="1">
      <c r="A2" s="172" t="s">
        <v>139</v>
      </c>
      <c r="B2" s="172"/>
      <c r="C2" s="172"/>
      <c r="D2" s="172"/>
      <c r="E2" s="172"/>
      <c r="F2" s="172"/>
      <c r="G2" s="115"/>
      <c r="H2" s="115"/>
      <c r="I2" s="115"/>
    </row>
    <row r="3" spans="1:9" ht="102">
      <c r="A3" s="117"/>
      <c r="B3" s="118" t="s">
        <v>140</v>
      </c>
      <c r="C3" s="119" t="s">
        <v>141</v>
      </c>
      <c r="D3" s="118" t="s">
        <v>142</v>
      </c>
      <c r="E3" s="118" t="s">
        <v>143</v>
      </c>
      <c r="F3" s="118" t="s">
        <v>144</v>
      </c>
      <c r="G3" s="118" t="s">
        <v>145</v>
      </c>
      <c r="H3" s="120" t="s">
        <v>146</v>
      </c>
      <c r="I3" s="120" t="s">
        <v>147</v>
      </c>
    </row>
    <row r="4" spans="1:10" s="127" customFormat="1" ht="25.5">
      <c r="A4" s="121" t="s">
        <v>148</v>
      </c>
      <c r="B4" s="122" t="s">
        <v>149</v>
      </c>
      <c r="C4" s="123">
        <f>C5+C14</f>
        <v>186648.4</v>
      </c>
      <c r="D4" s="123">
        <f>D5+D14</f>
        <v>209583.87000000002</v>
      </c>
      <c r="E4" s="124">
        <f>D4-C4</f>
        <v>22935.47000000003</v>
      </c>
      <c r="F4" s="124">
        <f>E4/C4*100</f>
        <v>12.28806140315161</v>
      </c>
      <c r="G4" s="125">
        <f>G5+G14</f>
        <v>214921.73</v>
      </c>
      <c r="H4" s="124">
        <f>G4/D4*100</f>
        <v>102.54688492964654</v>
      </c>
      <c r="I4" s="124">
        <f>G4/G31*100</f>
        <v>22.09591674713795</v>
      </c>
      <c r="J4" s="126"/>
    </row>
    <row r="5" spans="1:10" s="127" customFormat="1" ht="12.75">
      <c r="A5" s="121" t="s">
        <v>150</v>
      </c>
      <c r="B5" s="122" t="s">
        <v>151</v>
      </c>
      <c r="C5" s="123">
        <f>SUM(C6:C13)</f>
        <v>178828.4</v>
      </c>
      <c r="D5" s="123">
        <f>SUM(D6:D13)</f>
        <v>198103.11000000002</v>
      </c>
      <c r="E5" s="124">
        <f aca="true" t="shared" si="0" ref="E5:E31">D5-C5</f>
        <v>19274.71000000002</v>
      </c>
      <c r="F5" s="124">
        <f aca="true" t="shared" si="1" ref="F5:F31">E5/C5*100</f>
        <v>10.778327156089313</v>
      </c>
      <c r="G5" s="125">
        <f>SUM(G6:G13)</f>
        <v>203418.93000000002</v>
      </c>
      <c r="H5" s="124">
        <f aca="true" t="shared" si="2" ref="H5:H31">G5/D5*100</f>
        <v>102.68336019560722</v>
      </c>
      <c r="I5" s="124">
        <f>G5/G31*100</f>
        <v>20.913323850835756</v>
      </c>
      <c r="J5" s="126"/>
    </row>
    <row r="6" spans="1:10" ht="12.75">
      <c r="A6" s="128" t="s">
        <v>152</v>
      </c>
      <c r="B6" s="129" t="s">
        <v>2</v>
      </c>
      <c r="C6" s="130">
        <v>134200</v>
      </c>
      <c r="D6" s="131">
        <v>143855.25</v>
      </c>
      <c r="E6" s="132">
        <f t="shared" si="0"/>
        <v>9655.25</v>
      </c>
      <c r="F6" s="132">
        <f t="shared" si="1"/>
        <v>7.194672131147541</v>
      </c>
      <c r="G6" s="132">
        <v>148238.88</v>
      </c>
      <c r="H6" s="132">
        <f t="shared" si="2"/>
        <v>103.04725062171872</v>
      </c>
      <c r="I6" s="133">
        <f>G6/G31*100</f>
        <v>15.240310745539656</v>
      </c>
      <c r="J6" s="134"/>
    </row>
    <row r="7" spans="1:10" ht="25.5">
      <c r="A7" s="128" t="s">
        <v>153</v>
      </c>
      <c r="B7" s="135" t="s">
        <v>4</v>
      </c>
      <c r="C7" s="130">
        <v>26715.4</v>
      </c>
      <c r="D7" s="136">
        <v>30587.16</v>
      </c>
      <c r="E7" s="132">
        <f t="shared" si="0"/>
        <v>3871.7599999999984</v>
      </c>
      <c r="F7" s="132">
        <f t="shared" si="1"/>
        <v>14.492614746550672</v>
      </c>
      <c r="G7" s="132">
        <v>31344.97</v>
      </c>
      <c r="H7" s="132">
        <f t="shared" si="2"/>
        <v>102.47754286439145</v>
      </c>
      <c r="I7" s="133">
        <f>G7/G31*100</f>
        <v>3.222549192962185</v>
      </c>
      <c r="J7" s="134"/>
    </row>
    <row r="8" spans="1:10" ht="24.75" customHeight="1">
      <c r="A8" s="128" t="s">
        <v>154</v>
      </c>
      <c r="B8" s="129" t="s">
        <v>155</v>
      </c>
      <c r="C8" s="130">
        <v>3130</v>
      </c>
      <c r="D8" s="136">
        <v>3390</v>
      </c>
      <c r="E8" s="132">
        <f t="shared" si="0"/>
        <v>260</v>
      </c>
      <c r="F8" s="132">
        <f t="shared" si="1"/>
        <v>8.30670926517572</v>
      </c>
      <c r="G8" s="132">
        <v>3384.7</v>
      </c>
      <c r="H8" s="132">
        <f t="shared" si="2"/>
        <v>99.84365781710915</v>
      </c>
      <c r="I8" s="133">
        <f>G8/G31*100</f>
        <v>0.34797807282696736</v>
      </c>
      <c r="J8" s="134"/>
    </row>
    <row r="9" spans="1:10" ht="25.5" customHeight="1">
      <c r="A9" s="128" t="s">
        <v>156</v>
      </c>
      <c r="B9" s="129" t="s">
        <v>157</v>
      </c>
      <c r="C9" s="130">
        <v>13019</v>
      </c>
      <c r="D9" s="136">
        <v>14100</v>
      </c>
      <c r="E9" s="132">
        <f t="shared" si="0"/>
        <v>1081</v>
      </c>
      <c r="F9" s="132">
        <f t="shared" si="1"/>
        <v>8.303249097472925</v>
      </c>
      <c r="G9" s="132">
        <v>14277.2</v>
      </c>
      <c r="H9" s="132">
        <f t="shared" si="2"/>
        <v>101.25673758865248</v>
      </c>
      <c r="I9" s="133">
        <f>G9/G31*100</f>
        <v>1.467826555194014</v>
      </c>
      <c r="J9" s="134"/>
    </row>
    <row r="10" spans="1:10" ht="16.5" customHeight="1">
      <c r="A10" s="137" t="s">
        <v>158</v>
      </c>
      <c r="B10" s="129" t="s">
        <v>159</v>
      </c>
      <c r="C10" s="130">
        <v>348</v>
      </c>
      <c r="D10" s="136">
        <v>750.6</v>
      </c>
      <c r="E10" s="132">
        <f t="shared" si="0"/>
        <v>402.6</v>
      </c>
      <c r="F10" s="132">
        <f t="shared" si="1"/>
        <v>115.68965517241381</v>
      </c>
      <c r="G10" s="132">
        <v>750.46</v>
      </c>
      <c r="H10" s="132">
        <f t="shared" si="2"/>
        <v>99.98134825472955</v>
      </c>
      <c r="I10" s="133">
        <f>G10/G31*100</f>
        <v>0.0771541420314137</v>
      </c>
      <c r="J10" s="134"/>
    </row>
    <row r="11" spans="1:10" ht="28.5" customHeight="1">
      <c r="A11" s="128" t="s">
        <v>160</v>
      </c>
      <c r="B11" s="129" t="s">
        <v>161</v>
      </c>
      <c r="C11" s="130">
        <v>48</v>
      </c>
      <c r="D11" s="136">
        <v>3620.1</v>
      </c>
      <c r="E11" s="132">
        <f t="shared" si="0"/>
        <v>3572.1</v>
      </c>
      <c r="F11" s="132">
        <f t="shared" si="1"/>
        <v>7441.875</v>
      </c>
      <c r="G11" s="132">
        <v>3620.32</v>
      </c>
      <c r="H11" s="132">
        <f t="shared" si="2"/>
        <v>100.00607718018838</v>
      </c>
      <c r="I11" s="133">
        <f>G11/G31*100</f>
        <v>0.3722019607696181</v>
      </c>
      <c r="J11" s="134"/>
    </row>
    <row r="12" spans="1:10" ht="12.75">
      <c r="A12" s="128" t="s">
        <v>162</v>
      </c>
      <c r="B12" s="135" t="s">
        <v>163</v>
      </c>
      <c r="C12" s="131">
        <v>0</v>
      </c>
      <c r="D12" s="136">
        <v>0</v>
      </c>
      <c r="E12" s="132">
        <f t="shared" si="0"/>
        <v>0</v>
      </c>
      <c r="F12" s="132"/>
      <c r="G12" s="132">
        <v>0</v>
      </c>
      <c r="H12" s="132"/>
      <c r="I12" s="133">
        <f>G12/G31*100</f>
        <v>0</v>
      </c>
      <c r="J12" s="134"/>
    </row>
    <row r="13" spans="1:10" ht="12.75">
      <c r="A13" s="128" t="s">
        <v>164</v>
      </c>
      <c r="B13" s="129" t="s">
        <v>13</v>
      </c>
      <c r="C13" s="130">
        <v>1368</v>
      </c>
      <c r="D13" s="136">
        <v>1800</v>
      </c>
      <c r="E13" s="132">
        <f t="shared" si="0"/>
        <v>432</v>
      </c>
      <c r="F13" s="132">
        <f t="shared" si="1"/>
        <v>31.57894736842105</v>
      </c>
      <c r="G13" s="132">
        <v>1802.4</v>
      </c>
      <c r="H13" s="132">
        <f t="shared" si="2"/>
        <v>100.13333333333334</v>
      </c>
      <c r="I13" s="133">
        <f>G13/G31*100</f>
        <v>0.18530318151189942</v>
      </c>
      <c r="J13" s="134"/>
    </row>
    <row r="14" spans="1:10" s="127" customFormat="1" ht="18.75" customHeight="1">
      <c r="A14" s="138" t="s">
        <v>165</v>
      </c>
      <c r="B14" s="122" t="s">
        <v>166</v>
      </c>
      <c r="C14" s="123">
        <f>SUM(C15:C20)</f>
        <v>7820</v>
      </c>
      <c r="D14" s="139">
        <f>SUM(D15:D20)</f>
        <v>11480.759999999998</v>
      </c>
      <c r="E14" s="140">
        <f t="shared" si="0"/>
        <v>3660.7599999999984</v>
      </c>
      <c r="F14" s="140">
        <f t="shared" si="1"/>
        <v>46.81278772378514</v>
      </c>
      <c r="G14" s="141">
        <f>SUM(G15:G20)</f>
        <v>11502.8</v>
      </c>
      <c r="H14" s="140">
        <f t="shared" si="2"/>
        <v>100.19197335368042</v>
      </c>
      <c r="I14" s="124">
        <f>G14/G31*100</f>
        <v>1.1825928963021952</v>
      </c>
      <c r="J14" s="126"/>
    </row>
    <row r="15" spans="1:10" ht="38.25" customHeight="1">
      <c r="A15" s="142" t="s">
        <v>167</v>
      </c>
      <c r="B15" s="143" t="s">
        <v>168</v>
      </c>
      <c r="C15" s="130">
        <v>2500</v>
      </c>
      <c r="D15" s="136">
        <v>3301.2</v>
      </c>
      <c r="E15" s="132">
        <f t="shared" si="0"/>
        <v>801.1999999999998</v>
      </c>
      <c r="F15" s="132">
        <f t="shared" si="1"/>
        <v>32.047999999999995</v>
      </c>
      <c r="G15" s="132">
        <v>3340.8</v>
      </c>
      <c r="H15" s="132">
        <f t="shared" si="2"/>
        <v>101.19956379498365</v>
      </c>
      <c r="I15" s="133">
        <f>G15/G31*100</f>
        <v>0.3434647518835739</v>
      </c>
      <c r="J15" s="134"/>
    </row>
    <row r="16" spans="1:10" ht="24">
      <c r="A16" s="142" t="s">
        <v>169</v>
      </c>
      <c r="B16" s="143" t="s">
        <v>170</v>
      </c>
      <c r="C16" s="130">
        <v>190</v>
      </c>
      <c r="D16" s="136">
        <v>206</v>
      </c>
      <c r="E16" s="132">
        <f t="shared" si="0"/>
        <v>16</v>
      </c>
      <c r="F16" s="132">
        <f t="shared" si="1"/>
        <v>8.421052631578947</v>
      </c>
      <c r="G16" s="132">
        <v>205.9</v>
      </c>
      <c r="H16" s="132">
        <f t="shared" si="2"/>
        <v>99.9514563106796</v>
      </c>
      <c r="I16" s="133">
        <f>G16/G31*100</f>
        <v>0.02116840050671332</v>
      </c>
      <c r="J16" s="134"/>
    </row>
    <row r="17" spans="1:10" s="146" customFormat="1" ht="36">
      <c r="A17" s="144" t="s">
        <v>171</v>
      </c>
      <c r="B17" s="145" t="s">
        <v>172</v>
      </c>
      <c r="C17" s="130">
        <v>2000</v>
      </c>
      <c r="D17" s="136">
        <v>2754.6</v>
      </c>
      <c r="E17" s="132">
        <f t="shared" si="0"/>
        <v>754.5999999999999</v>
      </c>
      <c r="F17" s="132">
        <f t="shared" si="1"/>
        <v>37.73</v>
      </c>
      <c r="G17" s="132">
        <v>2748.4</v>
      </c>
      <c r="H17" s="132">
        <f t="shared" si="2"/>
        <v>99.77492194874029</v>
      </c>
      <c r="I17" s="133">
        <f>G17/G31*100</f>
        <v>0.2825606214310388</v>
      </c>
      <c r="J17" s="134"/>
    </row>
    <row r="18" spans="1:10" ht="24">
      <c r="A18" s="147" t="s">
        <v>173</v>
      </c>
      <c r="B18" s="145" t="s">
        <v>174</v>
      </c>
      <c r="C18" s="130">
        <v>868</v>
      </c>
      <c r="D18" s="136">
        <v>1869.26</v>
      </c>
      <c r="E18" s="132">
        <f t="shared" si="0"/>
        <v>1001.26</v>
      </c>
      <c r="F18" s="132">
        <f t="shared" si="1"/>
        <v>115.35253456221197</v>
      </c>
      <c r="G18" s="132">
        <v>1873.7</v>
      </c>
      <c r="H18" s="132">
        <f t="shared" si="2"/>
        <v>100.2375271497812</v>
      </c>
      <c r="I18" s="133">
        <f>G18/G31*100</f>
        <v>0.1926334727024223</v>
      </c>
      <c r="J18" s="134"/>
    </row>
    <row r="19" spans="1:9" s="126" customFormat="1" ht="15" customHeight="1">
      <c r="A19" s="144" t="s">
        <v>175</v>
      </c>
      <c r="B19" s="145" t="s">
        <v>176</v>
      </c>
      <c r="C19" s="130">
        <v>2164</v>
      </c>
      <c r="D19" s="136">
        <v>3345.2</v>
      </c>
      <c r="E19" s="132">
        <f t="shared" si="0"/>
        <v>1181.1999999999998</v>
      </c>
      <c r="F19" s="132">
        <f t="shared" si="1"/>
        <v>54.58410351201478</v>
      </c>
      <c r="G19" s="132">
        <v>3329.5</v>
      </c>
      <c r="H19" s="132">
        <f t="shared" si="2"/>
        <v>99.5306708119096</v>
      </c>
      <c r="I19" s="133">
        <f>G19/G31*100</f>
        <v>0.3423030086794658</v>
      </c>
    </row>
    <row r="20" spans="1:10" ht="12.75">
      <c r="A20" s="142" t="s">
        <v>177</v>
      </c>
      <c r="B20" s="129" t="s">
        <v>178</v>
      </c>
      <c r="C20" s="130">
        <v>98</v>
      </c>
      <c r="D20" s="136">
        <v>4.5</v>
      </c>
      <c r="E20" s="132">
        <f t="shared" si="0"/>
        <v>-93.5</v>
      </c>
      <c r="F20" s="132">
        <f t="shared" si="1"/>
        <v>-95.40816326530613</v>
      </c>
      <c r="G20" s="132">
        <v>4.5</v>
      </c>
      <c r="H20" s="132">
        <f t="shared" si="2"/>
        <v>100</v>
      </c>
      <c r="I20" s="133">
        <f>G20/G31*100</f>
        <v>0.0004626410989811071</v>
      </c>
      <c r="J20" s="134"/>
    </row>
    <row r="21" spans="1:10" s="127" customFormat="1" ht="12.75">
      <c r="A21" s="138">
        <v>2</v>
      </c>
      <c r="B21" s="122" t="s">
        <v>48</v>
      </c>
      <c r="C21" s="123">
        <f>SUM(C22:C30)</f>
        <v>643187.5</v>
      </c>
      <c r="D21" s="139">
        <f>SUM(D22:D30)</f>
        <v>758348.0699999998</v>
      </c>
      <c r="E21" s="140">
        <f t="shared" si="0"/>
        <v>115160.56999999983</v>
      </c>
      <c r="F21" s="140">
        <f t="shared" si="1"/>
        <v>17.90466543581768</v>
      </c>
      <c r="G21" s="141">
        <f>SUM(G22:G30)</f>
        <v>757754.4999999999</v>
      </c>
      <c r="H21" s="140">
        <f t="shared" si="2"/>
        <v>99.92172855401347</v>
      </c>
      <c r="I21" s="124">
        <f>G21/G31*100</f>
        <v>77.90408325286205</v>
      </c>
      <c r="J21" s="126"/>
    </row>
    <row r="22" spans="1:10" ht="25.5">
      <c r="A22" s="142" t="s">
        <v>179</v>
      </c>
      <c r="B22" s="129" t="s">
        <v>180</v>
      </c>
      <c r="C22" s="148">
        <v>86375.5</v>
      </c>
      <c r="D22" s="136">
        <v>86375.5</v>
      </c>
      <c r="E22" s="132">
        <f t="shared" si="0"/>
        <v>0</v>
      </c>
      <c r="F22" s="132">
        <f t="shared" si="1"/>
        <v>0</v>
      </c>
      <c r="G22" s="132">
        <v>86375.5</v>
      </c>
      <c r="H22" s="132">
        <f t="shared" si="2"/>
        <v>100</v>
      </c>
      <c r="I22" s="133">
        <f>G22/G31*100</f>
        <v>8.880190276676137</v>
      </c>
      <c r="J22" s="134"/>
    </row>
    <row r="23" spans="1:10" ht="25.5">
      <c r="A23" s="142" t="s">
        <v>181</v>
      </c>
      <c r="B23" s="129" t="s">
        <v>182</v>
      </c>
      <c r="C23" s="149">
        <v>74054.5</v>
      </c>
      <c r="D23" s="150">
        <v>101786.5</v>
      </c>
      <c r="E23" s="151">
        <f t="shared" si="0"/>
        <v>27732</v>
      </c>
      <c r="F23" s="151">
        <f t="shared" si="1"/>
        <v>37.44809565927796</v>
      </c>
      <c r="G23" s="151">
        <v>101786.5</v>
      </c>
      <c r="H23" s="132">
        <f t="shared" si="2"/>
        <v>100</v>
      </c>
      <c r="I23" s="133">
        <f>G23/G31*100</f>
        <v>10.464581826986768</v>
      </c>
      <c r="J23" s="134"/>
    </row>
    <row r="24" spans="1:10" ht="12.75">
      <c r="A24" s="142" t="s">
        <v>183</v>
      </c>
      <c r="B24" s="129" t="s">
        <v>184</v>
      </c>
      <c r="C24" s="131">
        <v>121289.1</v>
      </c>
      <c r="D24" s="136">
        <v>210437.5</v>
      </c>
      <c r="E24" s="132">
        <f t="shared" si="0"/>
        <v>89148.4</v>
      </c>
      <c r="F24" s="132">
        <f t="shared" si="1"/>
        <v>73.50075151023464</v>
      </c>
      <c r="G24" s="132">
        <v>209946.9</v>
      </c>
      <c r="H24" s="132">
        <f t="shared" si="2"/>
        <v>99.76686664686665</v>
      </c>
      <c r="I24" s="133">
        <f>G24/G31*100</f>
        <v>21.584458787483683</v>
      </c>
      <c r="J24" s="134"/>
    </row>
    <row r="25" spans="1:10" ht="12.75" hidden="1">
      <c r="A25" s="152" t="s">
        <v>185</v>
      </c>
      <c r="B25" s="129" t="s">
        <v>186</v>
      </c>
      <c r="C25" s="131"/>
      <c r="D25" s="136"/>
      <c r="E25" s="132">
        <f t="shared" si="0"/>
        <v>0</v>
      </c>
      <c r="F25" s="132"/>
      <c r="G25" s="132"/>
      <c r="H25" s="132"/>
      <c r="I25" s="133">
        <f>G25/G31*100</f>
        <v>0</v>
      </c>
      <c r="J25" s="134"/>
    </row>
    <row r="26" spans="1:10" ht="24">
      <c r="A26" s="142" t="s">
        <v>187</v>
      </c>
      <c r="B26" s="143" t="s">
        <v>103</v>
      </c>
      <c r="C26" s="131">
        <v>357151.7</v>
      </c>
      <c r="D26" s="136">
        <v>353732.17</v>
      </c>
      <c r="E26" s="132">
        <f t="shared" si="0"/>
        <v>-3419.530000000028</v>
      </c>
      <c r="F26" s="132">
        <f t="shared" si="1"/>
        <v>-0.9574446936693926</v>
      </c>
      <c r="G26" s="132">
        <v>353666.3</v>
      </c>
      <c r="H26" s="132">
        <f t="shared" si="2"/>
        <v>99.98137856672747</v>
      </c>
      <c r="I26" s="133">
        <f>G26/G31*100</f>
        <v>36.36012571212931</v>
      </c>
      <c r="J26" s="134"/>
    </row>
    <row r="27" spans="1:9" ht="12.75">
      <c r="A27" s="142" t="s">
        <v>188</v>
      </c>
      <c r="B27" s="153" t="s">
        <v>189</v>
      </c>
      <c r="C27" s="131">
        <v>4316.7</v>
      </c>
      <c r="D27" s="136">
        <v>5892.7</v>
      </c>
      <c r="E27" s="132">
        <f t="shared" si="0"/>
        <v>1576</v>
      </c>
      <c r="F27" s="132">
        <f t="shared" si="1"/>
        <v>36.50937058401094</v>
      </c>
      <c r="G27" s="132">
        <v>5892.7</v>
      </c>
      <c r="H27" s="132">
        <f t="shared" si="2"/>
        <v>100</v>
      </c>
      <c r="I27" s="133">
        <f>G27/G31*100</f>
        <v>0.6058233786591044</v>
      </c>
    </row>
    <row r="28" spans="1:9" ht="26.25" customHeight="1">
      <c r="A28" s="142" t="s">
        <v>190</v>
      </c>
      <c r="B28" s="154" t="s">
        <v>136</v>
      </c>
      <c r="C28" s="131"/>
      <c r="D28" s="136">
        <v>123.7</v>
      </c>
      <c r="E28" s="132">
        <f t="shared" si="0"/>
        <v>123.7</v>
      </c>
      <c r="F28" s="132"/>
      <c r="G28" s="132">
        <v>123.2</v>
      </c>
      <c r="H28" s="132"/>
      <c r="I28" s="133">
        <f>G28/G31*100</f>
        <v>0.012666085198771642</v>
      </c>
    </row>
    <row r="29" spans="1:9" ht="75" customHeight="1">
      <c r="A29" s="142" t="s">
        <v>191</v>
      </c>
      <c r="B29" s="154" t="s">
        <v>192</v>
      </c>
      <c r="C29" s="131">
        <v>0</v>
      </c>
      <c r="D29" s="131">
        <v>0</v>
      </c>
      <c r="E29" s="133">
        <f t="shared" si="0"/>
        <v>0</v>
      </c>
      <c r="F29" s="133"/>
      <c r="G29" s="133">
        <v>739.6</v>
      </c>
      <c r="H29" s="133"/>
      <c r="I29" s="133">
        <f>G29/G31*100</f>
        <v>0.07603763484587261</v>
      </c>
    </row>
    <row r="30" spans="1:9" ht="51">
      <c r="A30" s="142" t="s">
        <v>193</v>
      </c>
      <c r="B30" s="155" t="s">
        <v>194</v>
      </c>
      <c r="C30" s="136">
        <v>0</v>
      </c>
      <c r="D30" s="136">
        <v>0</v>
      </c>
      <c r="E30" s="132">
        <f t="shared" si="0"/>
        <v>0</v>
      </c>
      <c r="F30" s="132"/>
      <c r="G30" s="132">
        <v>-776.2</v>
      </c>
      <c r="H30" s="132"/>
      <c r="I30" s="132">
        <f>G30/G31*100</f>
        <v>-0.07980044911758563</v>
      </c>
    </row>
    <row r="31" spans="1:9" ht="12.75">
      <c r="A31" s="173" t="s">
        <v>195</v>
      </c>
      <c r="B31" s="174"/>
      <c r="C31" s="156">
        <f>C21+C4</f>
        <v>829835.9</v>
      </c>
      <c r="D31" s="156">
        <f>D21+D4</f>
        <v>967931.9399999998</v>
      </c>
      <c r="E31" s="124">
        <f t="shared" si="0"/>
        <v>138096.0399999998</v>
      </c>
      <c r="F31" s="124">
        <f t="shared" si="1"/>
        <v>16.64136728719495</v>
      </c>
      <c r="G31" s="157">
        <f>G21+G4</f>
        <v>972676.2299999999</v>
      </c>
      <c r="H31" s="124">
        <f t="shared" si="2"/>
        <v>100.49014706550545</v>
      </c>
      <c r="I31" s="124">
        <f>G31/G31*100</f>
        <v>100</v>
      </c>
    </row>
  </sheetData>
  <sheetProtection/>
  <mergeCells count="3">
    <mergeCell ref="A1:F1"/>
    <mergeCell ref="A2:F2"/>
    <mergeCell ref="A31:B31"/>
  </mergeCells>
  <printOptions horizontalCentered="1"/>
  <pageMargins left="0.35433070866141736" right="0.35433070866141736" top="0.5905511811023623" bottom="0.5905511811023623" header="0.31496062992125984" footer="0.31496062992125984"/>
  <pageSetup fitToHeight="2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5"/>
  <sheetViews>
    <sheetView zoomScalePageLayoutView="0" workbookViewId="0" topLeftCell="A1">
      <selection activeCell="J18" sqref="J18"/>
    </sheetView>
  </sheetViews>
  <sheetFormatPr defaultColWidth="9.00390625" defaultRowHeight="15.75"/>
  <cols>
    <col min="1" max="1" width="4.25390625" style="116" customWidth="1"/>
    <col min="2" max="2" width="38.625" style="159" customWidth="1"/>
    <col min="3" max="3" width="12.75390625" style="116" customWidth="1"/>
    <col min="4" max="5" width="11.75390625" style="116" customWidth="1"/>
    <col min="6" max="6" width="14.125" style="116" customWidth="1"/>
    <col min="7" max="16384" width="9.00390625" style="116" customWidth="1"/>
  </cols>
  <sheetData>
    <row r="1" spans="1:6" ht="12.75">
      <c r="A1" s="171" t="s">
        <v>196</v>
      </c>
      <c r="B1" s="171"/>
      <c r="C1" s="171"/>
      <c r="D1" s="171"/>
      <c r="E1" s="171"/>
      <c r="F1" s="171"/>
    </row>
    <row r="2" spans="1:6" s="160" customFormat="1" ht="22.5" customHeight="1">
      <c r="A2" s="175" t="s">
        <v>197</v>
      </c>
      <c r="B2" s="175"/>
      <c r="C2" s="175"/>
      <c r="D2" s="175"/>
      <c r="E2" s="175"/>
      <c r="F2" s="175"/>
    </row>
    <row r="3" spans="1:6" s="160" customFormat="1" ht="65.25" customHeight="1">
      <c r="A3" s="161"/>
      <c r="B3" s="161" t="s">
        <v>140</v>
      </c>
      <c r="C3" s="161" t="s">
        <v>198</v>
      </c>
      <c r="D3" s="161" t="s">
        <v>145</v>
      </c>
      <c r="E3" s="161" t="s">
        <v>199</v>
      </c>
      <c r="F3" s="161" t="s">
        <v>200</v>
      </c>
    </row>
    <row r="4" spans="1:6" ht="12.75">
      <c r="A4" s="121" t="s">
        <v>148</v>
      </c>
      <c r="B4" s="122" t="s">
        <v>149</v>
      </c>
      <c r="C4" s="125">
        <f>C5+C14</f>
        <v>193560.80000000005</v>
      </c>
      <c r="D4" s="125">
        <f>D5+D14</f>
        <v>214921.73</v>
      </c>
      <c r="E4" s="140">
        <f>D4-C4</f>
        <v>21360.929999999964</v>
      </c>
      <c r="F4" s="140">
        <f>E4/C4*100</f>
        <v>11.03577273910831</v>
      </c>
    </row>
    <row r="5" spans="1:6" s="127" customFormat="1" ht="12.75">
      <c r="A5" s="121" t="s">
        <v>150</v>
      </c>
      <c r="B5" s="122" t="s">
        <v>151</v>
      </c>
      <c r="C5" s="125">
        <f>SUM(C6:C13)</f>
        <v>181726.80000000005</v>
      </c>
      <c r="D5" s="125">
        <f>SUM(D6:D13)</f>
        <v>203418.93000000002</v>
      </c>
      <c r="E5" s="140">
        <f>D5-C5</f>
        <v>21692.129999999976</v>
      </c>
      <c r="F5" s="140">
        <f>E5/C5*100</f>
        <v>11.936670870779638</v>
      </c>
    </row>
    <row r="6" spans="1:6" ht="12.75">
      <c r="A6" s="128" t="s">
        <v>152</v>
      </c>
      <c r="B6" s="129" t="s">
        <v>2</v>
      </c>
      <c r="C6" s="132">
        <v>136722.1</v>
      </c>
      <c r="D6" s="132">
        <v>148238.88</v>
      </c>
      <c r="E6" s="162">
        <f aca="true" t="shared" si="0" ref="E6:E31">D6-C6</f>
        <v>11516.779999999999</v>
      </c>
      <c r="F6" s="162">
        <f>E6/C6*100</f>
        <v>8.423495543149203</v>
      </c>
    </row>
    <row r="7" spans="1:6" ht="25.5">
      <c r="A7" s="128" t="s">
        <v>153</v>
      </c>
      <c r="B7" s="135" t="s">
        <v>4</v>
      </c>
      <c r="C7" s="132">
        <v>17295.6</v>
      </c>
      <c r="D7" s="132">
        <v>31344.97</v>
      </c>
      <c r="E7" s="162">
        <f t="shared" si="0"/>
        <v>14049.370000000003</v>
      </c>
      <c r="F7" s="162">
        <f>E7/C7*100</f>
        <v>81.2308910936886</v>
      </c>
    </row>
    <row r="8" spans="1:6" ht="25.5">
      <c r="A8" s="128" t="s">
        <v>154</v>
      </c>
      <c r="B8" s="129" t="s">
        <v>155</v>
      </c>
      <c r="C8" s="132">
        <v>12519.1</v>
      </c>
      <c r="D8" s="132">
        <v>3384.7</v>
      </c>
      <c r="E8" s="162">
        <f t="shared" si="0"/>
        <v>-9134.400000000001</v>
      </c>
      <c r="F8" s="162">
        <f aca="true" t="shared" si="1" ref="F8:F31">E8/C8*100</f>
        <v>-72.96371144890608</v>
      </c>
    </row>
    <row r="9" spans="1:7" ht="25.5">
      <c r="A9" s="128" t="s">
        <v>156</v>
      </c>
      <c r="B9" s="129" t="s">
        <v>157</v>
      </c>
      <c r="C9" s="132">
        <v>12603</v>
      </c>
      <c r="D9" s="132">
        <v>14277.2</v>
      </c>
      <c r="E9" s="162">
        <f t="shared" si="0"/>
        <v>1674.2000000000007</v>
      </c>
      <c r="F9" s="162">
        <f t="shared" si="1"/>
        <v>13.284138697135608</v>
      </c>
      <c r="G9" s="134"/>
    </row>
    <row r="10" spans="1:7" ht="12.75">
      <c r="A10" s="137" t="s">
        <v>158</v>
      </c>
      <c r="B10" s="129" t="s">
        <v>159</v>
      </c>
      <c r="C10" s="132">
        <v>620.2</v>
      </c>
      <c r="D10" s="132">
        <v>750.46</v>
      </c>
      <c r="E10" s="162">
        <f t="shared" si="0"/>
        <v>130.26</v>
      </c>
      <c r="F10" s="162">
        <f>E10/C10*100</f>
        <v>21.002902289584004</v>
      </c>
      <c r="G10" s="134"/>
    </row>
    <row r="11" spans="1:6" ht="25.5">
      <c r="A11" s="128" t="s">
        <v>160</v>
      </c>
      <c r="B11" s="129" t="s">
        <v>161</v>
      </c>
      <c r="C11" s="132">
        <v>56.6</v>
      </c>
      <c r="D11" s="132">
        <v>3620.32</v>
      </c>
      <c r="E11" s="162">
        <f t="shared" si="0"/>
        <v>3563.7200000000003</v>
      </c>
      <c r="F11" s="162">
        <f t="shared" si="1"/>
        <v>6296.325088339223</v>
      </c>
    </row>
    <row r="12" spans="1:6" ht="12.75">
      <c r="A12" s="128" t="s">
        <v>162</v>
      </c>
      <c r="B12" s="135" t="s">
        <v>163</v>
      </c>
      <c r="C12" s="132">
        <v>0</v>
      </c>
      <c r="D12" s="132">
        <v>0</v>
      </c>
      <c r="E12" s="162">
        <f t="shared" si="0"/>
        <v>0</v>
      </c>
      <c r="F12" s="162"/>
    </row>
    <row r="13" spans="1:6" ht="12.75">
      <c r="A13" s="128" t="s">
        <v>164</v>
      </c>
      <c r="B13" s="129" t="s">
        <v>13</v>
      </c>
      <c r="C13" s="132">
        <v>1910.2</v>
      </c>
      <c r="D13" s="132">
        <v>1802.4</v>
      </c>
      <c r="E13" s="162">
        <f t="shared" si="0"/>
        <v>-107.79999999999995</v>
      </c>
      <c r="F13" s="162">
        <f t="shared" si="1"/>
        <v>-5.643388126897705</v>
      </c>
    </row>
    <row r="14" spans="1:6" s="127" customFormat="1" ht="12.75">
      <c r="A14" s="138" t="s">
        <v>165</v>
      </c>
      <c r="B14" s="122" t="s">
        <v>166</v>
      </c>
      <c r="C14" s="141">
        <f>SUM(C15:C20)</f>
        <v>11833.999999999998</v>
      </c>
      <c r="D14" s="141">
        <f>SUM(D15:D20)</f>
        <v>11502.8</v>
      </c>
      <c r="E14" s="140">
        <f>D14-C14</f>
        <v>-331.1999999999989</v>
      </c>
      <c r="F14" s="140">
        <f>E14/C14*100</f>
        <v>-2.7987155653202547</v>
      </c>
    </row>
    <row r="15" spans="1:6" ht="36">
      <c r="A15" s="142" t="s">
        <v>167</v>
      </c>
      <c r="B15" s="143" t="s">
        <v>168</v>
      </c>
      <c r="C15" s="132">
        <v>3421</v>
      </c>
      <c r="D15" s="132">
        <v>3340.8</v>
      </c>
      <c r="E15" s="162">
        <f t="shared" si="0"/>
        <v>-80.19999999999982</v>
      </c>
      <c r="F15" s="162">
        <f t="shared" si="1"/>
        <v>-2.3443437591347505</v>
      </c>
    </row>
    <row r="16" spans="1:6" ht="24">
      <c r="A16" s="142" t="s">
        <v>169</v>
      </c>
      <c r="B16" s="143" t="s">
        <v>170</v>
      </c>
      <c r="C16" s="132">
        <v>199.1</v>
      </c>
      <c r="D16" s="132">
        <v>205.9</v>
      </c>
      <c r="E16" s="162">
        <f t="shared" si="0"/>
        <v>6.800000000000011</v>
      </c>
      <c r="F16" s="162">
        <f t="shared" si="1"/>
        <v>3.4153691612255206</v>
      </c>
    </row>
    <row r="17" spans="1:6" ht="24">
      <c r="A17" s="163" t="s">
        <v>171</v>
      </c>
      <c r="B17" s="145" t="s">
        <v>172</v>
      </c>
      <c r="C17" s="132">
        <v>3371</v>
      </c>
      <c r="D17" s="132">
        <v>2748.4</v>
      </c>
      <c r="E17" s="162">
        <f t="shared" si="0"/>
        <v>-622.5999999999999</v>
      </c>
      <c r="F17" s="162">
        <f t="shared" si="1"/>
        <v>-18.469296944526846</v>
      </c>
    </row>
    <row r="18" spans="1:6" s="146" customFormat="1" ht="24">
      <c r="A18" s="147" t="s">
        <v>173</v>
      </c>
      <c r="B18" s="145" t="s">
        <v>174</v>
      </c>
      <c r="C18" s="132">
        <v>1402.3</v>
      </c>
      <c r="D18" s="132">
        <v>1873.7</v>
      </c>
      <c r="E18" s="162">
        <f t="shared" si="0"/>
        <v>471.4000000000001</v>
      </c>
      <c r="F18" s="162">
        <f t="shared" si="1"/>
        <v>33.61620195393284</v>
      </c>
    </row>
    <row r="19" spans="1:6" ht="12.75">
      <c r="A19" s="144" t="s">
        <v>175</v>
      </c>
      <c r="B19" s="145" t="s">
        <v>176</v>
      </c>
      <c r="C19" s="132">
        <v>3291.7</v>
      </c>
      <c r="D19" s="132">
        <v>3329.5</v>
      </c>
      <c r="E19" s="162">
        <f t="shared" si="0"/>
        <v>37.80000000000018</v>
      </c>
      <c r="F19" s="162">
        <f t="shared" si="1"/>
        <v>1.1483428015918882</v>
      </c>
    </row>
    <row r="20" spans="1:6" ht="15" customHeight="1">
      <c r="A20" s="142" t="s">
        <v>177</v>
      </c>
      <c r="B20" s="129" t="s">
        <v>178</v>
      </c>
      <c r="C20" s="132">
        <v>148.9</v>
      </c>
      <c r="D20" s="132">
        <v>4.5</v>
      </c>
      <c r="E20" s="162">
        <f t="shared" si="0"/>
        <v>-144.4</v>
      </c>
      <c r="F20" s="162">
        <f t="shared" si="1"/>
        <v>-96.9778374748153</v>
      </c>
    </row>
    <row r="21" spans="1:6" s="127" customFormat="1" ht="15.75" customHeight="1">
      <c r="A21" s="138">
        <v>2</v>
      </c>
      <c r="B21" s="122" t="s">
        <v>48</v>
      </c>
      <c r="C21" s="141">
        <f>SUM(C22:C30)</f>
        <v>623505.3</v>
      </c>
      <c r="D21" s="141">
        <f>SUM(D22:D30)</f>
        <v>757754.4999999999</v>
      </c>
      <c r="E21" s="140">
        <f t="shared" si="0"/>
        <v>134249.19999999984</v>
      </c>
      <c r="F21" s="140">
        <f t="shared" si="1"/>
        <v>21.531364689281684</v>
      </c>
    </row>
    <row r="22" spans="1:6" ht="25.5">
      <c r="A22" s="142" t="s">
        <v>179</v>
      </c>
      <c r="B22" s="129" t="s">
        <v>180</v>
      </c>
      <c r="C22" s="132">
        <v>81056.3</v>
      </c>
      <c r="D22" s="132">
        <v>86375.5</v>
      </c>
      <c r="E22" s="162">
        <f t="shared" si="0"/>
        <v>5319.199999999997</v>
      </c>
      <c r="F22" s="162">
        <f t="shared" si="1"/>
        <v>6.562352340286933</v>
      </c>
    </row>
    <row r="23" spans="1:6" ht="25.5">
      <c r="A23" s="142" t="s">
        <v>181</v>
      </c>
      <c r="B23" s="129" t="s">
        <v>182</v>
      </c>
      <c r="C23" s="151">
        <v>83171.7</v>
      </c>
      <c r="D23" s="151">
        <v>101786.5</v>
      </c>
      <c r="E23" s="162">
        <f t="shared" si="0"/>
        <v>18614.800000000003</v>
      </c>
      <c r="F23" s="162">
        <f t="shared" si="1"/>
        <v>22.38117051833737</v>
      </c>
    </row>
    <row r="24" spans="1:6" ht="12.75">
      <c r="A24" s="142" t="s">
        <v>183</v>
      </c>
      <c r="B24" s="129" t="s">
        <v>184</v>
      </c>
      <c r="C24" s="132">
        <v>129135.9</v>
      </c>
      <c r="D24" s="132">
        <v>209946.9</v>
      </c>
      <c r="E24" s="162">
        <f t="shared" si="0"/>
        <v>80811</v>
      </c>
      <c r="F24" s="162">
        <f t="shared" si="1"/>
        <v>62.578260576648326</v>
      </c>
    </row>
    <row r="25" spans="1:6" ht="12.75">
      <c r="A25" s="152" t="s">
        <v>185</v>
      </c>
      <c r="B25" s="129" t="s">
        <v>186</v>
      </c>
      <c r="C25" s="132"/>
      <c r="D25" s="132"/>
      <c r="E25" s="162">
        <f t="shared" si="0"/>
        <v>0</v>
      </c>
      <c r="F25" s="162"/>
    </row>
    <row r="26" spans="1:6" ht="24">
      <c r="A26" s="142" t="s">
        <v>187</v>
      </c>
      <c r="B26" s="143" t="s">
        <v>103</v>
      </c>
      <c r="C26" s="132">
        <v>325602.8</v>
      </c>
      <c r="D26" s="132">
        <v>353666.3</v>
      </c>
      <c r="E26" s="162">
        <f t="shared" si="0"/>
        <v>28063.5</v>
      </c>
      <c r="F26" s="162">
        <f t="shared" si="1"/>
        <v>8.61893693788874</v>
      </c>
    </row>
    <row r="27" spans="1:6" ht="12.75">
      <c r="A27" s="142" t="s">
        <v>188</v>
      </c>
      <c r="B27" s="153" t="s">
        <v>189</v>
      </c>
      <c r="C27" s="132">
        <v>4526.8</v>
      </c>
      <c r="D27" s="132">
        <v>5892.7</v>
      </c>
      <c r="E27" s="162">
        <f>D27-C27</f>
        <v>1365.8999999999996</v>
      </c>
      <c r="F27" s="162">
        <f t="shared" si="1"/>
        <v>30.173632588141725</v>
      </c>
    </row>
    <row r="28" spans="1:6" ht="24">
      <c r="A28" s="142" t="s">
        <v>190</v>
      </c>
      <c r="B28" s="154" t="s">
        <v>201</v>
      </c>
      <c r="C28" s="132">
        <v>11.8</v>
      </c>
      <c r="D28" s="132">
        <v>123.2</v>
      </c>
      <c r="E28" s="162">
        <f>D28-C28</f>
        <v>111.4</v>
      </c>
      <c r="F28" s="162">
        <f t="shared" si="1"/>
        <v>944.0677966101696</v>
      </c>
    </row>
    <row r="29" spans="1:6" ht="60">
      <c r="A29" s="142" t="s">
        <v>191</v>
      </c>
      <c r="B29" s="154" t="s">
        <v>192</v>
      </c>
      <c r="C29" s="132"/>
      <c r="D29" s="132">
        <v>739.6</v>
      </c>
      <c r="E29" s="162">
        <f>D29-C29</f>
        <v>739.6</v>
      </c>
      <c r="F29" s="162"/>
    </row>
    <row r="30" spans="1:6" s="146" customFormat="1" ht="40.5" customHeight="1">
      <c r="A30" s="142" t="s">
        <v>193</v>
      </c>
      <c r="B30" s="155" t="s">
        <v>194</v>
      </c>
      <c r="C30" s="132"/>
      <c r="D30" s="132">
        <v>-776.2</v>
      </c>
      <c r="E30" s="162">
        <f t="shared" si="0"/>
        <v>-776.2</v>
      </c>
      <c r="F30" s="162"/>
    </row>
    <row r="31" spans="1:6" s="127" customFormat="1" ht="15" customHeight="1">
      <c r="A31" s="173" t="s">
        <v>195</v>
      </c>
      <c r="B31" s="174"/>
      <c r="C31" s="157">
        <f>C21+C4</f>
        <v>817066.1000000001</v>
      </c>
      <c r="D31" s="157">
        <f>D21+D4</f>
        <v>972676.2299999999</v>
      </c>
      <c r="E31" s="164">
        <f t="shared" si="0"/>
        <v>155610.12999999977</v>
      </c>
      <c r="F31" s="164">
        <f t="shared" si="1"/>
        <v>19.044986690795245</v>
      </c>
    </row>
    <row r="32" spans="4:6" ht="12.75">
      <c r="D32" s="165"/>
      <c r="E32" s="165"/>
      <c r="F32" s="165"/>
    </row>
    <row r="33" ht="12.75">
      <c r="D33" s="165"/>
    </row>
    <row r="34" ht="12.75">
      <c r="D34" s="165"/>
    </row>
    <row r="35" ht="12.75">
      <c r="D35" s="165"/>
    </row>
  </sheetData>
  <sheetProtection/>
  <mergeCells count="3">
    <mergeCell ref="A1:F1"/>
    <mergeCell ref="A2:F2"/>
    <mergeCell ref="A31:B31"/>
  </mergeCells>
  <printOptions horizontalCentered="1"/>
  <pageMargins left="0.35433070866141736" right="0.35433070866141736" top="0.3937007874015748" bottom="0.3937007874015748" header="0.11811023622047245" footer="0.11811023622047245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user1407</cp:lastModifiedBy>
  <cp:lastPrinted>2020-04-22T12:00:25Z</cp:lastPrinted>
  <dcterms:created xsi:type="dcterms:W3CDTF">2015-09-24T13:55:33Z</dcterms:created>
  <dcterms:modified xsi:type="dcterms:W3CDTF">2022-03-17T06:11:24Z</dcterms:modified>
  <cp:category/>
  <cp:version/>
  <cp:contentType/>
  <cp:contentStatus/>
</cp:coreProperties>
</file>