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0995" activeTab="3"/>
  </bookViews>
  <sheets>
    <sheet name="6 раздел " sheetId="1" r:id="rId1"/>
    <sheet name="7 целевые  " sheetId="2" r:id="rId2"/>
    <sheet name="8 ведомственная" sheetId="3" r:id="rId3"/>
    <sheet name="9 программы" sheetId="4" r:id="rId4"/>
  </sheets>
  <externalReferences>
    <externalReference r:id="rId7"/>
  </externalReferences>
  <definedNames>
    <definedName name="_xlnm._FilterDatabase" localSheetId="1" hidden="1">'7 целевые  '!$A$12:$D$713</definedName>
    <definedName name="_xlnm._FilterDatabase" localSheetId="2" hidden="1">'8 ведомственная'!$A$15:$E$787</definedName>
    <definedName name="_xlnm._FilterDatabase" localSheetId="3" hidden="1">'9 программы'!$G$15:$I$523</definedName>
    <definedName name="_xlnm.Print_Titles" localSheetId="2">'8 ведомственная'!$17:$17</definedName>
    <definedName name="_xlnm.Print_Titles" localSheetId="3">'9 программы'!$16:$16</definedName>
    <definedName name="_xlnm.Print_Area" localSheetId="0">'6 раздел '!$A$1:$O$70</definedName>
    <definedName name="_xlnm.Print_Area" localSheetId="1">'7 целевые  '!$A$1:$Q$713</definedName>
    <definedName name="_xlnm.Print_Area" localSheetId="2">'8 ведомственная'!$A$1:$R$787</definedName>
    <definedName name="_xlnm.Print_Area" localSheetId="3">'9 программы'!$A$1:$I$523</definedName>
  </definedNames>
  <calcPr fullCalcOnLoad="1"/>
</workbook>
</file>

<file path=xl/sharedStrings.xml><?xml version="1.0" encoding="utf-8"?>
<sst xmlns="http://schemas.openxmlformats.org/spreadsheetml/2006/main" count="8387" uniqueCount="744">
  <si>
    <t>Основное мероприятие "Физическая культура и массовый спорт"</t>
  </si>
  <si>
    <t>02 0 01 00000</t>
  </si>
  <si>
    <t>02 0 01 21600</t>
  </si>
  <si>
    <t>02 0 01 00590</t>
  </si>
  <si>
    <t>Основное мероприятие "Подготовка спортивного резерва"</t>
  </si>
  <si>
    <t>02 0 02 00000</t>
  </si>
  <si>
    <t>02 0 02 21600</t>
  </si>
  <si>
    <t>02 0 03 00000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</si>
  <si>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</si>
  <si>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</si>
  <si>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</si>
  <si>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</si>
  <si>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</si>
  <si>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</si>
  <si>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</si>
  <si>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</si>
  <si>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</si>
  <si>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</si>
  <si>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</si>
  <si>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</si>
  <si>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</si>
  <si>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</si>
  <si>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</si>
  <si>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</si>
  <si>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</si>
  <si>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Прочие мероприятия по профилактике употребления  психоактивных веществ</t>
  </si>
  <si>
    <t xml:space="preserve">Осуществление части полномочий по внутреннему муниципальному финансовому контролю </t>
  </si>
  <si>
    <t>12 0 01 00000</t>
  </si>
  <si>
    <t>12 0 01 21840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</si>
  <si>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</si>
  <si>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</si>
  <si>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</si>
  <si>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Основное мероприятие "Пропаганда предпринимательства, формирование положительного образа предпринимателя"</t>
  </si>
  <si>
    <t>43 0 00 00000</t>
  </si>
  <si>
    <t>43 0 00 21860</t>
  </si>
  <si>
    <t>04 4 00 00000</t>
  </si>
  <si>
    <t>03 3 03 00000</t>
  </si>
  <si>
    <t>03 3 03 21960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</si>
  <si>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</si>
  <si>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</si>
  <si>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</si>
  <si>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</si>
  <si>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</si>
  <si>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</si>
  <si>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03 1 04 00000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</si>
  <si>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</si>
  <si>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</si>
  <si>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</si>
  <si>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</si>
  <si>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</si>
  <si>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</si>
  <si>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</si>
  <si>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</si>
  <si>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</si>
  <si>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</si>
  <si>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</si>
  <si>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04 4 01 00000</t>
  </si>
  <si>
    <t>04 4 01 15590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</si>
  <si>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</si>
  <si>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</si>
  <si>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</si>
  <si>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</si>
  <si>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</si>
  <si>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</si>
  <si>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</si>
  <si>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</si>
  <si>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81 2 00 00000</t>
  </si>
  <si>
    <t>11 0 07 00000</t>
  </si>
  <si>
    <t>03 3 01 S1030</t>
  </si>
  <si>
    <t>81 2 00 21770</t>
  </si>
  <si>
    <t>05 1 01 72010</t>
  </si>
  <si>
    <t>05 2 05 00000</t>
  </si>
  <si>
    <t>05 2 05 72020</t>
  </si>
  <si>
    <t>05 1 02 00000</t>
  </si>
  <si>
    <t>05 1 02 72020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</si>
  <si>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</si>
  <si>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</si>
  <si>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Основное мероприятие  "Привлечение общественности к охране общественного порядка"</t>
  </si>
  <si>
    <t>05 1 04 72020</t>
  </si>
  <si>
    <t>Основное мероприятие "Развитие инфраструктуры физической культуры и спорта"</t>
  </si>
  <si>
    <t>02 0 04 00000</t>
  </si>
  <si>
    <t>02 0 02 21601</t>
  </si>
  <si>
    <t>02 0 01 21601</t>
  </si>
  <si>
    <t>01 2 01 00000</t>
  </si>
  <si>
    <t>Основное мероприятие "Охрана и рациональное использование водных ресурсов"</t>
  </si>
  <si>
    <t>КУЛЬТУРА , КИНЕМАТОГРАФИЯ</t>
  </si>
  <si>
    <t>05 1 04 00000</t>
  </si>
  <si>
    <t>31 0 00 21390</t>
  </si>
  <si>
    <t>03 3 01 00590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</si>
  <si>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</si>
  <si>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</si>
  <si>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</si>
  <si>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</si>
  <si>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Подпрограмма "Развитие дополнительного художественного образования детей"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</si>
  <si>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</si>
  <si>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 отдельных государственных полномочий в соответствии с законом области  от 10 декабря 2014 года  № 3526-ОЗ "О наделении органов местного самоуправления отдельными государственными полномочиями по 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</si>
  <si>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</si>
  <si>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</si>
  <si>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Функционирование высшего должностного лица субъекта Российской Федерации и муниципального образования</t>
  </si>
  <si>
    <t>81 2 00 21790</t>
  </si>
  <si>
    <t>08 0 00 00000</t>
  </si>
  <si>
    <t>Прочие мероприятия по профилактике употребления психоактивных веществ</t>
  </si>
  <si>
    <t>06 1 03 00000</t>
  </si>
  <si>
    <t>Дополнительное образование детей</t>
  </si>
  <si>
    <t xml:space="preserve">Молодежная политика </t>
  </si>
  <si>
    <t>Молодежная политика</t>
  </si>
  <si>
    <t>Общее образование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</si>
  <si>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</si>
  <si>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</si>
  <si>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</si>
  <si>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</si>
  <si>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</si>
  <si>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</si>
  <si>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</si>
  <si>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</si>
  <si>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81 1 00 21710</t>
  </si>
  <si>
    <t>Наименование</t>
  </si>
  <si>
    <t>01</t>
  </si>
  <si>
    <t>04</t>
  </si>
  <si>
    <t>Резервные фонды</t>
  </si>
  <si>
    <t>03</t>
  </si>
  <si>
    <t>02</t>
  </si>
  <si>
    <t>09</t>
  </si>
  <si>
    <t>10</t>
  </si>
  <si>
    <t>НАЦИОНАЛЬНАЯ ЭКОНОМИКА</t>
  </si>
  <si>
    <t>05</t>
  </si>
  <si>
    <t>07</t>
  </si>
  <si>
    <t>ОБРАЗОВАНИЕ</t>
  </si>
  <si>
    <t>Дошкольное образование</t>
  </si>
  <si>
    <t>Детские дошкольные учреждения</t>
  </si>
  <si>
    <t>08</t>
  </si>
  <si>
    <t>Культура</t>
  </si>
  <si>
    <t>Библиотеки</t>
  </si>
  <si>
    <t>06</t>
  </si>
  <si>
    <t>СОЦИАЛЬНАЯ ПОЛИТИКА</t>
  </si>
  <si>
    <t>Социальное обеспечение населения</t>
  </si>
  <si>
    <t>ВСЕГО РАСХОДОВ</t>
  </si>
  <si>
    <t>ОХРАНА ОКРУЖАЮЩЕЙ СРЕДЫ</t>
  </si>
  <si>
    <t>Пенсионное обеспечение</t>
  </si>
  <si>
    <t>11</t>
  </si>
  <si>
    <t>Другие общегосударственные вопросы</t>
  </si>
  <si>
    <t>Глава местной администрации</t>
  </si>
  <si>
    <t>14</t>
  </si>
  <si>
    <t>Охрана семьи и детства</t>
  </si>
  <si>
    <t>Резервные фонды местных администраций</t>
  </si>
  <si>
    <t>Выполнение других обязательств государства</t>
  </si>
  <si>
    <t>Учреждения по внешкольной работе с детьми</t>
  </si>
  <si>
    <t>Никольского муниципального района</t>
  </si>
  <si>
    <t>ЗДРАВООХРАНЕНИЕ</t>
  </si>
  <si>
    <t>110</t>
  </si>
  <si>
    <t xml:space="preserve">Другие вопросы в области образования </t>
  </si>
  <si>
    <t>098</t>
  </si>
  <si>
    <t>Бюджетные инвестиции</t>
  </si>
  <si>
    <t>Коммунальное хозяйство</t>
  </si>
  <si>
    <t>13</t>
  </si>
  <si>
    <t>Дорожное хозяйство (дорожные фонды)</t>
  </si>
  <si>
    <t>ФИЗИЧЕСКАЯ КУЛЬТУРА И СПОРТ</t>
  </si>
  <si>
    <t>Массовый спорт</t>
  </si>
  <si>
    <t>Другие вопросы в области культуры, кинематографии</t>
  </si>
  <si>
    <t>Осуществление отдельных государственных полномочий</t>
  </si>
  <si>
    <t>Другие вопросы в области охраны окружающей среды</t>
  </si>
  <si>
    <t>ЖИЛИЩНО-КОММУНАЛЬНОЕ ХОЗЯЙСТВО</t>
  </si>
  <si>
    <t>Жилищное хозяйство</t>
  </si>
  <si>
    <t>Судебная система</t>
  </si>
  <si>
    <t xml:space="preserve"> </t>
  </si>
  <si>
    <t>Сумма</t>
  </si>
  <si>
    <t>Другие вопросы в области национальной экономики</t>
  </si>
  <si>
    <t>12</t>
  </si>
  <si>
    <t>к решению Представительного Собрания</t>
  </si>
  <si>
    <t>Администрация Никольского муниципального района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</si>
  <si>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</si>
  <si>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</si>
  <si>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</si>
  <si>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</si>
  <si>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</si>
  <si>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>Проведение мероприятий для детей и молодежи</t>
  </si>
  <si>
    <t>360</t>
  </si>
  <si>
    <t>870</t>
  </si>
  <si>
    <t>Резервные средства</t>
  </si>
  <si>
    <t>410</t>
  </si>
  <si>
    <t>Иные выплаты населению</t>
  </si>
  <si>
    <t>ГРБС</t>
  </si>
  <si>
    <t>Санитарно-эпидемилогическое благополучие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</si>
  <si>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</si>
  <si>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</si>
  <si>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</si>
  <si>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</si>
  <si>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</si>
  <si>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</si>
  <si>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</si>
  <si>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</si>
  <si>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</si>
  <si>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Представительное Собрание Никольского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</si>
  <si>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</si>
  <si>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управление Никольского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</si>
  <si>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</si>
  <si>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510</t>
  </si>
  <si>
    <t xml:space="preserve">Иные дотации 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</si>
  <si>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</si>
  <si>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</si>
  <si>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</si>
  <si>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</si>
  <si>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</si>
  <si>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310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</si>
  <si>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</si>
  <si>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Обеспечение деятельности органов местного самоуправления</t>
  </si>
  <si>
    <t>Расходы на обеспечение функций представительных органов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</si>
  <si>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</si>
  <si>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</si>
  <si>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ОБЩЕГОСУДАРСТВЕННЫЕ ВОПРОСЫ</t>
  </si>
  <si>
    <t xml:space="preserve"> Осуществление отдельных государственных полномочий</t>
  </si>
  <si>
    <t>Дотации на выравнивание бюджетной обеспеченности субъектов Российской Федерации и муниципальных образований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</si>
  <si>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</si>
  <si>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</si>
  <si>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</si>
  <si>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320</t>
  </si>
  <si>
    <t>Социальные выплаты гражданам, кроме публичных нормативных социальных выплат</t>
  </si>
  <si>
    <t>Мероприятия по предупреждению и ликвидации последствий чрезвычайных ситуаций и стихийных бедствий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</si>
  <si>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</si>
  <si>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</si>
  <si>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</si>
  <si>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</si>
  <si>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(тыс. рублей)</t>
  </si>
  <si>
    <t>Обеспечение системы здравоохранения медицинскими кадрами</t>
  </si>
  <si>
    <t xml:space="preserve">Другие вопросы в области здравоохранения </t>
  </si>
  <si>
    <t>Иные межбюджетные трансферты, передаваемые районному бюджету из бюджетов поселений</t>
  </si>
  <si>
    <t xml:space="preserve">Иные межбюджетные трансферты, передаваемые районному бюджету из бюджетов поселений </t>
  </si>
  <si>
    <t xml:space="preserve">Иные межбюджетные трансферты бюджетам городских, сельских поселений из бюджета муниципального района </t>
  </si>
  <si>
    <t>92 0 00 00000</t>
  </si>
  <si>
    <t>92 0 00 00190</t>
  </si>
  <si>
    <t>73 0 00 00000</t>
  </si>
  <si>
    <t>81 0 00 00000</t>
  </si>
  <si>
    <t>81 1 00 00000</t>
  </si>
  <si>
    <t>91 0 00 00000</t>
  </si>
  <si>
    <t>91 2 00 00190</t>
  </si>
  <si>
    <t>73 0 00 51200</t>
  </si>
  <si>
    <t>70 0 00 00000</t>
  </si>
  <si>
    <t>70 5 00 00000</t>
  </si>
  <si>
    <t>06 0 00 00000</t>
  </si>
  <si>
    <t>07 0 00 00000</t>
  </si>
  <si>
    <t>73 0 00 72250</t>
  </si>
  <si>
    <t>97 0 00 00000</t>
  </si>
  <si>
    <t>31 0 00 00000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</si>
  <si>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</si>
  <si>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</si>
  <si>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</si>
  <si>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</si>
  <si>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</si>
  <si>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</si>
  <si>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</si>
  <si>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</si>
  <si>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</si>
  <si>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</si>
  <si>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</si>
  <si>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</si>
  <si>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</si>
  <si>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</si>
  <si>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</si>
  <si>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</si>
  <si>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</si>
  <si>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</si>
  <si>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</si>
  <si>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</si>
  <si>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</si>
  <si>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</si>
  <si>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</si>
  <si>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12 0 00 00000</t>
  </si>
  <si>
    <t>97 0 00 21990</t>
  </si>
  <si>
    <t>11 0 00 00000</t>
  </si>
  <si>
    <t>11 0 08 00000</t>
  </si>
  <si>
    <t>11 0 06 00000</t>
  </si>
  <si>
    <t>Основное мероприятие "Выравнивание бюджетной обеспеченности муниципальных образований района"</t>
  </si>
  <si>
    <t>11 0 04 00000</t>
  </si>
  <si>
    <t>Основное мероприятие "Поддержка мер по обеспечению сбалансированности бюджетов поселений"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</si>
  <si>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</si>
  <si>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</si>
  <si>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</si>
  <si>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</si>
  <si>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</si>
  <si>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</si>
  <si>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</si>
  <si>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</si>
  <si>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</si>
  <si>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</si>
  <si>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</si>
  <si>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</si>
  <si>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</si>
  <si>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</si>
  <si>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</si>
  <si>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</si>
  <si>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</si>
  <si>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(тыс.руб.)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</si>
  <si>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</si>
  <si>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</si>
  <si>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</si>
  <si>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Внедрение и (или) эксплуатация аппаратно-программного комплекса "Безопасный город" </t>
  </si>
  <si>
    <t>Содержание и ремонт муниципального имущества</t>
  </si>
  <si>
    <t xml:space="preserve">91 2 00 00000 </t>
  </si>
  <si>
    <t xml:space="preserve">02 </t>
  </si>
  <si>
    <t>547</t>
  </si>
  <si>
    <t>12 0 02 00000</t>
  </si>
  <si>
    <t>12 0 02 21840</t>
  </si>
  <si>
    <t>07 1 00 00000</t>
  </si>
  <si>
    <t>340</t>
  </si>
  <si>
    <t>Стипендии</t>
  </si>
  <si>
    <t>07 1 03 00000</t>
  </si>
  <si>
    <t>07 1 03 20450</t>
  </si>
  <si>
    <t>07 1 06 20470</t>
  </si>
  <si>
    <t>07 1 06 00000</t>
  </si>
  <si>
    <t>546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</si>
  <si>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</si>
  <si>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 xml:space="preserve">546 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</si>
  <si>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</si>
  <si>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Управление культуры администрации Никольского муниципального района</t>
  </si>
  <si>
    <t>Управление образования  администрации Никольского муниципального района</t>
  </si>
  <si>
    <t xml:space="preserve">07 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</si>
  <si>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</si>
  <si>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ИТОГО РАСХОДОВ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</si>
  <si>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</t>
  </si>
  <si>
    <t xml:space="preserve">РАСПРЕДЕЛЕНИЕ БЮДЖЕТНЫХ АССИГНОВАНИЙ НА РЕАЛИЗАЦИЮ МУНИЦИПАЛЬНЫХ ПРОГРАММ НИКОЛЬСКОГО РАЙОНА 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</si>
  <si>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</si>
  <si>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</si>
  <si>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</si>
  <si>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</si>
  <si>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</si>
  <si>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</si>
  <si>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</si>
  <si>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115</t>
  </si>
  <si>
    <t>Резервный фонд района</t>
  </si>
  <si>
    <t>Иные межбюджетные трансферты муниципального уровня</t>
  </si>
  <si>
    <t xml:space="preserve">43 0 00 21860 </t>
  </si>
  <si>
    <t>81 1 00 21920</t>
  </si>
  <si>
    <t>07 2 00 00000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</si>
  <si>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</si>
  <si>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Центр бюджетного учета и отчетности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</si>
  <si>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</si>
  <si>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</si>
  <si>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</si>
  <si>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</si>
  <si>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</si>
  <si>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 xml:space="preserve">Бюджетные инвестиции 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</si>
  <si>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</si>
  <si>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</si>
  <si>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</si>
  <si>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 xml:space="preserve">07 1 03 20450 </t>
  </si>
  <si>
    <t>Расходы на обеспечение деятельности (оказание услуг) муниципальных учреждений</t>
  </si>
  <si>
    <t>Основное мероприятие "Сохранение уровня охвата детей всеми формами отдыха, оздоровления и занятости"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</si>
  <si>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</si>
  <si>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</si>
  <si>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Подпрограмма "Рациональное природопользование и охрана окружающей среды Никольского муниципального района на 2015-2021 годы"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</si>
  <si>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</si>
  <si>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</si>
  <si>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</si>
  <si>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01.00.00</t>
  </si>
  <si>
    <t>40.00.00</t>
  </si>
  <si>
    <t>03.00.00</t>
  </si>
  <si>
    <t>04 6 00 00000</t>
  </si>
  <si>
    <t>04 6 01 00000</t>
  </si>
  <si>
    <t>04 6 01 00190</t>
  </si>
  <si>
    <t>04 5 01 02590</t>
  </si>
  <si>
    <t>Музеи</t>
  </si>
  <si>
    <t>Основное мероприятие "Публичный показ музейных предметов, музейных коллекций"</t>
  </si>
  <si>
    <t>01 1 02 00000</t>
  </si>
  <si>
    <t>01 1 02 21350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</si>
  <si>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</si>
  <si>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</si>
  <si>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</si>
  <si>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Основное мероприятие "Реализация государственных полномочий  по отлову и содержанию безнадзорных животных"</t>
  </si>
  <si>
    <t>01 2 04 00000</t>
  </si>
  <si>
    <t>01 2 04 72230</t>
  </si>
  <si>
    <t>Осуществление части полномочий по ведению бухгалтерского (бюджетного) учета и составлению отчетности</t>
  </si>
  <si>
    <t xml:space="preserve">Мероприятия по объектам нецентрализованного водоснабжения </t>
  </si>
  <si>
    <t xml:space="preserve">01 2 01 21360 </t>
  </si>
  <si>
    <t xml:space="preserve">01 1 02 21350 </t>
  </si>
  <si>
    <t>Осуществление части полномочий по организации определения поставщиков (подрядчиков, исполнителей) для муниципальных нужд поселений</t>
  </si>
  <si>
    <t>01 2 01 21360</t>
  </si>
  <si>
    <t xml:space="preserve">01 2 04 00000 </t>
  </si>
  <si>
    <t>Центр обслуживания бюджетных учреждений</t>
  </si>
  <si>
    <t>05 3 01 19590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</si>
  <si>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</si>
  <si>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</si>
  <si>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</si>
  <si>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Условно утверждаемые расходы</t>
  </si>
  <si>
    <t>КУЛЬТУРА, КИНЕМАТОГРАФИЯ</t>
  </si>
  <si>
    <t>00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</si>
  <si>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</si>
  <si>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КЦСР</t>
  </si>
  <si>
    <t>КВР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</si>
  <si>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</si>
  <si>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</si>
  <si>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</si>
  <si>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</si>
  <si>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>РАСПРЕДЕЛЕНИЕ БЮДЖЕТНЫХ АССИГНОВАНИЙ ПО РАЗДЕЛАМ, ПОДРАЗДЕЛАМ</t>
  </si>
  <si>
    <t>КЛАССИФИКАЦИИ РАСХОДОВ БЮДЖЕТОВ</t>
  </si>
  <si>
    <t>Реализация мероприятий по обеспечению жильем молодых семей</t>
  </si>
  <si>
    <t>Подпрограмма "Формирование законопослушного поведения участников дорожного движения"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</si>
  <si>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</si>
  <si>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Основное мероприятие «Создание условий для функционирования и  обеспечения системы персонифицированного финансирования дополнительного образования детей»</t>
  </si>
  <si>
    <t>Подпрограмма "Организация музейной деятельности на территории Никольского муниципального района"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</si>
  <si>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</si>
  <si>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Благоустройство</t>
  </si>
  <si>
    <t>13 0 00 00000</t>
  </si>
  <si>
    <t xml:space="preserve">Реализация мероприятий по благоустройству общественных территорий </t>
  </si>
  <si>
    <t>13 0 F2 00000</t>
  </si>
  <si>
    <t>13 0 F2 55552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</si>
  <si>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</si>
  <si>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</si>
  <si>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</si>
  <si>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01 2 01 21370</t>
  </si>
  <si>
    <t>Мероприятия по объектам централизованного водоснабжения</t>
  </si>
  <si>
    <t>05 2 11 00000</t>
  </si>
  <si>
    <t>03 1 Р1 72300</t>
  </si>
  <si>
    <t>03 1 Р1 00000</t>
  </si>
  <si>
    <t>03 1 P1 00000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</si>
  <si>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</si>
  <si>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</si>
  <si>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</si>
  <si>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</si>
  <si>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</si>
  <si>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</si>
  <si>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</si>
  <si>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</si>
  <si>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01 2 03 72314</t>
  </si>
  <si>
    <t>Другие вопросы в области социальной политики</t>
  </si>
  <si>
    <t xml:space="preserve">05 2 06 21850 </t>
  </si>
  <si>
    <t>05 2 06 21850</t>
  </si>
  <si>
    <t>Реализация мероприятий по обеспечению системы образования профессиональными  кадрами</t>
  </si>
  <si>
    <t>2022 год</t>
  </si>
  <si>
    <t>05 1 01 70030</t>
  </si>
  <si>
    <t>05 2 01 70030</t>
  </si>
  <si>
    <t>05 2 04 70030</t>
  </si>
  <si>
    <t>04 4 01 70030</t>
  </si>
  <si>
    <t>Реализация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</si>
  <si>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05 2 08 70030</t>
  </si>
  <si>
    <t>03 3 01 70030</t>
  </si>
  <si>
    <t>05 3 01 70030</t>
  </si>
  <si>
    <t>04 1 01 70030</t>
  </si>
  <si>
    <t>04 1 02 70030</t>
  </si>
  <si>
    <t>04 2 01 70030</t>
  </si>
  <si>
    <t>04 3 01 70030</t>
  </si>
  <si>
    <t>04 5 01 70030</t>
  </si>
  <si>
    <t>04 6 03 70030</t>
  </si>
  <si>
    <t>02 0 01 70030</t>
  </si>
  <si>
    <t>05 3 02 70030</t>
  </si>
  <si>
    <t>04 6 01 70030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</si>
  <si>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</si>
  <si>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Подпрограмма "Энергосбережение Никольского муниципального района на 2020-2025 годы"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</si>
  <si>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</si>
  <si>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Подпрограмма "Рациональное природопользование и охрана окружающей среды Никольского муниципального района на 2020-2025 годы"</t>
  </si>
  <si>
    <t>Основное мероприятие "Реализация государственных полномочий по осуществлению регионального государственного экологического надзора"</t>
  </si>
  <si>
    <t>Муниципальная программа "Развитие физической культуры и спорта в Никольском муниципальном районе на 2020-2025 годы"</t>
  </si>
  <si>
    <t xml:space="preserve">Мероприятия в области  физической культуры и спорта </t>
  </si>
  <si>
    <t>Основное мероприятие "Реализация и внедрение комплекса ГТО на территории района"</t>
  </si>
  <si>
    <t>02 0 03 21601</t>
  </si>
  <si>
    <t>02 0 04 21600</t>
  </si>
  <si>
    <t>Основное мероприятие "Совершенствование кадрового и материально-технического обеспечения отрасли"</t>
  </si>
  <si>
    <t>02 0 05 00000</t>
  </si>
  <si>
    <t>02 0 05 21601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</si>
  <si>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</si>
  <si>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>Муниципальная программа "Управление муниципальными финансами Никольского муниципального района на 2020-2025 годы"</t>
  </si>
  <si>
    <t>11 0 03 00000</t>
  </si>
  <si>
    <t>11 0 03 70010</t>
  </si>
  <si>
    <t>Дотации на выравнивание бюджетной обеспеченности муниципальных районов (городских округов)</t>
  </si>
  <si>
    <t>11 0 03 72220</t>
  </si>
  <si>
    <t>11 0 04 70020</t>
  </si>
  <si>
    <t>Дотации на поддержку мер по обеспечению сбалансированности бюджетов муниципальных районов (городских округов)</t>
  </si>
  <si>
    <t>11 0 06 21760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</si>
  <si>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</si>
  <si>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11 0 07 00190</t>
  </si>
  <si>
    <t>11 0 08 12590</t>
  </si>
  <si>
    <t>11 0 08 21780</t>
  </si>
  <si>
    <t>Муниципальная  программа "Реализация молодежной политики на территории Никольского муниципального района на 2020-2025 годы"</t>
  </si>
  <si>
    <t>Основное мероприятие "Активизация и развитие волонтерского движения на территории района"</t>
  </si>
  <si>
    <t>10 0 01 00000</t>
  </si>
  <si>
    <t>10 0 01 21970</t>
  </si>
  <si>
    <t>Муниципальная программа "Развитие образования Никольского муниципального района на 2020-2025 годы"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</si>
  <si>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хозяйственной, методической и правовой деятельности образовательных организаций"</t>
  </si>
  <si>
    <t>Муниципальная  программа "Экономическое развитие Никольского муниципального района на 2020-2025 годы"</t>
  </si>
  <si>
    <t>Подпрограмма "Поддержка и развитие малого и среднего предпринимательства в Никольском муниципальном районе на 2020-2025 годы"</t>
  </si>
  <si>
    <t>Обеспечение развития и укрепления материально-технической базы сельских библиотек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</si>
  <si>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</si>
  <si>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Иные дотации</t>
  </si>
  <si>
    <t xml:space="preserve">МЕЖБЮДЖЕТНЫЕ ТРАНСФЕРТЫ ОБЩЕГО ХАРАКТЕРА БЮДЖЕТАМ БЮДЖЕТНОЙ СИСТЕМЫ РОССИЙСКОЙ ФЕДЕРАЦИИ </t>
  </si>
  <si>
    <t>Муниципальная программа  "Кадровая политика в сфере здравоохранения Никольского муниципального района на 2020-2025 годы"</t>
  </si>
  <si>
    <t>05 2 Е1 51690</t>
  </si>
  <si>
    <t>05 2 Е1 00000</t>
  </si>
  <si>
    <t>05 2 Е4 00000</t>
  </si>
  <si>
    <t>05 2 Е4 52100</t>
  </si>
  <si>
    <t xml:space="preserve">04 3 01 S1900 </t>
  </si>
  <si>
    <t>04 3 01 S1900</t>
  </si>
  <si>
    <t>07 2 01 00000</t>
  </si>
  <si>
    <t>07 2 01 S1050</t>
  </si>
  <si>
    <t>07 2 01 S1250</t>
  </si>
  <si>
    <t>Проведение комплексных кадастровых работ</t>
  </si>
  <si>
    <t>Основное мероприятие "Организация проведения кадастровых  работ"</t>
  </si>
  <si>
    <t xml:space="preserve">Основное мероприятие "Реализация регионального проекта "Формирование комфортной городской среды"  </t>
  </si>
  <si>
    <t>Муниципальная программа "Социальная поддержка граждан Никольского муниципального района на 2020-2025 годы"</t>
  </si>
  <si>
    <t>03 1 02 00000</t>
  </si>
  <si>
    <t xml:space="preserve">03 1 02 21810 </t>
  </si>
  <si>
    <t>03 1 02 21820</t>
  </si>
  <si>
    <t xml:space="preserve">03 1 02 21820 </t>
  </si>
  <si>
    <t>03 1 02 L4970</t>
  </si>
  <si>
    <t>Подпрограмма  "Организация  отдыха детей, их оздоровления и занятости в Никольском муниципальном районе на 2020-2025 годы"</t>
  </si>
  <si>
    <t>03 2 01 00000</t>
  </si>
  <si>
    <t>03 2 01 72315</t>
  </si>
  <si>
    <t>03 3 02 00000</t>
  </si>
  <si>
    <t>03 3 02 21960</t>
  </si>
  <si>
    <t xml:space="preserve">03 3 03 21960 </t>
  </si>
  <si>
    <t>06 3 02 21890</t>
  </si>
  <si>
    <t>06 3 02 00000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</si>
  <si>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</si>
  <si>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06 1 02 00000</t>
  </si>
  <si>
    <t>06 1 02 23060</t>
  </si>
  <si>
    <t>06 1 03 S1060</t>
  </si>
  <si>
    <t>06 1 04 23060</t>
  </si>
  <si>
    <t>06 1 05 00000</t>
  </si>
  <si>
    <t>Основное мероприятие "Предупреждение преступлений, связанных с мошенничеством"</t>
  </si>
  <si>
    <t>06 1 05 23060</t>
  </si>
  <si>
    <t>06 2 01 00000</t>
  </si>
  <si>
    <t>06 2 01 20300</t>
  </si>
  <si>
    <t>14 0 00 00000</t>
  </si>
  <si>
    <t>Основное мероприятие "Финансовая поддержка СОНКО"</t>
  </si>
  <si>
    <t>Муниципальная программа "Поддержка социально ориентированных некоммерческих организаций в Никольском муниципальном районе на 2020-2025 годы"</t>
  </si>
  <si>
    <t xml:space="preserve">14 0 01 00000 </t>
  </si>
  <si>
    <t>14 0 01 00000</t>
  </si>
  <si>
    <t>05 2 11 41220</t>
  </si>
  <si>
    <t>14 0 01 21980</t>
  </si>
  <si>
    <t>Проведение работ по межеванию земельных участков</t>
  </si>
  <si>
    <t>Финансовое обеспечение социально ориентированных некоммерческих  организаций из районного бюджета</t>
  </si>
  <si>
    <t xml:space="preserve">01 2 01 21370 </t>
  </si>
  <si>
    <t xml:space="preserve">Мероприятия по объектам централизованного водоснабжения </t>
  </si>
  <si>
    <t>Дотации на реализацию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</si>
  <si>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11 0 04 70030</t>
  </si>
  <si>
    <t>Осуществление части полномочий контрольно-счетного органа по  осуществлению внешнего муниципального финансового контроля</t>
  </si>
  <si>
    <t>Основное мероприятие  "Предупреждение экстремизма и терроризма"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</si>
  <si>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учреждениях"</t>
  </si>
  <si>
    <t>Основное мероприятие "Предоставление жилья медицинским работникам"</t>
  </si>
  <si>
    <t>Основное мероприятие "Оказание социальной поддержки студентам, специалистам сферы здравоохранения"</t>
  </si>
  <si>
    <t>Основное мероприятие  "Пристройка, реконструкция, капитальный ремонт (ремонт) общеобразовательных организаций Никольского муниципального района"</t>
  </si>
  <si>
    <t>Пр</t>
  </si>
  <si>
    <r>
      <t>Р</t>
    </r>
    <r>
      <rPr>
        <b/>
        <sz val="18"/>
        <rFont val="Times New Roman"/>
        <family val="1"/>
      </rPr>
      <t>з</t>
    </r>
  </si>
  <si>
    <r>
      <t>П</t>
    </r>
    <r>
      <rPr>
        <b/>
        <sz val="16"/>
        <rFont val="Times New Roman"/>
        <family val="1"/>
      </rPr>
      <t>р</t>
    </r>
  </si>
  <si>
    <t>07 1 07 00000</t>
  </si>
  <si>
    <t>07 1 07 21910</t>
  </si>
  <si>
    <t>Основное мероприятие "Обеспечение бюджетного процесса в части учета операций со средствами муниципальных учреждений района"</t>
  </si>
  <si>
    <t>11 0 07 70030</t>
  </si>
  <si>
    <t>91 2 00 70030</t>
  </si>
  <si>
    <t>91 2 0070030</t>
  </si>
  <si>
    <t>92 0 00 70030</t>
  </si>
  <si>
    <t>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</si>
  <si>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15 0 00 00000</t>
  </si>
  <si>
    <t>15 0 01 00000</t>
  </si>
  <si>
    <t>04 1 01 21800</t>
  </si>
  <si>
    <t>Основное мероприятие "Реализация регионального проекта "Современная школа"</t>
  </si>
  <si>
    <t>Основное мероприятие "Реализация регионального проекта "Цифровая образовательная среда"</t>
  </si>
  <si>
    <t>Основное мероприятие "Создание условий для функционирования и  обеспечения системы персонифицированного финансирования дополнительного образования детей"</t>
  </si>
  <si>
    <t>Муниципальная программа "Развитие информационного общества в Никольском районе на 2020-2025 годы"</t>
  </si>
  <si>
    <t>Основное мероприятие "Содействие развитию связи  и ИТ-отрасли на территории Никольского района"</t>
  </si>
  <si>
    <t>Транспорт</t>
  </si>
  <si>
    <t>07 3 00 00000</t>
  </si>
  <si>
    <t>Основное мероприятие «Создание условий для предоставления транспортных услуг населению»</t>
  </si>
  <si>
    <t>07 3 01 00000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</si>
  <si>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</si>
  <si>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07 3 01 S1370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</si>
  <si>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</si>
  <si>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11 0 08 70030</t>
  </si>
  <si>
    <t>06 1 06 00000</t>
  </si>
  <si>
    <t>06 1 06 23060</t>
  </si>
  <si>
    <t>06 1 01 23060</t>
  </si>
  <si>
    <t>05 2 10 70030</t>
  </si>
  <si>
    <t>Основное мероприятие «Формирование условий для социальной адаптации и реабилитации лиц, осужденных без изоляции от общества, а также лиц, отбывших наказание в местах лишения свободы осужденных. Предупреждение рецидивной преступности»</t>
  </si>
  <si>
    <t xml:space="preserve">Подпрограмма «Транспортное обслуживание населения Никольского муниципального района» </t>
  </si>
  <si>
    <t>Подпрограмма "Развитие торговли  и обеспечение прав потребителей в Никольском муниципальном районе на 2020-2025 годы"</t>
  </si>
  <si>
    <t>Подпрограмма «Развитие торговли  и обеспечение прав потребителей в Никольском муниципальном районе на 2020-2025 годы»</t>
  </si>
  <si>
    <t>Осуществление мероприятий по  организации  деятельности аварийно-спасательных служб и (или) аварийно-спасательных формирований ,иные мероприятия по защите населения и территории от чрезвычайных ситуаций природного и техногенного характера</t>
  </si>
  <si>
    <t>05 2 15 00000</t>
  </si>
  <si>
    <t>Основное мероприятие "Предоставление бесплатного горячего питания обучающимся, получающим начальное общее образование в муниципальных образовательных организациях "</t>
  </si>
  <si>
    <t>05 2 15 L3041</t>
  </si>
  <si>
    <t>Муниципальная программа "Комплексное развитие сельских территорий Никольского муниципального района Вологодской области на 2020-2025 годы"</t>
  </si>
  <si>
    <t>2023 год</t>
  </si>
  <si>
    <t>04 7 00 00000</t>
  </si>
  <si>
    <t>04 7 01 00000</t>
  </si>
  <si>
    <t>04 7 01 72190</t>
  </si>
  <si>
    <t>Муниципальная программа "Развитие сферы культуры и архивного дела  Никольского муниципального района на 2020-2025 годы"</t>
  </si>
  <si>
    <t>Подпрограмма «Развитие архивного дела в Никольском муниципальном районе»</t>
  </si>
  <si>
    <t>Основное мероприятие "Осуществление отдельных государственных полномочий в сфере архивного дела"</t>
  </si>
  <si>
    <t>02 0 01 S1760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</si>
  <si>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</si>
  <si>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Развитие мобильной торговли в малонаселенных и (или) труднодоступных населенных пунктах</t>
  </si>
  <si>
    <t>04 7 01 00190</t>
  </si>
  <si>
    <t>Защита населения и территории от чрезвычайных ситуаций природного и техногенного характера, пожарная безопасность</t>
  </si>
  <si>
    <t>Рз</t>
  </si>
  <si>
    <t>05 2 01 53031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</si>
  <si>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</si>
  <si>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</si>
  <si>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Руководство и управление в сфере установленных функций органов местного самоуправления (Глава района)</t>
  </si>
  <si>
    <t>Гражданская оборона</t>
  </si>
  <si>
    <t>Осуществление мероприятий по  гражданской обороне, организации  деятельности аварийно-спасательных служб и (или) аварийно-спасательных формирований, иные мероприятия по защите населения и территории от чрезвычайных ситуаций природного и техногенного характера</t>
  </si>
  <si>
    <t xml:space="preserve">03 </t>
  </si>
  <si>
    <t>Осуществление части полномочий по информационно-техническому обеспечению деятельности органов местного самоуправления поселений</t>
  </si>
  <si>
    <t>Осуществление части полномочий по правовому обеспечению деятельности органов местного самоуправления поселений</t>
  </si>
  <si>
    <t>Осуществление части полномочий по созданию условий для предоставления транспортных услуг  населению и организации транспортного обслуживания населения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</si>
  <si>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</si>
  <si>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15 0 01 41600</t>
  </si>
  <si>
    <t xml:space="preserve">Мероприятия по обеспечению устойчивой сотовой  связи </t>
  </si>
  <si>
    <t>01 2 01 S2270</t>
  </si>
  <si>
    <t>Реализация проекта "Народный бюджет"</t>
  </si>
  <si>
    <t>04 1 02 L4670</t>
  </si>
  <si>
    <t>330</t>
  </si>
  <si>
    <t>830</t>
  </si>
  <si>
    <t>Исполнение судебных актов</t>
  </si>
  <si>
    <t>07 1 07 L5110</t>
  </si>
  <si>
    <t>Расходы на выплату персоналу казенных учреждений</t>
  </si>
  <si>
    <t>01 1 02  S2270</t>
  </si>
  <si>
    <t>01 1 04  S2270</t>
  </si>
  <si>
    <t>Модернизация региональных систем дошкольного образования</t>
  </si>
  <si>
    <t>Строительство, реконструкция, капитальный ремонт и ремонт зданий дошкольных образовательных организаций</t>
  </si>
  <si>
    <t>Реализация мероприятий по предупреждению детского дорожно-транспортного травматизма</t>
  </si>
  <si>
    <t>Основное мероприятие "Реализация регионального проекта "Творческие люди"</t>
  </si>
  <si>
    <t>04 1 A2 00000</t>
  </si>
  <si>
    <t>04 1 A2 55192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</si>
  <si>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</si>
  <si>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образовательных организаций материально-технической базой для внедрения цифровой образовательной среды</t>
  </si>
  <si>
    <t>Государственная поддержка лучших работников сельских учреждений культуры и лучших сельских учреждений культуры</t>
  </si>
  <si>
    <t>06 2 02 S1450</t>
  </si>
  <si>
    <t>06 2 02 00000</t>
  </si>
  <si>
    <t>Основное мероприятие "Совершенствование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движения"</t>
  </si>
  <si>
    <t>02 0 05 41220</t>
  </si>
  <si>
    <t>Публичные нормативные выплаты гражданам несоциального характера</t>
  </si>
  <si>
    <t>02 0 05 21600</t>
  </si>
  <si>
    <t>Муниципальная программа "Повышение эффективности деятельности органов местного самоуправления Никольского муниципального района на 2022-2027 годы"</t>
  </si>
  <si>
    <t>16 0 00 00000</t>
  </si>
  <si>
    <t>Основное мероприятие "Развитие и повышение качества кадрового состава органов местного самоуправления"</t>
  </si>
  <si>
    <t>16 0 01 00000</t>
  </si>
  <si>
    <t>16 0 01 00190</t>
  </si>
  <si>
    <t>Основное мероприятие "Обеспечение социально-экономического развития в сфере муниципального управления"</t>
  </si>
  <si>
    <t>16 0 02 00000</t>
  </si>
  <si>
    <t>16 0 02 00190</t>
  </si>
  <si>
    <t>16 0 02 70030</t>
  </si>
  <si>
    <t>Основное мероприятие "Обеспечение функционирования, сопровождения и развития информационных систем"</t>
  </si>
  <si>
    <t>16 0 04 00000</t>
  </si>
  <si>
    <t>16 0 04 00190</t>
  </si>
  <si>
    <t>2024 год</t>
  </si>
  <si>
    <t>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</si>
  <si>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Строительство, реконструкция, капитальный ремонт и ремонт  образовательных организаций </t>
  </si>
  <si>
    <t>05 2 11 S1940</t>
  </si>
  <si>
    <t>Разработка проекта рекультивации земельных участков, занятых несанкционированными свалками</t>
  </si>
  <si>
    <t>Реализация мероприятий по обеспечению безопасности жизни и здоровья детей в муниципальных образовательных организациях, реализующих образовательные программы дошкольного образования</t>
  </si>
  <si>
    <t>Приобретение услуг распределительно-логистического центра на поставки продовольственных товаров для муниципальных общеобразовательных организаций</t>
  </si>
  <si>
    <t>Проведение работ по сохранению объектов культурного наследия</t>
  </si>
  <si>
    <t>Приобретение специализированного автотранспорта для развития мобильной торговли в малонаселенных и (или) труднодоступных населенных пунктах</t>
  </si>
  <si>
    <t>Капитальный ремонт и ремонт объектов культуры</t>
  </si>
  <si>
    <t>04 1 02 S1270</t>
  </si>
  <si>
    <t>04 2 01 S1270</t>
  </si>
  <si>
    <t>04 5 01 S1270</t>
  </si>
  <si>
    <t>04 3 01 L5193</t>
  </si>
  <si>
    <t>Реализация мероприятий по модернизации библиотек в части комплектования книжных фондов библиотек муниципальных образований, за исключением расходов, предусмотренных на софинансирование субсидий из федерального бюджета</t>
  </si>
  <si>
    <t>Реализация мероприятий по модернизации библиотек в части комплектования книжных фондов библиотек муниципальных образований</t>
  </si>
  <si>
    <t>04 3 01 71950</t>
  </si>
  <si>
    <t>Строительство, реконструкция объектов физической культуры и спорта, оснащение объектов спортивной инфраструктуры спортивно-технологическим оборудованием муниципальной собственности</t>
  </si>
  <si>
    <t>02 0 05 S3241</t>
  </si>
  <si>
    <t>Общеэкономические вопросы</t>
  </si>
  <si>
    <t>Реализация мероприятий по оказанию содействия в трудоустройстве незанятых инвалидов, в том числе инвалидов молодого возраста на оборудованные (оснащенные) для них рабочие места</t>
  </si>
  <si>
    <t>03 1 04 74070</t>
  </si>
  <si>
    <t>Основное мероприятие "Оказание содействия в трудоустройстве инвалидов"</t>
  </si>
  <si>
    <t>04 1 02 41220</t>
  </si>
  <si>
    <t>04 2 01 41220</t>
  </si>
  <si>
    <t>05 1 03 S1940</t>
  </si>
  <si>
    <t>08 0 03 00000</t>
  </si>
  <si>
    <t>Основное мероприятие "Реализация проектов по современному облику сельских территорий Муниципального района"</t>
  </si>
  <si>
    <t>Разработка и реализация инициативных проектов комплексного развития сельских территорий</t>
  </si>
  <si>
    <t>08 0 03 L5769</t>
  </si>
  <si>
    <t>06 2 02 S1430</t>
  </si>
  <si>
    <t>05 2 17 S1460</t>
  </si>
  <si>
    <t>05 2 17 00000</t>
  </si>
  <si>
    <t>05 2 11 S1340</t>
  </si>
  <si>
    <t>01 2 02 S3370</t>
  </si>
  <si>
    <t>Капитальный ремонт объектов социальной и коммунальной инфраструктур муниципальной собственности (включая разработку, изготовление и экспертизу проектно-сметной документации, услуги строительного контроля)</t>
  </si>
  <si>
    <t>Основное мероприятие  «Пристройка, реконструкция, капитальный ремонт (ремонт) образовательных организаций Никольского муниципального района»</t>
  </si>
  <si>
    <t>Основное мероприятие "Услуги распределительно-логистического центра"</t>
  </si>
  <si>
    <t>НА 2022 ГОД И ПЛАНОВЫЙ ПЕРИОД 2023 И 2024 ГОДОВ</t>
  </si>
  <si>
    <t xml:space="preserve">РАСПРЕДЕЛЕНИЕ 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НА 2022 ГОД И ПЛАНОВЫЙ ПЕРИОД 2023 И 2024 ГОДОВ </t>
  </si>
  <si>
    <t xml:space="preserve">НА 2022 ГОД И ПЛАНОВЫЙ ПЕРИОД 2023 И 2024 ГОДОВ </t>
  </si>
  <si>
    <t>Капитальный ремонт объектов социальной и коммунальной инфраструктур муниципальной собственности ( включая разработку, изготовление и экспертизу проектно-сметной документации, услуги строительного контроля)</t>
  </si>
  <si>
    <t xml:space="preserve">Строительство, реконструкция, капитальный ремонт и ремонт образовательных организаций </t>
  </si>
  <si>
    <t xml:space="preserve"> НА 2022 ГОД И ПЛАНОВЫЙ ПЕРИОД 2023 И 2024 ГОДОВ </t>
  </si>
  <si>
    <t>"О районном бюджете на 2022 год</t>
  </si>
  <si>
    <t>,</t>
  </si>
  <si>
    <t>Приложение 6</t>
  </si>
  <si>
    <t xml:space="preserve">Иные межбюджетные трансферты на осуществление части полномочий и обеспечение части полномочий  по выдаче градостроительного плана земельного участка, расположенного в границах поселения </t>
  </si>
  <si>
    <t>Иные межбюджетные трансферты на  обеспечение осуществления  части полномочия по дорожной деятельности в отношении автомобильных дорог местного значения  в границах населенных пунктов поселения и обеспечению безопасности дорожного движения на них, осуществлению муниципального контроля на автомобильном транспорте и в дорожном хозяйстве в  границах населенных пунктов поселения, организация дорожного движения</t>
  </si>
  <si>
    <t>Ежемесячная денежная компенсация расходов на оплату помещения, отопления, освещения, твердого топлива и обращения с твердыми коммунальными отходами отдельным категориям граждан, проживающих и работающих в сельской местности</t>
  </si>
  <si>
    <t>16 0 02 72312</t>
  </si>
  <si>
    <t>16 0 01 21720</t>
  </si>
  <si>
    <t>16 0 02 21720</t>
  </si>
  <si>
    <t>16 0 02 21730</t>
  </si>
  <si>
    <t>16 0 02 21740</t>
  </si>
  <si>
    <t>16 0 02 21750</t>
  </si>
  <si>
    <t>Другие вопросы в области физической культуры и спорта</t>
  </si>
  <si>
    <t>Осуществление части полномочий по  созданию условий для организации досуга и обеспечения жителей поселения услугами  организаций культуры</t>
  </si>
  <si>
    <t xml:space="preserve">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  </t>
  </si>
  <si>
    <t>Осуществление части полномочий по  участию в предупреждении и ликвидации последствий чрезвычайных ситуаций в границах поселения;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</si>
  <si>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05 1 03 00000</t>
  </si>
  <si>
    <t>04 2 01 L4670</t>
  </si>
  <si>
    <t>(Приложение 4</t>
  </si>
  <si>
    <t>и плановый период  2023 и 2024 годов")</t>
  </si>
  <si>
    <t>(Приложение  5</t>
  </si>
  <si>
    <t>(Приложение 6</t>
  </si>
  <si>
    <t>(Приложение  7</t>
  </si>
  <si>
    <t>Приложение 5</t>
  </si>
  <si>
    <t>12 0 01 21860</t>
  </si>
  <si>
    <t>099</t>
  </si>
  <si>
    <t>Контрольно-счетный комитет Никольского муниципального района</t>
  </si>
  <si>
    <t xml:space="preserve">Обеспечение деятельности контрольно-счетного органа </t>
  </si>
  <si>
    <t>93 0 00 00000</t>
  </si>
  <si>
    <t>93 0 00 00190</t>
  </si>
  <si>
    <t>93 0 00 70030</t>
  </si>
  <si>
    <t>Основное мероприятие "Реализация регионального проекта "Патриотическое воспитание граждан Российской Федерации"</t>
  </si>
  <si>
    <t>Оснащение государственных и муниципальных общеобразовательных организаций государственными символами Российской Федерации</t>
  </si>
  <si>
    <t>05 2 ЕВ 57860</t>
  </si>
  <si>
    <t>05 2 ЕВ 00000</t>
  </si>
  <si>
    <t>Обеспечение деятельности контрольно-счетного органа</t>
  </si>
  <si>
    <t>05.2.ЕВ.00000</t>
  </si>
  <si>
    <t>05.2.ЕВ.57860</t>
  </si>
  <si>
    <t>Субсидии бюджетным учреждениям</t>
  </si>
  <si>
    <t>Приложение 4</t>
  </si>
  <si>
    <t>06 1 03 23060</t>
  </si>
  <si>
    <t>Приложение 3</t>
  </si>
  <si>
    <t>НАЦИОНАЛЬНАЯ ОБОРОНА</t>
  </si>
  <si>
    <t>Мобилизационная и вневойсковая подготовка</t>
  </si>
  <si>
    <t>Поощрение муниципальных управленческих команд за достижение показателей деятельности органов местного самоуправления</t>
  </si>
  <si>
    <t>11 0 09 00000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</si>
  <si>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дотации 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</t>
  </si>
  <si>
    <t>11 0 09 55490</t>
  </si>
  <si>
    <t>Другие вопросы в области жилищно-коммунального хозяйства</t>
  </si>
  <si>
    <t>Основное мероприятие "Приобретение специализированной техники"</t>
  </si>
  <si>
    <t>01 1 06  00000</t>
  </si>
  <si>
    <t>Мероприятия по организации жилищно-коммунального хозяйства</t>
  </si>
  <si>
    <t>01 1 06 21340</t>
  </si>
  <si>
    <t>05 1 04 S1490</t>
  </si>
  <si>
    <t>05 2 02 S1490</t>
  </si>
  <si>
    <t>Муниципальная программа "Формирование современной городской среды на территории Никольского муниципального района на 2018-2030 годы"</t>
  </si>
  <si>
    <t>Обеспечение питанием обучающихся с ограниченными возможностями здоровья, непроживающих в организациях, осуществляющих образовательную деятельность по адаптированным основным общеобразовательным программам</t>
  </si>
  <si>
    <t>от 31.10.2022 года № 103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</si>
</sst>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  <numFmt numFmtId="183" formatCode="#,##0.00;[Red]\-#,##0.00;0.00"/>
    <numFmt numFmtId="184" formatCode="000"/>
    <numFmt numFmtId="185" formatCode="00\.00\.000"/>
    <numFmt numFmtId="186" formatCode="0\.00"/>
    <numFmt numFmtId="187" formatCode="00\.00\.00"/>
    <numFmt numFmtId="188" formatCode="000\.00\.00"/>
    <numFmt numFmtId="189" formatCode="000\.00\.000\.0"/>
    <numFmt numFmtId="190" formatCode="0000000000"/>
    <numFmt numFmtId="191" formatCode="0000"/>
    <numFmt numFmtId="192" formatCode="00\.00\.0"/>
  </numFmts>
  <fonts count="58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20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b/>
      <i/>
      <sz val="16"/>
      <name val="Times New Roman"/>
      <family val="1"/>
    </font>
    <font>
      <sz val="16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47" fillId="0" borderId="7" applyNumberFormat="0" applyFill="0" applyAlignment="0" applyProtection="0"/>
    <xf numFmtId="0" fontId="48" fillId="33" borderId="8" applyNumberFormat="0" applyAlignment="0" applyProtection="0"/>
    <xf numFmtId="0" fontId="49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182">
    <xf numFmtId="0" fontId="0" fillId="0" borderId="0" xfId="0" applyAlignment="1">
      <alignment/>
    </xf>
    <xf numFmtId="0" fontId="0" fillId="39" borderId="0" xfId="0" applyFont="1" applyFill="1" applyAlignment="1">
      <alignment/>
    </xf>
    <xf numFmtId="0" fontId="7" fillId="39" borderId="12" xfId="97" applyNumberFormat="1" applyFont="1" applyFill="1" applyBorder="1" applyAlignment="1" applyProtection="1">
      <alignment horizontal="right"/>
      <protection hidden="1"/>
    </xf>
    <xf numFmtId="174" fontId="0" fillId="39" borderId="0" xfId="0" applyNumberFormat="1" applyFont="1" applyFill="1" applyAlignment="1">
      <alignment/>
    </xf>
    <xf numFmtId="172" fontId="10" fillId="39" borderId="0" xfId="0" applyNumberFormat="1" applyFont="1" applyFill="1" applyAlignment="1">
      <alignment/>
    </xf>
    <xf numFmtId="0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0" fillId="39" borderId="0" xfId="0" applyFont="1" applyFill="1" applyAlignment="1">
      <alignment wrapText="1"/>
    </xf>
    <xf numFmtId="0" fontId="7" fillId="39" borderId="0" xfId="97" applyNumberFormat="1" applyFont="1" applyFill="1" applyBorder="1" applyAlignment="1" applyProtection="1">
      <alignment horizontal="right"/>
      <protection hidden="1"/>
    </xf>
    <xf numFmtId="0" fontId="7" fillId="39" borderId="13" xfId="0" applyFont="1" applyFill="1" applyBorder="1" applyAlignment="1">
      <alignment wrapText="1"/>
    </xf>
    <xf numFmtId="174" fontId="7" fillId="39" borderId="13" xfId="0" applyNumberFormat="1" applyFont="1" applyFill="1" applyBorder="1" applyAlignment="1">
      <alignment horizontal="center" vertical="center"/>
    </xf>
    <xf numFmtId="49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left" vertical="center" wrapText="1"/>
    </xf>
    <xf numFmtId="49" fontId="7" fillId="39" borderId="13" xfId="0" applyNumberFormat="1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wrapText="1"/>
    </xf>
    <xf numFmtId="0" fontId="7" fillId="39" borderId="15" xfId="0" applyFont="1" applyFill="1" applyBorder="1" applyAlignment="1">
      <alignment wrapText="1"/>
    </xf>
    <xf numFmtId="0" fontId="7" fillId="39" borderId="13" xfId="0" applyFont="1" applyFill="1" applyBorder="1" applyAlignment="1">
      <alignment/>
    </xf>
    <xf numFmtId="0" fontId="8" fillId="39" borderId="16" xfId="0" applyFont="1" applyFill="1" applyBorder="1" applyAlignment="1">
      <alignment wrapText="1"/>
    </xf>
    <xf numFmtId="0" fontId="8" fillId="39" borderId="12" xfId="0" applyFont="1" applyFill="1" applyBorder="1" applyAlignment="1">
      <alignment wrapText="1"/>
    </xf>
    <xf numFmtId="0" fontId="7" fillId="39" borderId="0" xfId="0" applyFont="1" applyFill="1" applyAlignment="1">
      <alignment/>
    </xf>
    <xf numFmtId="0" fontId="8" fillId="39" borderId="0" xfId="0" applyFont="1" applyFill="1" applyAlignment="1">
      <alignment wrapText="1"/>
    </xf>
    <xf numFmtId="0" fontId="8" fillId="39" borderId="0" xfId="0" applyFont="1" applyFill="1" applyAlignment="1">
      <alignment/>
    </xf>
    <xf numFmtId="0" fontId="7" fillId="39" borderId="0" xfId="0" applyFont="1" applyFill="1" applyAlignment="1">
      <alignment horizontal="right"/>
    </xf>
    <xf numFmtId="0" fontId="7" fillId="39" borderId="0" xfId="0" applyFont="1" applyFill="1" applyAlignment="1">
      <alignment wrapText="1"/>
    </xf>
    <xf numFmtId="174" fontId="7" fillId="39" borderId="0" xfId="0" applyNumberFormat="1" applyFont="1" applyFill="1" applyAlignment="1">
      <alignment/>
    </xf>
    <xf numFmtId="0" fontId="8" fillId="39" borderId="0" xfId="0" applyFont="1" applyFill="1" applyAlignment="1">
      <alignment horizontal="center"/>
    </xf>
    <xf numFmtId="0" fontId="0" fillId="40" borderId="0" xfId="0" applyFont="1" applyFill="1" applyAlignment="1">
      <alignment/>
    </xf>
    <xf numFmtId="0" fontId="0" fillId="41" borderId="0" xfId="0" applyFont="1" applyFill="1" applyAlignment="1">
      <alignment/>
    </xf>
    <xf numFmtId="0" fontId="8" fillId="39" borderId="17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3" xfId="0" applyNumberFormat="1" applyFont="1" applyFill="1" applyBorder="1" applyAlignment="1">
      <alignment horizontal="center" vertical="center" wrapText="1"/>
    </xf>
    <xf numFmtId="174" fontId="7" fillId="39" borderId="13" xfId="0" applyNumberFormat="1" applyFont="1" applyFill="1" applyBorder="1" applyAlignment="1">
      <alignment wrapText="1"/>
    </xf>
    <xf numFmtId="0" fontId="12" fillId="39" borderId="18" xfId="0" applyNumberFormat="1" applyFont="1" applyFill="1" applyBorder="1" applyAlignment="1" applyProtection="1">
      <alignment horizontal="left" wrapText="1"/>
      <protection/>
    </xf>
    <xf numFmtId="0" fontId="8" fillId="39" borderId="19" xfId="0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wrapText="1"/>
    </xf>
    <xf numFmtId="0" fontId="8" fillId="39" borderId="21" xfId="0" applyFont="1" applyFill="1" applyBorder="1" applyAlignment="1">
      <alignment wrapText="1"/>
    </xf>
    <xf numFmtId="174" fontId="7" fillId="39" borderId="13" xfId="0" applyNumberFormat="1" applyFont="1" applyFill="1" applyBorder="1" applyAlignment="1">
      <alignment horizontal="left" wrapText="1"/>
    </xf>
    <xf numFmtId="0" fontId="0" fillId="6" borderId="0" xfId="0" applyFont="1" applyFill="1" applyAlignment="1">
      <alignment/>
    </xf>
    <xf numFmtId="0" fontId="7" fillId="6" borderId="0" xfId="0" applyFont="1" applyFill="1" applyAlignment="1">
      <alignment/>
    </xf>
    <xf numFmtId="0" fontId="0" fillId="39" borderId="0" xfId="0" applyFill="1" applyAlignment="1">
      <alignment/>
    </xf>
    <xf numFmtId="0" fontId="17" fillId="39" borderId="0" xfId="0" applyFont="1" applyFill="1" applyAlignment="1">
      <alignment/>
    </xf>
    <xf numFmtId="174" fontId="17" fillId="39" borderId="0" xfId="0" applyNumberFormat="1" applyFont="1" applyFill="1" applyAlignment="1">
      <alignment/>
    </xf>
    <xf numFmtId="0" fontId="18" fillId="6" borderId="0" xfId="0" applyFont="1" applyFill="1" applyAlignment="1">
      <alignment/>
    </xf>
    <xf numFmtId="0" fontId="18" fillId="40" borderId="0" xfId="0" applyFont="1" applyFill="1" applyAlignment="1">
      <alignment/>
    </xf>
    <xf numFmtId="174" fontId="18" fillId="40" borderId="0" xfId="0" applyNumberFormat="1" applyFont="1" applyFill="1" applyAlignment="1">
      <alignment/>
    </xf>
    <xf numFmtId="0" fontId="8" fillId="39" borderId="0" xfId="0" applyFont="1" applyFill="1" applyAlignment="1">
      <alignment horizontal="center" vertical="center" wrapText="1"/>
    </xf>
    <xf numFmtId="0" fontId="7" fillId="39" borderId="0" xfId="0" applyFont="1" applyFill="1" applyAlignment="1">
      <alignment horizontal="center"/>
    </xf>
    <xf numFmtId="172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22" xfId="97" applyNumberFormat="1" applyFont="1" applyFill="1" applyBorder="1" applyAlignment="1" applyProtection="1">
      <alignment horizontal="center" vertical="center" wrapText="1"/>
      <protection hidden="1"/>
    </xf>
    <xf numFmtId="174" fontId="11" fillId="39" borderId="0" xfId="0" applyNumberFormat="1" applyFont="1" applyFill="1" applyAlignment="1">
      <alignment/>
    </xf>
    <xf numFmtId="0" fontId="7" fillId="39" borderId="0" xfId="0" applyFont="1" applyFill="1" applyAlignment="1">
      <alignment/>
    </xf>
    <xf numFmtId="0" fontId="56" fillId="39" borderId="0" xfId="0" applyFont="1" applyFill="1" applyAlignment="1">
      <alignment wrapText="1"/>
    </xf>
    <xf numFmtId="0" fontId="7" fillId="0" borderId="13" xfId="0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0" fillId="39" borderId="0" xfId="0" applyNumberFormat="1" applyFont="1" applyFill="1" applyAlignment="1">
      <alignment/>
    </xf>
    <xf numFmtId="0" fontId="12" fillId="0" borderId="13" xfId="0" applyNumberFormat="1" applyFont="1" applyFill="1" applyBorder="1" applyAlignment="1" applyProtection="1">
      <alignment horizontal="left" wrapText="1"/>
      <protection/>
    </xf>
    <xf numFmtId="0" fontId="8" fillId="39" borderId="15" xfId="0" applyFont="1" applyFill="1" applyBorder="1" applyAlignment="1">
      <alignment vertical="center" wrapText="1"/>
    </xf>
    <xf numFmtId="0" fontId="8" fillId="39" borderId="19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14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16" xfId="97" applyNumberFormat="1" applyFont="1" applyFill="1" applyBorder="1" applyAlignment="1" applyProtection="1">
      <alignment horizontal="center" vertical="center" wrapText="1"/>
      <protection hidden="1"/>
    </xf>
    <xf numFmtId="0" fontId="0" fillId="39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39" borderId="0" xfId="0" applyFont="1" applyFill="1" applyAlignment="1">
      <alignment horizontal="center"/>
    </xf>
    <xf numFmtId="0" fontId="8" fillId="39" borderId="13" xfId="0" applyFont="1" applyFill="1" applyBorder="1" applyAlignment="1">
      <alignment vertical="top" wrapText="1"/>
    </xf>
    <xf numFmtId="174" fontId="7" fillId="39" borderId="19" xfId="0" applyNumberFormat="1" applyFont="1" applyFill="1" applyBorder="1" applyAlignment="1">
      <alignment horizontal="center" vertical="center"/>
    </xf>
    <xf numFmtId="174" fontId="7" fillId="39" borderId="14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vertical="top" wrapText="1"/>
    </xf>
    <xf numFmtId="0" fontId="7" fillId="39" borderId="13" xfId="0" applyFont="1" applyFill="1" applyBorder="1" applyAlignment="1">
      <alignment horizontal="center" vertical="center" wrapText="1"/>
    </xf>
    <xf numFmtId="174" fontId="7" fillId="39" borderId="13" xfId="0" applyNumberFormat="1" applyFont="1" applyFill="1" applyBorder="1" applyAlignment="1">
      <alignment/>
    </xf>
    <xf numFmtId="0" fontId="7" fillId="39" borderId="13" xfId="0" applyNumberFormat="1" applyFont="1" applyFill="1" applyBorder="1" applyAlignment="1">
      <alignment vertical="top" wrapText="1"/>
    </xf>
    <xf numFmtId="0" fontId="7" fillId="39" borderId="13" xfId="0" applyNumberFormat="1" applyFont="1" applyFill="1" applyBorder="1" applyAlignment="1" applyProtection="1">
      <alignment vertical="top" wrapText="1"/>
      <protection/>
    </xf>
    <xf numFmtId="172" fontId="7" fillId="39" borderId="13" xfId="0" applyNumberFormat="1" applyFont="1" applyFill="1" applyBorder="1" applyAlignment="1">
      <alignment horizontal="center" vertical="center"/>
    </xf>
    <xf numFmtId="174" fontId="7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7" fillId="39" borderId="13" xfId="0" applyFont="1" applyFill="1" applyBorder="1" applyAlignment="1">
      <alignment vertical="top"/>
    </xf>
    <xf numFmtId="2" fontId="7" fillId="39" borderId="13" xfId="97" applyNumberFormat="1" applyFont="1" applyFill="1" applyBorder="1" applyAlignment="1" applyProtection="1">
      <alignment horizontal="center" vertical="center" wrapText="1"/>
      <protection hidden="1"/>
    </xf>
    <xf numFmtId="2" fontId="16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7" fillId="39" borderId="13" xfId="0" applyFont="1" applyFill="1" applyBorder="1" applyAlignment="1">
      <alignment horizontal="justify" vertical="top" wrapText="1"/>
    </xf>
    <xf numFmtId="0" fontId="7" fillId="39" borderId="13" xfId="0" applyFont="1" applyFill="1" applyBorder="1" applyAlignment="1">
      <alignment horizontal="center" vertical="center"/>
    </xf>
    <xf numFmtId="174" fontId="7" fillId="39" borderId="13" xfId="0" applyNumberFormat="1" applyFont="1" applyFill="1" applyBorder="1" applyAlignment="1">
      <alignment vertical="center"/>
    </xf>
    <xf numFmtId="172" fontId="7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0" fontId="7" fillId="39" borderId="13" xfId="97" applyNumberFormat="1" applyFont="1" applyFill="1" applyBorder="1" applyAlignment="1" applyProtection="1">
      <alignment vertical="top" wrapText="1"/>
      <protection hidden="1"/>
    </xf>
    <xf numFmtId="172" fontId="7" fillId="39" borderId="13" xfId="0" applyNumberFormat="1" applyFont="1" applyFill="1" applyBorder="1" applyAlignment="1">
      <alignment/>
    </xf>
    <xf numFmtId="172" fontId="7" fillId="39" borderId="13" xfId="0" applyNumberFormat="1" applyFont="1" applyFill="1" applyBorder="1" applyAlignment="1">
      <alignment vertical="top" wrapText="1"/>
    </xf>
    <xf numFmtId="4" fontId="7" fillId="39" borderId="13" xfId="0" applyNumberFormat="1" applyFont="1" applyFill="1" applyBorder="1" applyAlignment="1">
      <alignment/>
    </xf>
    <xf numFmtId="49" fontId="7" fillId="39" borderId="13" xfId="0" applyNumberFormat="1" applyFont="1" applyFill="1" applyBorder="1" applyAlignment="1">
      <alignment wrapText="1"/>
    </xf>
    <xf numFmtId="2" fontId="7" fillId="39" borderId="13" xfId="0" applyNumberFormat="1" applyFont="1" applyFill="1" applyBorder="1" applyAlignment="1">
      <alignment vertical="top" wrapText="1"/>
    </xf>
    <xf numFmtId="0" fontId="7" fillId="39" borderId="13" xfId="0" applyFont="1" applyFill="1" applyBorder="1" applyAlignment="1">
      <alignment vertical="center"/>
    </xf>
    <xf numFmtId="49" fontId="7" fillId="39" borderId="13" xfId="0" applyNumberFormat="1" applyFont="1" applyFill="1" applyBorder="1" applyAlignment="1">
      <alignment horizontal="center" vertical="center"/>
    </xf>
    <xf numFmtId="174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/>
    </xf>
    <xf numFmtId="0" fontId="7" fillId="39" borderId="18" xfId="0" applyNumberFormat="1" applyFont="1" applyFill="1" applyBorder="1" applyAlignment="1" applyProtection="1">
      <alignment horizontal="left" wrapText="1"/>
      <protection/>
    </xf>
    <xf numFmtId="0" fontId="7" fillId="39" borderId="0" xfId="0" applyFont="1" applyFill="1" applyAlignment="1">
      <alignment horizontal="center" vertical="center"/>
    </xf>
    <xf numFmtId="0" fontId="7" fillId="39" borderId="19" xfId="0" applyFont="1" applyFill="1" applyBorder="1" applyAlignment="1">
      <alignment horizontal="center" vertical="center" wrapText="1"/>
    </xf>
    <xf numFmtId="174" fontId="7" fillId="39" borderId="13" xfId="0" applyNumberFormat="1" applyFont="1" applyFill="1" applyBorder="1" applyAlignment="1">
      <alignment vertical="top" wrapText="1"/>
    </xf>
    <xf numFmtId="174" fontId="8" fillId="39" borderId="22" xfId="0" applyNumberFormat="1" applyFont="1" applyFill="1" applyBorder="1" applyAlignment="1">
      <alignment horizontal="center" vertical="center"/>
    </xf>
    <xf numFmtId="0" fontId="7" fillId="39" borderId="23" xfId="0" applyFont="1" applyFill="1" applyBorder="1" applyAlignment="1">
      <alignment wrapText="1"/>
    </xf>
    <xf numFmtId="174" fontId="8" fillId="39" borderId="24" xfId="0" applyNumberFormat="1" applyFont="1" applyFill="1" applyBorder="1" applyAlignment="1">
      <alignment horizontal="center" vertical="center"/>
    </xf>
    <xf numFmtId="174" fontId="8" fillId="39" borderId="25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7" fillId="39" borderId="14" xfId="0" applyFont="1" applyFill="1" applyBorder="1" applyAlignment="1">
      <alignment/>
    </xf>
    <xf numFmtId="174" fontId="8" fillId="39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8" fillId="39" borderId="13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justify" vertical="top" wrapText="1"/>
    </xf>
    <xf numFmtId="0" fontId="7" fillId="39" borderId="18" xfId="0" applyNumberFormat="1" applyFont="1" applyFill="1" applyBorder="1" applyAlignment="1" applyProtection="1">
      <alignment horizontal="left" vertical="center" wrapText="1"/>
      <protection/>
    </xf>
    <xf numFmtId="0" fontId="7" fillId="39" borderId="13" xfId="0" applyFont="1" applyFill="1" applyBorder="1" applyAlignment="1">
      <alignment vertical="center" wrapText="1"/>
    </xf>
    <xf numFmtId="0" fontId="8" fillId="39" borderId="22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center" vertical="center" wrapText="1"/>
    </xf>
    <xf numFmtId="174" fontId="18" fillId="39" borderId="0" xfId="0" applyNumberFormat="1" applyFont="1" applyFill="1" applyAlignment="1">
      <alignment/>
    </xf>
    <xf numFmtId="0" fontId="18" fillId="39" borderId="0" xfId="0" applyFont="1" applyFill="1" applyAlignment="1">
      <alignment/>
    </xf>
    <xf numFmtId="174" fontId="7" fillId="0" borderId="13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7" fillId="39" borderId="13" xfId="0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center" vertical="center" wrapText="1"/>
    </xf>
    <xf numFmtId="174" fontId="8" fillId="0" borderId="13" xfId="0" applyNumberFormat="1" applyFont="1" applyFill="1" applyBorder="1" applyAlignment="1">
      <alignment horizontal="center" vertical="center"/>
    </xf>
    <xf numFmtId="174" fontId="7" fillId="0" borderId="13" xfId="97" applyNumberFormat="1" applyFont="1" applyFill="1" applyBorder="1" applyAlignment="1" applyProtection="1">
      <alignment horizontal="center" vertical="center" wrapText="1"/>
      <protection hidden="1"/>
    </xf>
    <xf numFmtId="2" fontId="7" fillId="0" borderId="13" xfId="97" applyNumberFormat="1" applyFont="1" applyFill="1" applyBorder="1" applyAlignment="1" applyProtection="1">
      <alignment horizontal="center" vertical="center" wrapText="1"/>
      <protection hidden="1"/>
    </xf>
    <xf numFmtId="49" fontId="7" fillId="39" borderId="22" xfId="0" applyNumberFormat="1" applyFont="1" applyFill="1" applyBorder="1" applyAlignment="1">
      <alignment horizontal="center" vertical="center" wrapText="1"/>
    </xf>
    <xf numFmtId="49" fontId="7" fillId="39" borderId="26" xfId="0" applyNumberFormat="1" applyFont="1" applyFill="1" applyBorder="1" applyAlignment="1">
      <alignment horizontal="center" vertical="center" wrapText="1"/>
    </xf>
    <xf numFmtId="172" fontId="7" fillId="39" borderId="13" xfId="0" applyNumberFormat="1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 wrapText="1"/>
    </xf>
    <xf numFmtId="0" fontId="8" fillId="39" borderId="13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center" vertical="center" wrapText="1"/>
    </xf>
    <xf numFmtId="0" fontId="7" fillId="39" borderId="18" xfId="0" applyFont="1" applyFill="1" applyBorder="1" applyAlignment="1">
      <alignment vertical="top" wrapText="1"/>
    </xf>
    <xf numFmtId="0" fontId="0" fillId="39" borderId="13" xfId="0" applyFont="1" applyFill="1" applyBorder="1" applyAlignment="1">
      <alignment/>
    </xf>
    <xf numFmtId="0" fontId="7" fillId="39" borderId="26" xfId="0" applyFont="1" applyFill="1" applyBorder="1" applyAlignment="1">
      <alignment vertical="top" wrapText="1"/>
    </xf>
    <xf numFmtId="0" fontId="7" fillId="39" borderId="26" xfId="0" applyFont="1" applyFill="1" applyBorder="1" applyAlignment="1">
      <alignment horizontal="center" vertical="center" wrapText="1"/>
    </xf>
    <xf numFmtId="0" fontId="57" fillId="39" borderId="13" xfId="0" applyFont="1" applyFill="1" applyBorder="1" applyAlignment="1">
      <alignment vertical="top" wrapText="1"/>
    </xf>
    <xf numFmtId="49" fontId="7" fillId="39" borderId="19" xfId="0" applyNumberFormat="1" applyFont="1" applyFill="1" applyBorder="1" applyAlignment="1">
      <alignment horizontal="center" vertical="center" wrapText="1"/>
    </xf>
    <xf numFmtId="0" fontId="7" fillId="39" borderId="22" xfId="0" applyFont="1" applyFill="1" applyBorder="1" applyAlignment="1">
      <alignment vertical="top" wrapText="1"/>
    </xf>
    <xf numFmtId="0" fontId="7" fillId="39" borderId="22" xfId="0" applyFont="1" applyFill="1" applyBorder="1" applyAlignment="1">
      <alignment horizontal="center" vertical="center" wrapText="1"/>
    </xf>
    <xf numFmtId="3" fontId="7" fillId="39" borderId="13" xfId="0" applyNumberFormat="1" applyFont="1" applyFill="1" applyBorder="1" applyAlignment="1">
      <alignment horizontal="center" vertical="center" wrapText="1"/>
    </xf>
    <xf numFmtId="0" fontId="57" fillId="39" borderId="0" xfId="0" applyFont="1" applyFill="1" applyAlignment="1">
      <alignment/>
    </xf>
    <xf numFmtId="0" fontId="7" fillId="39" borderId="14" xfId="0" applyFont="1" applyFill="1" applyBorder="1" applyAlignment="1">
      <alignment vertical="top" wrapText="1"/>
    </xf>
    <xf numFmtId="0" fontId="19" fillId="39" borderId="13" xfId="0" applyNumberFormat="1" applyFont="1" applyFill="1" applyBorder="1" applyAlignment="1" applyProtection="1">
      <alignment horizontal="left" wrapText="1"/>
      <protection/>
    </xf>
    <xf numFmtId="0" fontId="7" fillId="39" borderId="0" xfId="0" applyFont="1" applyFill="1" applyAlignment="1">
      <alignment horizontal="center" wrapText="1"/>
    </xf>
    <xf numFmtId="174" fontId="7" fillId="39" borderId="18" xfId="0" applyNumberFormat="1" applyFont="1" applyFill="1" applyBorder="1" applyAlignment="1">
      <alignment vertical="top" wrapText="1"/>
    </xf>
    <xf numFmtId="0" fontId="12" fillId="39" borderId="13" xfId="0" applyNumberFormat="1" applyFont="1" applyFill="1" applyBorder="1" applyAlignment="1" applyProtection="1">
      <alignment horizontal="left" wrapText="1"/>
      <protection/>
    </xf>
    <xf numFmtId="0" fontId="57" fillId="39" borderId="26" xfId="0" applyFont="1" applyFill="1" applyBorder="1" applyAlignment="1">
      <alignment vertical="top" wrapText="1"/>
    </xf>
    <xf numFmtId="0" fontId="57" fillId="39" borderId="0" xfId="0" applyFont="1" applyFill="1" applyAlignment="1">
      <alignment wrapText="1"/>
    </xf>
    <xf numFmtId="172" fontId="7" fillId="39" borderId="22" xfId="0" applyNumberFormat="1" applyFont="1" applyFill="1" applyBorder="1" applyAlignment="1">
      <alignment vertical="top" wrapText="1"/>
    </xf>
    <xf numFmtId="0" fontId="7" fillId="39" borderId="0" xfId="0" applyFont="1" applyFill="1" applyAlignment="1">
      <alignment horizontal="center" vertical="center" wrapText="1"/>
    </xf>
    <xf numFmtId="0" fontId="7" fillId="39" borderId="13" xfId="0" applyNumberFormat="1" applyFont="1" applyFill="1" applyBorder="1" applyAlignment="1" applyProtection="1">
      <alignment horizontal="left" wrapText="1"/>
      <protection/>
    </xf>
    <xf numFmtId="49" fontId="9" fillId="39" borderId="13" xfId="0" applyNumberFormat="1" applyFont="1" applyFill="1" applyBorder="1" applyAlignment="1">
      <alignment horizontal="center" vertical="center" wrapText="1"/>
    </xf>
    <xf numFmtId="0" fontId="8" fillId="39" borderId="13" xfId="0" applyNumberFormat="1" applyFont="1" applyFill="1" applyBorder="1" applyAlignment="1" applyProtection="1">
      <alignment vertical="top" wrapText="1"/>
      <protection/>
    </xf>
    <xf numFmtId="49" fontId="8" fillId="39" borderId="13" xfId="0" applyNumberFormat="1" applyFont="1" applyFill="1" applyBorder="1" applyAlignment="1">
      <alignment horizontal="center" vertical="center"/>
    </xf>
    <xf numFmtId="0" fontId="7" fillId="39" borderId="18" xfId="0" applyNumberFormat="1" applyFont="1" applyFill="1" applyBorder="1" applyAlignment="1" applyProtection="1">
      <alignment vertical="top" wrapText="1"/>
      <protection/>
    </xf>
    <xf numFmtId="0" fontId="7" fillId="39" borderId="0" xfId="0" applyFont="1" applyFill="1" applyAlignment="1">
      <alignment vertical="center"/>
    </xf>
    <xf numFmtId="0" fontId="7" fillId="39" borderId="14" xfId="97" applyNumberFormat="1" applyFont="1" applyFill="1" applyBorder="1" applyAlignment="1" applyProtection="1">
      <alignment vertical="top" wrapText="1"/>
      <protection hidden="1"/>
    </xf>
    <xf numFmtId="174" fontId="7" fillId="39" borderId="22" xfId="0" applyNumberFormat="1" applyFont="1" applyFill="1" applyBorder="1" applyAlignment="1">
      <alignment horizontal="center" vertical="center"/>
    </xf>
    <xf numFmtId="0" fontId="7" fillId="39" borderId="26" xfId="0" applyFont="1" applyFill="1" applyBorder="1" applyAlignment="1">
      <alignment horizontal="center" vertical="top" wrapText="1"/>
    </xf>
    <xf numFmtId="0" fontId="7" fillId="39" borderId="13" xfId="0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wrapText="1"/>
    </xf>
    <xf numFmtId="0" fontId="12" fillId="0" borderId="18" xfId="0" applyNumberFormat="1" applyFont="1" applyFill="1" applyBorder="1" applyAlignment="1" applyProtection="1">
      <alignment horizontal="left" wrapText="1"/>
      <protection/>
    </xf>
    <xf numFmtId="0" fontId="15" fillId="39" borderId="0" xfId="0" applyFont="1" applyFill="1" applyAlignment="1">
      <alignment horizontal="left"/>
    </xf>
    <xf numFmtId="0" fontId="0" fillId="39" borderId="0" xfId="0" applyFill="1" applyAlignment="1">
      <alignment/>
    </xf>
    <xf numFmtId="0" fontId="8" fillId="39" borderId="14" xfId="0" applyFont="1" applyFill="1" applyBorder="1" applyAlignment="1">
      <alignment horizontal="left" vertical="center" wrapText="1"/>
    </xf>
    <xf numFmtId="0" fontId="8" fillId="39" borderId="15" xfId="0" applyFont="1" applyFill="1" applyBorder="1" applyAlignment="1">
      <alignment horizontal="left" vertical="center" wrapText="1"/>
    </xf>
    <xf numFmtId="0" fontId="8" fillId="39" borderId="0" xfId="0" applyFont="1" applyFill="1" applyAlignment="1">
      <alignment horizont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26" xfId="0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horizontal="center" vertical="center" wrapText="1"/>
    </xf>
    <xf numFmtId="0" fontId="8" fillId="39" borderId="22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/>
    </xf>
    <xf numFmtId="0" fontId="8" fillId="39" borderId="13" xfId="0" applyFont="1" applyFill="1" applyBorder="1" applyAlignment="1">
      <alignment horizontal="left" vertical="center" wrapText="1"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15" fillId="39" borderId="0" xfId="0" applyFont="1" applyFill="1" applyAlignment="1">
      <alignment/>
    </xf>
    <xf numFmtId="0" fontId="8" fillId="39" borderId="27" xfId="0" applyFont="1" applyFill="1" applyBorder="1" applyAlignment="1">
      <alignment horizontal="left" vertical="center" wrapText="1"/>
    </xf>
    <xf numFmtId="0" fontId="8" fillId="39" borderId="12" xfId="0" applyFont="1" applyFill="1" applyBorder="1" applyAlignment="1">
      <alignment horizontal="left" vertical="center" wrapText="1"/>
    </xf>
    <xf numFmtId="0" fontId="8" fillId="39" borderId="28" xfId="0" applyFont="1" applyFill="1" applyBorder="1" applyAlignment="1">
      <alignment horizontal="left" vertical="center" wrapText="1"/>
    </xf>
    <xf numFmtId="0" fontId="7" fillId="39" borderId="29" xfId="0" applyNumberFormat="1" applyFont="1" applyFill="1" applyBorder="1" applyAlignment="1" applyProtection="1">
      <alignment horizontal="center" wrapText="1"/>
      <protection/>
    </xf>
    <xf numFmtId="0" fontId="7" fillId="39" borderId="0" xfId="0" applyNumberFormat="1" applyFont="1" applyFill="1" applyBorder="1" applyAlignment="1" applyProtection="1">
      <alignment horizontal="center" wrapText="1"/>
      <protection/>
    </xf>
  </cellXfs>
  <cellStyles count="1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бычный 4" xfId="103"/>
    <cellStyle name="Отдельная ячейка" xfId="104"/>
    <cellStyle name="Отдельная ячейка - константа" xfId="105"/>
    <cellStyle name="Отдельная ячейка - константа [печать]" xfId="106"/>
    <cellStyle name="Отдельная ячейка - константа [печать] 2" xfId="107"/>
    <cellStyle name="Отдельная ячейка - константа [печать] 3" xfId="108"/>
    <cellStyle name="Отдельная ячейка - константа [печать] 4" xfId="109"/>
    <cellStyle name="Отдельная ячейка - константа 2" xfId="110"/>
    <cellStyle name="Отдельная ячейка - константа 3" xfId="111"/>
    <cellStyle name="Отдельная ячейка - константа 4" xfId="112"/>
    <cellStyle name="Отдельная ячейка [печать]" xfId="113"/>
    <cellStyle name="Отдельная ячейка [печать] 2" xfId="114"/>
    <cellStyle name="Отдельная ячейка [печать] 3" xfId="115"/>
    <cellStyle name="Отдельная ячейка [печать] 4" xfId="116"/>
    <cellStyle name="Отдельная ячейка 2" xfId="117"/>
    <cellStyle name="Отдельная ячейка 3" xfId="118"/>
    <cellStyle name="Отдельная ячейка 4" xfId="119"/>
    <cellStyle name="Отдельная ячейка-результат" xfId="120"/>
    <cellStyle name="Отдельная ячейка-результат [печать]" xfId="121"/>
    <cellStyle name="Отдельная ячейка-результат [печать] 2" xfId="122"/>
    <cellStyle name="Отдельная ячейка-результат [печать] 3" xfId="123"/>
    <cellStyle name="Отдельная ячейка-результат [печать] 4" xfId="124"/>
    <cellStyle name="Отдельная ячейка-результат 2" xfId="125"/>
    <cellStyle name="Отдельная ячейка-результат 3" xfId="126"/>
    <cellStyle name="Отдельная ячейка-результат 4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ойства элементов измерения" xfId="133"/>
    <cellStyle name="Свойства элементов измерения [печать]" xfId="134"/>
    <cellStyle name="Свойства элементов измерения [печать] 2" xfId="135"/>
    <cellStyle name="Свойства элементов измерения [печать] 3" xfId="136"/>
    <cellStyle name="Свойства элементов измерения [печать] 4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  <cellStyle name="Элементы осей" xfId="143"/>
    <cellStyle name="Элементы осей [печать]" xfId="144"/>
    <cellStyle name="Элементы осей [печать] 2" xfId="145"/>
    <cellStyle name="Элементы осей [печать] 3" xfId="146"/>
    <cellStyle name="Элементы осей [печать] 4" xfId="147"/>
    <cellStyle name="Элементы осей 2" xfId="148"/>
    <cellStyle name="Элементы осей 3" xfId="149"/>
    <cellStyle name="Элементы осей 4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2;&#1077;&#1083;&#1077;&#1074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раздел 1"/>
      <sheetName val="7 целевые 1 "/>
      <sheetName val="8 ведомственная"/>
      <sheetName val="9 программы"/>
    </sheetNames>
    <sheetDataSet>
      <sheetData sheetId="1">
        <row r="16">
          <cell r="J16">
            <v>1728.8</v>
          </cell>
          <cell r="N16">
            <v>1728.8</v>
          </cell>
        </row>
        <row r="23">
          <cell r="J23">
            <v>2424.6000000000004</v>
          </cell>
          <cell r="N23">
            <v>2507</v>
          </cell>
        </row>
        <row r="35">
          <cell r="J35">
            <v>38568.899999999994</v>
          </cell>
          <cell r="N35">
            <v>39203.600000000006</v>
          </cell>
        </row>
        <row r="103">
          <cell r="F103">
            <v>29.1</v>
          </cell>
          <cell r="J103">
            <v>3.5</v>
          </cell>
          <cell r="N103">
            <v>3.1</v>
          </cell>
        </row>
        <row r="107">
          <cell r="J107">
            <v>9174.9</v>
          </cell>
          <cell r="N107">
            <v>9306</v>
          </cell>
        </row>
        <row r="126">
          <cell r="G126">
            <v>0</v>
          </cell>
          <cell r="H126">
            <v>15860.6</v>
          </cell>
          <cell r="I126">
            <v>0</v>
          </cell>
          <cell r="J126">
            <v>6305.7</v>
          </cell>
          <cell r="K126">
            <v>0</v>
          </cell>
          <cell r="L126">
            <v>6305.7</v>
          </cell>
          <cell r="M126">
            <v>0</v>
          </cell>
          <cell r="N126">
            <v>5991.9</v>
          </cell>
        </row>
        <row r="130">
          <cell r="G130">
            <v>5524.2</v>
          </cell>
          <cell r="H130">
            <v>16617</v>
          </cell>
          <cell r="I130">
            <v>2200.3999999999996</v>
          </cell>
          <cell r="J130">
            <v>24192.5</v>
          </cell>
          <cell r="K130">
            <v>5088.6</v>
          </cell>
          <cell r="L130">
            <v>16903.5</v>
          </cell>
          <cell r="M130">
            <v>2200.3999999999996</v>
          </cell>
          <cell r="N130">
            <v>24254</v>
          </cell>
        </row>
        <row r="170">
          <cell r="G170">
            <v>0</v>
          </cell>
          <cell r="H170">
            <v>120</v>
          </cell>
          <cell r="I170">
            <v>27.4</v>
          </cell>
          <cell r="J170">
            <v>147.4</v>
          </cell>
          <cell r="K170">
            <v>0</v>
          </cell>
          <cell r="L170">
            <v>120</v>
          </cell>
          <cell r="M170">
            <v>27.4</v>
          </cell>
          <cell r="N170">
            <v>147.4</v>
          </cell>
        </row>
        <row r="179">
          <cell r="G179">
            <v>0</v>
          </cell>
          <cell r="H179">
            <v>140</v>
          </cell>
          <cell r="I179">
            <v>27.3</v>
          </cell>
          <cell r="J179">
            <v>167.3</v>
          </cell>
          <cell r="K179">
            <v>0</v>
          </cell>
          <cell r="L179">
            <v>140</v>
          </cell>
          <cell r="M179">
            <v>27.3</v>
          </cell>
          <cell r="N179">
            <v>167.3</v>
          </cell>
        </row>
        <row r="188">
          <cell r="G188">
            <v>242.1</v>
          </cell>
          <cell r="H188">
            <v>153.10000000000002</v>
          </cell>
          <cell r="I188">
            <v>0</v>
          </cell>
          <cell r="J188">
            <v>325.2</v>
          </cell>
          <cell r="K188">
            <v>255.5</v>
          </cell>
          <cell r="L188">
            <v>69.7</v>
          </cell>
          <cell r="M188">
            <v>0</v>
          </cell>
          <cell r="N188">
            <v>325.2</v>
          </cell>
        </row>
        <row r="208">
          <cell r="G208">
            <v>500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15">
          <cell r="G215">
            <v>2642</v>
          </cell>
          <cell r="H215">
            <v>81.7</v>
          </cell>
          <cell r="I215">
            <v>0</v>
          </cell>
          <cell r="J215">
            <v>2723.7</v>
          </cell>
          <cell r="K215">
            <v>2642</v>
          </cell>
          <cell r="L215">
            <v>81.7</v>
          </cell>
          <cell r="M215">
            <v>0</v>
          </cell>
          <cell r="N215">
            <v>2723.7</v>
          </cell>
        </row>
        <row r="221">
          <cell r="G221">
            <v>29801.9</v>
          </cell>
          <cell r="H221">
            <v>15439.4</v>
          </cell>
          <cell r="I221">
            <v>0</v>
          </cell>
          <cell r="J221">
            <v>26830.4</v>
          </cell>
          <cell r="K221">
            <v>12141.4</v>
          </cell>
          <cell r="L221">
            <v>14689</v>
          </cell>
          <cell r="M221">
            <v>0</v>
          </cell>
          <cell r="N221">
            <v>27400.4</v>
          </cell>
        </row>
        <row r="235">
          <cell r="G235">
            <v>1348.2</v>
          </cell>
          <cell r="H235">
            <v>151.89999999999998</v>
          </cell>
          <cell r="I235">
            <v>0</v>
          </cell>
          <cell r="J235">
            <v>1393.2</v>
          </cell>
          <cell r="K235">
            <v>1251.9</v>
          </cell>
          <cell r="L235">
            <v>141.29999999999998</v>
          </cell>
          <cell r="M235">
            <v>0</v>
          </cell>
          <cell r="N235">
            <v>1479</v>
          </cell>
        </row>
        <row r="254">
          <cell r="G254">
            <v>0</v>
          </cell>
          <cell r="H254">
            <v>300</v>
          </cell>
          <cell r="I254">
            <v>0</v>
          </cell>
          <cell r="J254">
            <v>800</v>
          </cell>
          <cell r="K254">
            <v>0</v>
          </cell>
          <cell r="L254">
            <v>800</v>
          </cell>
          <cell r="M254">
            <v>0</v>
          </cell>
          <cell r="N254">
            <v>800</v>
          </cell>
        </row>
        <row r="264">
          <cell r="G264">
            <v>3458</v>
          </cell>
          <cell r="H264">
            <v>2097</v>
          </cell>
          <cell r="I264">
            <v>0</v>
          </cell>
          <cell r="J264">
            <v>240</v>
          </cell>
          <cell r="K264">
            <v>0</v>
          </cell>
          <cell r="L264">
            <v>240</v>
          </cell>
          <cell r="M264">
            <v>0</v>
          </cell>
          <cell r="N264">
            <v>240</v>
          </cell>
        </row>
        <row r="279">
          <cell r="G279">
            <v>1613</v>
          </cell>
          <cell r="H279">
            <v>0</v>
          </cell>
          <cell r="I279">
            <v>179.2</v>
          </cell>
          <cell r="J279">
            <v>1819.6</v>
          </cell>
          <cell r="K279">
            <v>1637.6</v>
          </cell>
          <cell r="L279">
            <v>0</v>
          </cell>
          <cell r="M279">
            <v>182</v>
          </cell>
          <cell r="N279">
            <v>1959.9</v>
          </cell>
        </row>
        <row r="285">
          <cell r="G285">
            <v>210.3</v>
          </cell>
          <cell r="H285">
            <v>500</v>
          </cell>
          <cell r="I285">
            <v>0</v>
          </cell>
          <cell r="J285">
            <v>3753.1000000000004</v>
          </cell>
          <cell r="K285">
            <v>3210.3</v>
          </cell>
          <cell r="L285">
            <v>542.8</v>
          </cell>
          <cell r="M285">
            <v>0</v>
          </cell>
          <cell r="N285">
            <v>859.8</v>
          </cell>
        </row>
        <row r="301">
          <cell r="G301">
            <v>142510.30000000002</v>
          </cell>
          <cell r="H301">
            <v>40642.6</v>
          </cell>
          <cell r="I301">
            <v>0</v>
          </cell>
          <cell r="J301">
            <v>149211.80000000002</v>
          </cell>
          <cell r="K301">
            <v>108110.3</v>
          </cell>
          <cell r="L301">
            <v>41101.5</v>
          </cell>
          <cell r="M301">
            <v>0</v>
          </cell>
          <cell r="N301">
            <v>150412.90000000002</v>
          </cell>
        </row>
        <row r="326">
          <cell r="G326">
            <v>323515.2</v>
          </cell>
          <cell r="H326">
            <v>96366.89999999998</v>
          </cell>
          <cell r="I326">
            <v>0</v>
          </cell>
          <cell r="K326">
            <v>303155.80000000005</v>
          </cell>
          <cell r="L326">
            <v>101515.90000000001</v>
          </cell>
          <cell r="M326">
            <v>0</v>
          </cell>
          <cell r="N326">
            <v>362686.10000000015</v>
          </cell>
        </row>
        <row r="376">
          <cell r="G376">
            <v>5152.3</v>
          </cell>
          <cell r="H376">
            <v>29609.100000000002</v>
          </cell>
          <cell r="I376">
            <v>0</v>
          </cell>
          <cell r="J376">
            <v>31064.4</v>
          </cell>
          <cell r="K376">
            <v>0</v>
          </cell>
          <cell r="L376">
            <v>31064.4</v>
          </cell>
          <cell r="M376">
            <v>0</v>
          </cell>
          <cell r="N376">
            <v>31454.2</v>
          </cell>
        </row>
        <row r="399">
          <cell r="G399">
            <v>1500</v>
          </cell>
          <cell r="H399">
            <v>4429.9</v>
          </cell>
          <cell r="I399">
            <v>0</v>
          </cell>
          <cell r="J399">
            <v>6052.3</v>
          </cell>
          <cell r="K399">
            <v>1500</v>
          </cell>
          <cell r="L399">
            <v>4552.3</v>
          </cell>
          <cell r="M399">
            <v>0</v>
          </cell>
          <cell r="N399">
            <v>6098.4</v>
          </cell>
        </row>
        <row r="437">
          <cell r="G437">
            <v>119.19999999999999</v>
          </cell>
          <cell r="H437">
            <v>56230.600000000006</v>
          </cell>
          <cell r="I437">
            <v>0</v>
          </cell>
          <cell r="J437">
            <v>55001.7</v>
          </cell>
          <cell r="K437">
            <v>91.2</v>
          </cell>
          <cell r="L437">
            <v>54910.5</v>
          </cell>
          <cell r="M437">
            <v>0</v>
          </cell>
          <cell r="N437">
            <v>54871.4</v>
          </cell>
        </row>
        <row r="487">
          <cell r="G487">
            <v>46525.7</v>
          </cell>
          <cell r="H487">
            <v>39692.1</v>
          </cell>
          <cell r="I487">
            <v>100</v>
          </cell>
          <cell r="J487">
            <v>38357.4</v>
          </cell>
          <cell r="K487">
            <v>2037.2</v>
          </cell>
          <cell r="L487">
            <v>36220.2</v>
          </cell>
          <cell r="M487">
            <v>100</v>
          </cell>
          <cell r="N487">
            <v>38751.100000000006</v>
          </cell>
        </row>
        <row r="540">
          <cell r="G540">
            <v>0</v>
          </cell>
          <cell r="H540">
            <v>4725.1</v>
          </cell>
          <cell r="I540">
            <v>0</v>
          </cell>
          <cell r="J540">
            <v>4978.2</v>
          </cell>
          <cell r="K540">
            <v>0</v>
          </cell>
          <cell r="L540">
            <v>4978.2</v>
          </cell>
          <cell r="M540">
            <v>0</v>
          </cell>
          <cell r="N540">
            <v>5040.2</v>
          </cell>
        </row>
        <row r="564">
          <cell r="G564">
            <v>551.5</v>
          </cell>
          <cell r="H564">
            <v>0</v>
          </cell>
          <cell r="I564">
            <v>0</v>
          </cell>
          <cell r="J564">
            <v>551.5</v>
          </cell>
          <cell r="K564">
            <v>551.5</v>
          </cell>
          <cell r="L564">
            <v>0</v>
          </cell>
          <cell r="M564">
            <v>0</v>
          </cell>
          <cell r="N564">
            <v>551.5</v>
          </cell>
        </row>
        <row r="570">
          <cell r="G570">
            <v>0</v>
          </cell>
          <cell r="H570">
            <v>438</v>
          </cell>
          <cell r="I570">
            <v>0</v>
          </cell>
          <cell r="J570">
            <v>438</v>
          </cell>
          <cell r="K570">
            <v>0</v>
          </cell>
          <cell r="L570">
            <v>438</v>
          </cell>
          <cell r="M570">
            <v>0</v>
          </cell>
          <cell r="N570">
            <v>438</v>
          </cell>
        </row>
        <row r="579">
          <cell r="G579">
            <v>0</v>
          </cell>
          <cell r="H579">
            <v>1941.7</v>
          </cell>
          <cell r="I579">
            <v>0</v>
          </cell>
          <cell r="J579">
            <v>1941.7</v>
          </cell>
          <cell r="K579">
            <v>0</v>
          </cell>
          <cell r="L579">
            <v>1941.7</v>
          </cell>
          <cell r="M579">
            <v>0</v>
          </cell>
          <cell r="N579">
            <v>1941.7</v>
          </cell>
        </row>
        <row r="586">
          <cell r="G586">
            <v>26217</v>
          </cell>
          <cell r="H586">
            <v>895.9</v>
          </cell>
          <cell r="I586">
            <v>0</v>
          </cell>
          <cell r="J586">
            <v>28560.799999999996</v>
          </cell>
          <cell r="K586">
            <v>27654</v>
          </cell>
          <cell r="L586">
            <v>906.8</v>
          </cell>
          <cell r="M586">
            <v>0</v>
          </cell>
          <cell r="N586">
            <v>28471.5</v>
          </cell>
        </row>
        <row r="610">
          <cell r="G610">
            <v>5178.7</v>
          </cell>
          <cell r="H610">
            <v>0</v>
          </cell>
          <cell r="I610">
            <v>0</v>
          </cell>
          <cell r="J610">
            <v>5178.7</v>
          </cell>
          <cell r="K610">
            <v>5178.7</v>
          </cell>
          <cell r="L610">
            <v>0</v>
          </cell>
          <cell r="M610">
            <v>0</v>
          </cell>
          <cell r="N610">
            <v>5178.7</v>
          </cell>
        </row>
        <row r="617">
          <cell r="G617">
            <v>0</v>
          </cell>
          <cell r="H617">
            <v>477.6</v>
          </cell>
          <cell r="I617">
            <v>0</v>
          </cell>
          <cell r="J617">
            <v>377.6</v>
          </cell>
          <cell r="K617">
            <v>0</v>
          </cell>
          <cell r="L617">
            <v>377.6</v>
          </cell>
          <cell r="M617">
            <v>0</v>
          </cell>
          <cell r="N617">
            <v>377.6</v>
          </cell>
        </row>
        <row r="623">
          <cell r="G623">
            <v>12402.2</v>
          </cell>
          <cell r="H623">
            <v>8441.400000000001</v>
          </cell>
          <cell r="I623">
            <v>537.5</v>
          </cell>
          <cell r="J623">
            <v>8559</v>
          </cell>
          <cell r="K623">
            <v>0</v>
          </cell>
          <cell r="L623">
            <v>8021.500000000001</v>
          </cell>
          <cell r="M623">
            <v>537.5</v>
          </cell>
          <cell r="N623">
            <v>8644.6</v>
          </cell>
        </row>
        <row r="663">
          <cell r="J663">
            <v>0</v>
          </cell>
          <cell r="N663">
            <v>0</v>
          </cell>
        </row>
        <row r="669">
          <cell r="G669">
            <v>3576.4</v>
          </cell>
          <cell r="H669">
            <v>13401.4</v>
          </cell>
          <cell r="I669">
            <v>0</v>
          </cell>
          <cell r="J669">
            <v>15502.2</v>
          </cell>
          <cell r="K669">
            <v>3698.8</v>
          </cell>
          <cell r="L669">
            <v>11803.4</v>
          </cell>
          <cell r="M669">
            <v>0</v>
          </cell>
          <cell r="N669">
            <v>17148.7</v>
          </cell>
        </row>
        <row r="676">
          <cell r="G676">
            <v>0</v>
          </cell>
          <cell r="H676">
            <v>46941.1</v>
          </cell>
          <cell r="I676">
            <v>0</v>
          </cell>
          <cell r="J676">
            <v>33626.7</v>
          </cell>
          <cell r="K676">
            <v>0</v>
          </cell>
          <cell r="L676">
            <v>33626.7</v>
          </cell>
          <cell r="M676">
            <v>0</v>
          </cell>
          <cell r="N676">
            <v>33271.5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78"/>
  <sheetViews>
    <sheetView view="pageBreakPreview" zoomScale="70" zoomScaleNormal="85" zoomScaleSheetLayoutView="70" zoomScalePageLayoutView="0" workbookViewId="0" topLeftCell="A3">
      <selection activeCell="C8" sqref="C8:L8"/>
    </sheetView>
  </sheetViews>
  <sheetFormatPr defaultColWidth="9.00390625" defaultRowHeight="12.75"/>
  <cols>
    <col min="1" max="1" width="87.625" style="6" customWidth="1"/>
    <col min="2" max="2" width="11.25390625" style="1" customWidth="1"/>
    <col min="3" max="3" width="12.75390625" style="1" customWidth="1"/>
    <col min="4" max="4" width="17.75390625" style="1" customWidth="1"/>
    <col min="5" max="6" width="15.75390625" style="1" hidden="1" customWidth="1"/>
    <col min="7" max="7" width="3.875" style="1" hidden="1" customWidth="1"/>
    <col min="8" max="8" width="15.625" style="1" customWidth="1"/>
    <col min="9" max="11" width="15.75390625" style="1" hidden="1" customWidth="1"/>
    <col min="12" max="12" width="15.625" style="1" customWidth="1"/>
    <col min="13" max="15" width="15.75390625" style="1" hidden="1" customWidth="1"/>
    <col min="16" max="16" width="15.75390625" style="1" customWidth="1"/>
    <col min="17" max="16384" width="9.125" style="1" customWidth="1"/>
  </cols>
  <sheetData>
    <row r="1" ht="25.5" customHeight="1">
      <c r="C1" s="98" t="s">
        <v>727</v>
      </c>
    </row>
    <row r="2" spans="3:12" ht="20.25">
      <c r="C2" s="161" t="s">
        <v>168</v>
      </c>
      <c r="D2" s="162"/>
      <c r="E2" s="162"/>
      <c r="F2" s="162"/>
      <c r="G2" s="162"/>
      <c r="H2" s="162"/>
      <c r="I2" s="162"/>
      <c r="J2" s="162"/>
      <c r="K2" s="162"/>
      <c r="L2" s="162"/>
    </row>
    <row r="3" spans="3:12" ht="20.25">
      <c r="C3" s="161" t="s">
        <v>147</v>
      </c>
      <c r="D3" s="162"/>
      <c r="E3" s="162"/>
      <c r="F3" s="162"/>
      <c r="G3" s="162"/>
      <c r="H3" s="162"/>
      <c r="I3" s="162"/>
      <c r="J3" s="162"/>
      <c r="K3" s="162"/>
      <c r="L3" s="162"/>
    </row>
    <row r="4" spans="3:12" ht="20.25">
      <c r="C4" s="161" t="s">
        <v>743</v>
      </c>
      <c r="D4" s="162"/>
      <c r="E4" s="162"/>
      <c r="F4" s="162"/>
      <c r="G4" s="162"/>
      <c r="H4" s="162"/>
      <c r="I4" s="162"/>
      <c r="J4" s="162"/>
      <c r="K4" s="162"/>
      <c r="L4" s="162"/>
    </row>
    <row r="5" spans="3:12" ht="20.25">
      <c r="C5" s="161" t="s">
        <v>704</v>
      </c>
      <c r="D5" s="162"/>
      <c r="E5" s="162"/>
      <c r="F5" s="162"/>
      <c r="G5" s="162"/>
      <c r="H5" s="162"/>
      <c r="I5" s="162"/>
      <c r="J5" s="162"/>
      <c r="K5" s="162"/>
      <c r="L5" s="162"/>
    </row>
    <row r="6" spans="1:15" ht="20.25">
      <c r="A6" s="25"/>
      <c r="B6" s="61"/>
      <c r="C6" s="161" t="s">
        <v>168</v>
      </c>
      <c r="D6" s="162"/>
      <c r="E6" s="162"/>
      <c r="F6" s="162"/>
      <c r="G6" s="162"/>
      <c r="H6" s="162"/>
      <c r="I6" s="162"/>
      <c r="J6" s="162"/>
      <c r="K6" s="162"/>
      <c r="L6" s="162"/>
      <c r="M6" s="19"/>
      <c r="N6" s="19"/>
      <c r="O6" s="19"/>
    </row>
    <row r="7" spans="1:15" ht="20.25">
      <c r="A7" s="25"/>
      <c r="B7" s="61"/>
      <c r="C7" s="161" t="s">
        <v>147</v>
      </c>
      <c r="D7" s="162"/>
      <c r="E7" s="162"/>
      <c r="F7" s="162"/>
      <c r="G7" s="162"/>
      <c r="H7" s="162"/>
      <c r="I7" s="162"/>
      <c r="J7" s="162"/>
      <c r="K7" s="162"/>
      <c r="L7" s="162"/>
      <c r="M7" s="19"/>
      <c r="N7" s="19"/>
      <c r="O7" s="19"/>
    </row>
    <row r="8" spans="1:15" ht="20.25">
      <c r="A8" s="25"/>
      <c r="B8" s="61"/>
      <c r="C8" s="161" t="s">
        <v>686</v>
      </c>
      <c r="D8" s="162"/>
      <c r="E8" s="162"/>
      <c r="F8" s="162"/>
      <c r="G8" s="162"/>
      <c r="H8" s="162"/>
      <c r="I8" s="162"/>
      <c r="J8" s="162"/>
      <c r="K8" s="162"/>
      <c r="L8" s="162"/>
      <c r="M8" s="19"/>
      <c r="N8" s="19"/>
      <c r="O8" s="19"/>
    </row>
    <row r="9" spans="1:15" ht="20.25">
      <c r="A9" s="25"/>
      <c r="B9" s="61"/>
      <c r="C9" s="161" t="s">
        <v>705</v>
      </c>
      <c r="D9" s="162"/>
      <c r="E9" s="162"/>
      <c r="F9" s="162"/>
      <c r="G9" s="162"/>
      <c r="H9" s="162"/>
      <c r="I9" s="162"/>
      <c r="J9" s="162"/>
      <c r="K9" s="162"/>
      <c r="L9" s="162"/>
      <c r="M9" s="19"/>
      <c r="N9" s="19"/>
      <c r="O9" s="19"/>
    </row>
    <row r="10" spans="1:15" ht="31.5" customHeight="1">
      <c r="A10" s="165" t="s">
        <v>392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9"/>
      <c r="N10" s="19"/>
      <c r="O10" s="19"/>
    </row>
    <row r="11" spans="1:19" ht="28.5" customHeight="1">
      <c r="A11" s="166" t="s">
        <v>393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9"/>
      <c r="N11" s="19"/>
      <c r="O11" s="19"/>
      <c r="S11" s="1" t="s">
        <v>164</v>
      </c>
    </row>
    <row r="12" spans="1:15" ht="23.25" customHeight="1">
      <c r="A12" s="166" t="s">
        <v>680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9"/>
      <c r="N12" s="19"/>
      <c r="O12" s="19"/>
    </row>
    <row r="13" spans="1:15" ht="2.2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9"/>
      <c r="N13" s="19"/>
      <c r="O13" s="19"/>
    </row>
    <row r="14" spans="1:15" ht="19.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9"/>
      <c r="O14" s="19"/>
    </row>
    <row r="15" spans="1:15" ht="16.5" customHeight="1">
      <c r="A15" s="20"/>
      <c r="B15" s="21"/>
      <c r="C15" s="21"/>
      <c r="D15" s="19"/>
      <c r="E15" s="22" t="s">
        <v>291</v>
      </c>
      <c r="F15" s="22"/>
      <c r="G15" s="19"/>
      <c r="H15" s="19"/>
      <c r="I15" s="19"/>
      <c r="J15" s="19"/>
      <c r="K15" s="19"/>
      <c r="L15" s="7" t="s">
        <v>222</v>
      </c>
      <c r="M15" s="19"/>
      <c r="N15" s="19"/>
      <c r="O15" s="19"/>
    </row>
    <row r="16" spans="1:15" ht="48" customHeight="1">
      <c r="A16" s="167" t="s">
        <v>116</v>
      </c>
      <c r="B16" s="167" t="s">
        <v>540</v>
      </c>
      <c r="C16" s="167" t="s">
        <v>541</v>
      </c>
      <c r="D16" s="170" t="s">
        <v>165</v>
      </c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</row>
    <row r="17" spans="1:15" ht="30.75" customHeight="1">
      <c r="A17" s="168"/>
      <c r="B17" s="169"/>
      <c r="C17" s="169"/>
      <c r="D17" s="5" t="s">
        <v>427</v>
      </c>
      <c r="E17" s="5" t="s">
        <v>355</v>
      </c>
      <c r="F17" s="5" t="s">
        <v>353</v>
      </c>
      <c r="G17" s="5" t="s">
        <v>354</v>
      </c>
      <c r="H17" s="108" t="s">
        <v>579</v>
      </c>
      <c r="I17" s="5" t="s">
        <v>355</v>
      </c>
      <c r="J17" s="5" t="s">
        <v>353</v>
      </c>
      <c r="K17" s="5" t="s">
        <v>354</v>
      </c>
      <c r="L17" s="108" t="s">
        <v>642</v>
      </c>
      <c r="M17" s="5" t="s">
        <v>355</v>
      </c>
      <c r="N17" s="5" t="s">
        <v>353</v>
      </c>
      <c r="O17" s="5" t="s">
        <v>354</v>
      </c>
    </row>
    <row r="18" spans="1:15" ht="21.75" customHeight="1">
      <c r="A18" s="108">
        <v>1</v>
      </c>
      <c r="B18" s="106">
        <v>2</v>
      </c>
      <c r="C18" s="106">
        <v>3</v>
      </c>
      <c r="D18" s="28">
        <v>4</v>
      </c>
      <c r="E18" s="5"/>
      <c r="F18" s="5"/>
      <c r="G18" s="5"/>
      <c r="H18" s="108">
        <v>5</v>
      </c>
      <c r="I18" s="5"/>
      <c r="J18" s="5"/>
      <c r="K18" s="5"/>
      <c r="L18" s="108">
        <v>6</v>
      </c>
      <c r="M18" s="5"/>
      <c r="N18" s="5"/>
      <c r="O18" s="5"/>
    </row>
    <row r="19" spans="1:15" ht="18.75">
      <c r="A19" s="110" t="s">
        <v>209</v>
      </c>
      <c r="B19" s="10" t="s">
        <v>117</v>
      </c>
      <c r="C19" s="10" t="s">
        <v>384</v>
      </c>
      <c r="D19" s="11">
        <f aca="true" t="shared" si="0" ref="D19:O19">D20+D21+D22+D23+D24+D25+D26</f>
        <v>94489.6</v>
      </c>
      <c r="E19" s="11" t="e">
        <f t="shared" si="0"/>
        <v>#REF!</v>
      </c>
      <c r="F19" s="11" t="e">
        <f t="shared" si="0"/>
        <v>#REF!</v>
      </c>
      <c r="G19" s="11" t="e">
        <f t="shared" si="0"/>
        <v>#REF!</v>
      </c>
      <c r="H19" s="11">
        <f t="shared" si="0"/>
        <v>82398.9</v>
      </c>
      <c r="I19" s="11" t="e">
        <f t="shared" si="0"/>
        <v>#REF!</v>
      </c>
      <c r="J19" s="11" t="e">
        <f t="shared" si="0"/>
        <v>#REF!</v>
      </c>
      <c r="K19" s="11" t="e">
        <f t="shared" si="0"/>
        <v>#REF!</v>
      </c>
      <c r="L19" s="11">
        <f t="shared" si="0"/>
        <v>82994.40000000001</v>
      </c>
      <c r="M19" s="11" t="e">
        <f t="shared" si="0"/>
        <v>#REF!</v>
      </c>
      <c r="N19" s="11" t="e">
        <f t="shared" si="0"/>
        <v>#REF!</v>
      </c>
      <c r="O19" s="11" t="e">
        <f t="shared" si="0"/>
        <v>#REF!</v>
      </c>
    </row>
    <row r="20" spans="1:15" ht="37.5">
      <c r="A20" s="12" t="s">
        <v>98</v>
      </c>
      <c r="B20" s="13" t="s">
        <v>117</v>
      </c>
      <c r="C20" s="13" t="s">
        <v>121</v>
      </c>
      <c r="D20" s="9">
        <f>'7 целевые  '!F16</f>
        <v>2726.3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>
        <f>'[1]7 целевые 1 '!J16</f>
        <v>1728.8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>
        <f>'[1]7 целевые 1 '!N16</f>
        <v>1728.8</v>
      </c>
      <c r="M20" s="9" t="e">
        <f>#REF!</f>
        <v>#REF!</v>
      </c>
      <c r="N20" s="9" t="e">
        <f>#REF!</f>
        <v>#REF!</v>
      </c>
      <c r="O20" s="9" t="e">
        <f>#REF!</f>
        <v>#REF!</v>
      </c>
    </row>
    <row r="21" spans="1:15" ht="56.25">
      <c r="A21" s="109" t="s">
        <v>193</v>
      </c>
      <c r="B21" s="13" t="s">
        <v>117</v>
      </c>
      <c r="C21" s="13" t="s">
        <v>120</v>
      </c>
      <c r="D21" s="9">
        <f>'7 целевые  '!F23</f>
        <v>1727.9999999999998</v>
      </c>
      <c r="E21" s="9" t="e">
        <f>#REF!</f>
        <v>#REF!</v>
      </c>
      <c r="F21" s="9" t="e">
        <f>#REF!</f>
        <v>#REF!</v>
      </c>
      <c r="G21" s="9" t="e">
        <f>#REF!</f>
        <v>#REF!</v>
      </c>
      <c r="H21" s="9">
        <f>'[1]7 целевые 1 '!J23</f>
        <v>2424.6000000000004</v>
      </c>
      <c r="I21" s="9" t="e">
        <f>#REF!</f>
        <v>#REF!</v>
      </c>
      <c r="J21" s="9" t="e">
        <f>#REF!</f>
        <v>#REF!</v>
      </c>
      <c r="K21" s="9" t="e">
        <f>#REF!</f>
        <v>#REF!</v>
      </c>
      <c r="L21" s="9">
        <f>'[1]7 целевые 1 '!N23</f>
        <v>2507</v>
      </c>
      <c r="M21" s="9" t="e">
        <f>#REF!</f>
        <v>#REF!</v>
      </c>
      <c r="N21" s="9" t="e">
        <f>#REF!</f>
        <v>#REF!</v>
      </c>
      <c r="O21" s="9" t="e">
        <f>#REF!</f>
        <v>#REF!</v>
      </c>
    </row>
    <row r="22" spans="1:15" ht="56.25">
      <c r="A22" s="109" t="s">
        <v>94</v>
      </c>
      <c r="B22" s="13" t="s">
        <v>117</v>
      </c>
      <c r="C22" s="13" t="s">
        <v>118</v>
      </c>
      <c r="D22" s="9">
        <f>'7 целевые  '!F35</f>
        <v>38672.7</v>
      </c>
      <c r="E22" s="9" t="e">
        <f>#REF!</f>
        <v>#REF!</v>
      </c>
      <c r="F22" s="9" t="e">
        <f>#REF!</f>
        <v>#REF!</v>
      </c>
      <c r="G22" s="9" t="e">
        <f>#REF!</f>
        <v>#REF!</v>
      </c>
      <c r="H22" s="9">
        <f>'[1]7 целевые 1 '!J35</f>
        <v>38568.899999999994</v>
      </c>
      <c r="I22" s="9" t="e">
        <f>#REF!</f>
        <v>#REF!</v>
      </c>
      <c r="J22" s="9" t="e">
        <f>#REF!</f>
        <v>#REF!</v>
      </c>
      <c r="K22" s="9" t="e">
        <f>#REF!</f>
        <v>#REF!</v>
      </c>
      <c r="L22" s="9">
        <f>'[1]7 целевые 1 '!N35</f>
        <v>39203.600000000006</v>
      </c>
      <c r="M22" s="9" t="e">
        <f>#REF!</f>
        <v>#REF!</v>
      </c>
      <c r="N22" s="9" t="e">
        <f>#REF!</f>
        <v>#REF!</v>
      </c>
      <c r="O22" s="9" t="e">
        <f>#REF!</f>
        <v>#REF!</v>
      </c>
    </row>
    <row r="23" spans="1:15" ht="18.75">
      <c r="A23" s="109" t="s">
        <v>163</v>
      </c>
      <c r="B23" s="13" t="s">
        <v>117</v>
      </c>
      <c r="C23" s="13" t="s">
        <v>125</v>
      </c>
      <c r="D23" s="9">
        <f>'[1]7 целевые 1 '!F103</f>
        <v>29.1</v>
      </c>
      <c r="E23" s="9" t="e">
        <f>#REF!</f>
        <v>#REF!</v>
      </c>
      <c r="F23" s="9" t="e">
        <f>#REF!</f>
        <v>#REF!</v>
      </c>
      <c r="G23" s="9" t="e">
        <f>#REF!</f>
        <v>#REF!</v>
      </c>
      <c r="H23" s="9">
        <f>'[1]7 целевые 1 '!J103</f>
        <v>3.5</v>
      </c>
      <c r="I23" s="9" t="e">
        <f>#REF!</f>
        <v>#REF!</v>
      </c>
      <c r="J23" s="9" t="e">
        <f>#REF!</f>
        <v>#REF!</v>
      </c>
      <c r="K23" s="9" t="e">
        <f>#REF!</f>
        <v>#REF!</v>
      </c>
      <c r="L23" s="9">
        <f>'[1]7 целевые 1 '!N103</f>
        <v>3.1</v>
      </c>
      <c r="M23" s="9" t="e">
        <f>#REF!</f>
        <v>#REF!</v>
      </c>
      <c r="N23" s="9" t="e">
        <f>#REF!</f>
        <v>#REF!</v>
      </c>
      <c r="O23" s="9" t="e">
        <f>#REF!</f>
        <v>#REF!</v>
      </c>
    </row>
    <row r="24" spans="1:15" ht="37.5">
      <c r="A24" s="35" t="s">
        <v>195</v>
      </c>
      <c r="B24" s="13" t="s">
        <v>117</v>
      </c>
      <c r="C24" s="13" t="s">
        <v>133</v>
      </c>
      <c r="D24" s="9">
        <f>'7 целевые  '!F107</f>
        <v>11177.099999999999</v>
      </c>
      <c r="E24" s="9" t="e">
        <f>#REF!</f>
        <v>#REF!</v>
      </c>
      <c r="F24" s="9" t="e">
        <f>#REF!</f>
        <v>#REF!</v>
      </c>
      <c r="G24" s="9" t="e">
        <f>#REF!</f>
        <v>#REF!</v>
      </c>
      <c r="H24" s="9">
        <f>'[1]7 целевые 1 '!J107</f>
        <v>9174.9</v>
      </c>
      <c r="I24" s="9" t="e">
        <f>#REF!</f>
        <v>#REF!</v>
      </c>
      <c r="J24" s="9" t="e">
        <f>#REF!</f>
        <v>#REF!</v>
      </c>
      <c r="K24" s="9" t="e">
        <f>#REF!</f>
        <v>#REF!</v>
      </c>
      <c r="L24" s="9">
        <f>'[1]7 целевые 1 '!N107</f>
        <v>9306</v>
      </c>
      <c r="M24" s="9" t="e">
        <f>#REF!</f>
        <v>#REF!</v>
      </c>
      <c r="N24" s="9" t="e">
        <f>#REF!</f>
        <v>#REF!</v>
      </c>
      <c r="O24" s="9" t="e">
        <f>#REF!</f>
        <v>#REF!</v>
      </c>
    </row>
    <row r="25" spans="1:15" ht="18.75">
      <c r="A25" s="109" t="s">
        <v>119</v>
      </c>
      <c r="B25" s="13" t="s">
        <v>117</v>
      </c>
      <c r="C25" s="13" t="s">
        <v>139</v>
      </c>
      <c r="D25" s="9">
        <f>'7 целевые  '!F134</f>
        <v>15318.8</v>
      </c>
      <c r="E25" s="9">
        <f>'[1]7 целевые 1 '!G126</f>
        <v>0</v>
      </c>
      <c r="F25" s="9">
        <f>'[1]7 целевые 1 '!H126</f>
        <v>15860.6</v>
      </c>
      <c r="G25" s="9">
        <f>'[1]7 целевые 1 '!I126</f>
        <v>0</v>
      </c>
      <c r="H25" s="9">
        <f>'[1]7 целевые 1 '!J126</f>
        <v>6305.7</v>
      </c>
      <c r="I25" s="9">
        <f>'[1]7 целевые 1 '!K126</f>
        <v>0</v>
      </c>
      <c r="J25" s="9">
        <f>'[1]7 целевые 1 '!L126</f>
        <v>6305.7</v>
      </c>
      <c r="K25" s="9">
        <f>'[1]7 целевые 1 '!M126</f>
        <v>0</v>
      </c>
      <c r="L25" s="9">
        <f>'[1]7 целевые 1 '!N126</f>
        <v>5991.9</v>
      </c>
      <c r="M25" s="9" t="e">
        <f>#REF!</f>
        <v>#REF!</v>
      </c>
      <c r="N25" s="9" t="e">
        <f>#REF!</f>
        <v>#REF!</v>
      </c>
      <c r="O25" s="9" t="e">
        <f>#REF!</f>
        <v>#REF!</v>
      </c>
    </row>
    <row r="26" spans="1:15" ht="24.75" customHeight="1">
      <c r="A26" s="109" t="s">
        <v>140</v>
      </c>
      <c r="B26" s="13" t="s">
        <v>117</v>
      </c>
      <c r="C26" s="13" t="s">
        <v>154</v>
      </c>
      <c r="D26" s="9">
        <f>'7 целевые  '!F138</f>
        <v>24837.600000000002</v>
      </c>
      <c r="E26" s="9">
        <f>'[1]7 целевые 1 '!G130</f>
        <v>5524.2</v>
      </c>
      <c r="F26" s="9">
        <f>'[1]7 целевые 1 '!H130</f>
        <v>16617</v>
      </c>
      <c r="G26" s="9">
        <f>'[1]7 целевые 1 '!I130</f>
        <v>2200.3999999999996</v>
      </c>
      <c r="H26" s="9">
        <f>'[1]7 целевые 1 '!J130</f>
        <v>24192.5</v>
      </c>
      <c r="I26" s="9">
        <f>'[1]7 целевые 1 '!K130</f>
        <v>5088.6</v>
      </c>
      <c r="J26" s="9">
        <f>'[1]7 целевые 1 '!L130</f>
        <v>16903.5</v>
      </c>
      <c r="K26" s="9">
        <f>'[1]7 целевые 1 '!M130</f>
        <v>2200.3999999999996</v>
      </c>
      <c r="L26" s="9">
        <f>'[1]7 целевые 1 '!N130</f>
        <v>24254</v>
      </c>
      <c r="M26" s="9" t="e">
        <f>#REF!</f>
        <v>#REF!</v>
      </c>
      <c r="N26" s="9" t="e">
        <f>#REF!</f>
        <v>#REF!</v>
      </c>
      <c r="O26" s="9" t="e">
        <f>#REF!</f>
        <v>#REF!</v>
      </c>
    </row>
    <row r="27" spans="1:15" ht="24.75" customHeight="1">
      <c r="A27" s="116" t="s">
        <v>728</v>
      </c>
      <c r="B27" s="10" t="s">
        <v>121</v>
      </c>
      <c r="C27" s="10" t="s">
        <v>384</v>
      </c>
      <c r="D27" s="11">
        <f>D28</f>
        <v>52.400000000000006</v>
      </c>
      <c r="E27" s="11">
        <f aca="true" t="shared" si="1" ref="E27:L27">E28</f>
        <v>0</v>
      </c>
      <c r="F27" s="11">
        <f t="shared" si="1"/>
        <v>0</v>
      </c>
      <c r="G27" s="11">
        <f t="shared" si="1"/>
        <v>0</v>
      </c>
      <c r="H27" s="11">
        <f t="shared" si="1"/>
        <v>0</v>
      </c>
      <c r="I27" s="11">
        <f t="shared" si="1"/>
        <v>0</v>
      </c>
      <c r="J27" s="11">
        <f t="shared" si="1"/>
        <v>0</v>
      </c>
      <c r="K27" s="11">
        <f t="shared" si="1"/>
        <v>0</v>
      </c>
      <c r="L27" s="11">
        <f t="shared" si="1"/>
        <v>0</v>
      </c>
      <c r="M27" s="9"/>
      <c r="N27" s="9"/>
      <c r="O27" s="9"/>
    </row>
    <row r="28" spans="1:15" ht="24.75" customHeight="1">
      <c r="A28" s="115" t="s">
        <v>729</v>
      </c>
      <c r="B28" s="13" t="s">
        <v>121</v>
      </c>
      <c r="C28" s="13" t="s">
        <v>120</v>
      </c>
      <c r="D28" s="9">
        <f>'7 целевые  '!F181</f>
        <v>52.400000000000006</v>
      </c>
      <c r="E28" s="9"/>
      <c r="F28" s="9"/>
      <c r="G28" s="9"/>
      <c r="H28" s="9">
        <v>0</v>
      </c>
      <c r="I28" s="9"/>
      <c r="J28" s="9"/>
      <c r="K28" s="9"/>
      <c r="L28" s="9">
        <v>0</v>
      </c>
      <c r="M28" s="9"/>
      <c r="N28" s="9"/>
      <c r="O28" s="9"/>
    </row>
    <row r="29" spans="1:15" ht="37.5">
      <c r="A29" s="110" t="s">
        <v>201</v>
      </c>
      <c r="B29" s="10" t="s">
        <v>120</v>
      </c>
      <c r="C29" s="10" t="s">
        <v>384</v>
      </c>
      <c r="D29" s="11">
        <f>D31+D32+D30</f>
        <v>709.9</v>
      </c>
      <c r="E29" s="11">
        <f aca="true" t="shared" si="2" ref="E29:O29">E31+E32+E30</f>
        <v>242.1</v>
      </c>
      <c r="F29" s="11">
        <f t="shared" si="2"/>
        <v>413.1</v>
      </c>
      <c r="G29" s="11">
        <f t="shared" si="2"/>
        <v>54.7</v>
      </c>
      <c r="H29" s="11">
        <f t="shared" si="2"/>
        <v>639.9</v>
      </c>
      <c r="I29" s="11">
        <f t="shared" si="2"/>
        <v>255.5</v>
      </c>
      <c r="J29" s="11">
        <f t="shared" si="2"/>
        <v>329.7</v>
      </c>
      <c r="K29" s="11">
        <f t="shared" si="2"/>
        <v>54.7</v>
      </c>
      <c r="L29" s="11">
        <f t="shared" si="2"/>
        <v>639.9</v>
      </c>
      <c r="M29" s="11" t="e">
        <f t="shared" si="2"/>
        <v>#REF!</v>
      </c>
      <c r="N29" s="11" t="e">
        <f t="shared" si="2"/>
        <v>#REF!</v>
      </c>
      <c r="O29" s="11" t="e">
        <f t="shared" si="2"/>
        <v>#REF!</v>
      </c>
    </row>
    <row r="30" spans="1:15" ht="18.75">
      <c r="A30" s="109" t="s">
        <v>596</v>
      </c>
      <c r="B30" s="13" t="s">
        <v>120</v>
      </c>
      <c r="C30" s="13" t="s">
        <v>122</v>
      </c>
      <c r="D30" s="9">
        <f>'7 целевые  '!F183</f>
        <v>147.4</v>
      </c>
      <c r="E30" s="9">
        <f>'[1]7 целевые 1 '!G170</f>
        <v>0</v>
      </c>
      <c r="F30" s="9">
        <f>'[1]7 целевые 1 '!H170</f>
        <v>120</v>
      </c>
      <c r="G30" s="9">
        <f>'[1]7 целевые 1 '!I170</f>
        <v>27.4</v>
      </c>
      <c r="H30" s="9">
        <f>'[1]7 целевые 1 '!J170</f>
        <v>147.4</v>
      </c>
      <c r="I30" s="9">
        <f>'[1]7 целевые 1 '!K170</f>
        <v>0</v>
      </c>
      <c r="J30" s="9">
        <f>'[1]7 целевые 1 '!L170</f>
        <v>120</v>
      </c>
      <c r="K30" s="9">
        <f>'[1]7 целевые 1 '!M170</f>
        <v>27.4</v>
      </c>
      <c r="L30" s="9">
        <f>'[1]7 целевые 1 '!N170</f>
        <v>147.4</v>
      </c>
      <c r="M30" s="9" t="e">
        <f>#REF!</f>
        <v>#REF!</v>
      </c>
      <c r="N30" s="9" t="e">
        <f>#REF!</f>
        <v>#REF!</v>
      </c>
      <c r="O30" s="9" t="e">
        <f>#REF!</f>
        <v>#REF!</v>
      </c>
    </row>
    <row r="31" spans="1:16" ht="43.5" customHeight="1">
      <c r="A31" s="109" t="s">
        <v>590</v>
      </c>
      <c r="B31" s="13" t="s">
        <v>120</v>
      </c>
      <c r="C31" s="13" t="s">
        <v>123</v>
      </c>
      <c r="D31" s="9">
        <f>'7 целевые  '!F192</f>
        <v>167.3</v>
      </c>
      <c r="E31" s="9">
        <f>'[1]7 целевые 1 '!G179</f>
        <v>0</v>
      </c>
      <c r="F31" s="9">
        <f>'[1]7 целевые 1 '!H179</f>
        <v>140</v>
      </c>
      <c r="G31" s="9">
        <f>'[1]7 целевые 1 '!I179</f>
        <v>27.3</v>
      </c>
      <c r="H31" s="9">
        <f>'[1]7 целевые 1 '!J179</f>
        <v>167.3</v>
      </c>
      <c r="I31" s="9">
        <f>'[1]7 целевые 1 '!K179</f>
        <v>0</v>
      </c>
      <c r="J31" s="9">
        <f>'[1]7 целевые 1 '!L179</f>
        <v>140</v>
      </c>
      <c r="K31" s="9">
        <f>'[1]7 целевые 1 '!M179</f>
        <v>27.3</v>
      </c>
      <c r="L31" s="9">
        <f>'[1]7 целевые 1 '!N179</f>
        <v>167.3</v>
      </c>
      <c r="M31" s="9" t="e">
        <f>#REF!</f>
        <v>#REF!</v>
      </c>
      <c r="N31" s="9" t="e">
        <f>#REF!</f>
        <v>#REF!</v>
      </c>
      <c r="O31" s="9" t="e">
        <f>#REF!</f>
        <v>#REF!</v>
      </c>
      <c r="P31" s="50"/>
    </row>
    <row r="32" spans="1:15" ht="37.5">
      <c r="A32" s="12" t="s">
        <v>202</v>
      </c>
      <c r="B32" s="13" t="s">
        <v>120</v>
      </c>
      <c r="C32" s="13" t="s">
        <v>142</v>
      </c>
      <c r="D32" s="9">
        <f>'7 целевые  '!F201</f>
        <v>395.2</v>
      </c>
      <c r="E32" s="9">
        <f>'[1]7 целевые 1 '!G188</f>
        <v>242.1</v>
      </c>
      <c r="F32" s="9">
        <f>'[1]7 целевые 1 '!H188</f>
        <v>153.10000000000002</v>
      </c>
      <c r="G32" s="9">
        <f>'[1]7 целевые 1 '!I188</f>
        <v>0</v>
      </c>
      <c r="H32" s="9">
        <f>'[1]7 целевые 1 '!J188</f>
        <v>325.2</v>
      </c>
      <c r="I32" s="9">
        <f>'[1]7 целевые 1 '!K188</f>
        <v>255.5</v>
      </c>
      <c r="J32" s="9">
        <f>'[1]7 целевые 1 '!L188</f>
        <v>69.7</v>
      </c>
      <c r="K32" s="9">
        <f>'[1]7 целевые 1 '!M188</f>
        <v>0</v>
      </c>
      <c r="L32" s="9">
        <f>'[1]7 целевые 1 '!N188</f>
        <v>325.2</v>
      </c>
      <c r="M32" s="9" t="e">
        <f>#REF!</f>
        <v>#REF!</v>
      </c>
      <c r="N32" s="9" t="e">
        <f>#REF!</f>
        <v>#REF!</v>
      </c>
      <c r="O32" s="9" t="e">
        <f>#REF!</f>
        <v>#REF!</v>
      </c>
    </row>
    <row r="33" spans="1:15" ht="18.75">
      <c r="A33" s="110" t="s">
        <v>124</v>
      </c>
      <c r="B33" s="10" t="s">
        <v>118</v>
      </c>
      <c r="C33" s="10" t="s">
        <v>384</v>
      </c>
      <c r="D33" s="11">
        <f>D36+D37+D35+D34</f>
        <v>49901.1</v>
      </c>
      <c r="E33" s="11">
        <f aca="true" t="shared" si="3" ref="E33:L33">E36+E37+E35+E34</f>
        <v>34292.100000000006</v>
      </c>
      <c r="F33" s="11">
        <f t="shared" si="3"/>
        <v>15673</v>
      </c>
      <c r="G33" s="11">
        <f t="shared" si="3"/>
        <v>0</v>
      </c>
      <c r="H33" s="11">
        <f t="shared" si="3"/>
        <v>30947.300000000003</v>
      </c>
      <c r="I33" s="11">
        <f t="shared" si="3"/>
        <v>16035.3</v>
      </c>
      <c r="J33" s="11">
        <f t="shared" si="3"/>
        <v>14912</v>
      </c>
      <c r="K33" s="11">
        <f t="shared" si="3"/>
        <v>0</v>
      </c>
      <c r="L33" s="11">
        <f t="shared" si="3"/>
        <v>31603.100000000002</v>
      </c>
      <c r="M33" s="11" t="e">
        <f>M36+M37+M35</f>
        <v>#REF!</v>
      </c>
      <c r="N33" s="11" t="e">
        <f>N36+N37+N35</f>
        <v>#REF!</v>
      </c>
      <c r="O33" s="11" t="e">
        <f>O36+O37+O35</f>
        <v>#REF!</v>
      </c>
    </row>
    <row r="34" spans="1:15" ht="18.75">
      <c r="A34" s="54" t="s">
        <v>661</v>
      </c>
      <c r="B34" s="52" t="s">
        <v>118</v>
      </c>
      <c r="C34" s="52" t="s">
        <v>117</v>
      </c>
      <c r="D34" s="9">
        <f>'7 целевые  '!F223</f>
        <v>500</v>
      </c>
      <c r="E34" s="9">
        <f>'[1]7 целевые 1 '!G208</f>
        <v>500</v>
      </c>
      <c r="F34" s="9">
        <f>'[1]7 целевые 1 '!H208</f>
        <v>0</v>
      </c>
      <c r="G34" s="9">
        <f>'[1]7 целевые 1 '!I208</f>
        <v>0</v>
      </c>
      <c r="H34" s="9">
        <f>'[1]7 целевые 1 '!J208</f>
        <v>0</v>
      </c>
      <c r="I34" s="9">
        <f>'[1]7 целевые 1 '!K208</f>
        <v>0</v>
      </c>
      <c r="J34" s="9">
        <f>'[1]7 целевые 1 '!L208</f>
        <v>0</v>
      </c>
      <c r="K34" s="9">
        <f>'[1]7 целевые 1 '!M208</f>
        <v>0</v>
      </c>
      <c r="L34" s="9">
        <f>'[1]7 целевые 1 '!N208</f>
        <v>0</v>
      </c>
      <c r="M34" s="11"/>
      <c r="N34" s="11"/>
      <c r="O34" s="11"/>
    </row>
    <row r="35" spans="1:15" ht="18.75">
      <c r="A35" s="109" t="s">
        <v>558</v>
      </c>
      <c r="B35" s="13" t="s">
        <v>118</v>
      </c>
      <c r="C35" s="13" t="s">
        <v>130</v>
      </c>
      <c r="D35" s="9">
        <f>'7 целевые  '!F230</f>
        <v>2723.7</v>
      </c>
      <c r="E35" s="9">
        <f>'[1]7 целевые 1 '!G215</f>
        <v>2642</v>
      </c>
      <c r="F35" s="9">
        <f>'[1]7 целевые 1 '!H215</f>
        <v>81.7</v>
      </c>
      <c r="G35" s="9">
        <f>'[1]7 целевые 1 '!I215</f>
        <v>0</v>
      </c>
      <c r="H35" s="9">
        <f>'[1]7 целевые 1 '!J215</f>
        <v>2723.7</v>
      </c>
      <c r="I35" s="9">
        <f>'[1]7 целевые 1 '!K215</f>
        <v>2642</v>
      </c>
      <c r="J35" s="9">
        <f>'[1]7 целевые 1 '!L215</f>
        <v>81.7</v>
      </c>
      <c r="K35" s="9">
        <f>'[1]7 целевые 1 '!M215</f>
        <v>0</v>
      </c>
      <c r="L35" s="9">
        <f>'[1]7 целевые 1 '!N215</f>
        <v>2723.7</v>
      </c>
      <c r="M35" s="9" t="e">
        <f>#REF!</f>
        <v>#REF!</v>
      </c>
      <c r="N35" s="9" t="e">
        <f>#REF!</f>
        <v>#REF!</v>
      </c>
      <c r="O35" s="9" t="e">
        <f>#REF!</f>
        <v>#REF!</v>
      </c>
    </row>
    <row r="36" spans="1:15" ht="22.5" customHeight="1">
      <c r="A36" s="109" t="s">
        <v>155</v>
      </c>
      <c r="B36" s="13" t="s">
        <v>118</v>
      </c>
      <c r="C36" s="13" t="s">
        <v>122</v>
      </c>
      <c r="D36" s="9">
        <f>'7 целевые  '!F236</f>
        <v>45241.3</v>
      </c>
      <c r="E36" s="9">
        <f>'[1]7 целевые 1 '!G221</f>
        <v>29801.9</v>
      </c>
      <c r="F36" s="9">
        <f>'[1]7 целевые 1 '!H221</f>
        <v>15439.4</v>
      </c>
      <c r="G36" s="9">
        <f>'[1]7 целевые 1 '!I221</f>
        <v>0</v>
      </c>
      <c r="H36" s="9">
        <f>'[1]7 целевые 1 '!J221</f>
        <v>26830.4</v>
      </c>
      <c r="I36" s="9">
        <f>'[1]7 целевые 1 '!K221</f>
        <v>12141.4</v>
      </c>
      <c r="J36" s="9">
        <f>'[1]7 целевые 1 '!L221</f>
        <v>14689</v>
      </c>
      <c r="K36" s="9">
        <f>'[1]7 целевые 1 '!M221</f>
        <v>0</v>
      </c>
      <c r="L36" s="9">
        <f>'[1]7 целевые 1 '!N221</f>
        <v>27400.4</v>
      </c>
      <c r="M36" s="9" t="e">
        <f>#REF!</f>
        <v>#REF!</v>
      </c>
      <c r="N36" s="9" t="e">
        <f>#REF!</f>
        <v>#REF!</v>
      </c>
      <c r="O36" s="9" t="e">
        <f>#REF!</f>
        <v>#REF!</v>
      </c>
    </row>
    <row r="37" spans="1:15" ht="21.75" customHeight="1">
      <c r="A37" s="12" t="s">
        <v>166</v>
      </c>
      <c r="B37" s="13" t="s">
        <v>118</v>
      </c>
      <c r="C37" s="13" t="s">
        <v>167</v>
      </c>
      <c r="D37" s="9">
        <f>'7 целевые  '!F250</f>
        <v>1436.1000000000001</v>
      </c>
      <c r="E37" s="9">
        <f>'[1]7 целевые 1 '!G235</f>
        <v>1348.2</v>
      </c>
      <c r="F37" s="9">
        <f>'[1]7 целевые 1 '!H235</f>
        <v>151.89999999999998</v>
      </c>
      <c r="G37" s="9">
        <f>'[1]7 целевые 1 '!I235</f>
        <v>0</v>
      </c>
      <c r="H37" s="9">
        <f>'[1]7 целевые 1 '!J235</f>
        <v>1393.2</v>
      </c>
      <c r="I37" s="9">
        <f>'[1]7 целевые 1 '!K235</f>
        <v>1251.9</v>
      </c>
      <c r="J37" s="9">
        <f>'[1]7 целевые 1 '!L235</f>
        <v>141.29999999999998</v>
      </c>
      <c r="K37" s="9">
        <f>'[1]7 целевые 1 '!M235</f>
        <v>0</v>
      </c>
      <c r="L37" s="9">
        <f>'[1]7 целевые 1 '!N235</f>
        <v>1479</v>
      </c>
      <c r="M37" s="9" t="e">
        <f>#REF!</f>
        <v>#REF!</v>
      </c>
      <c r="N37" s="9" t="e">
        <f>#REF!</f>
        <v>#REF!</v>
      </c>
      <c r="O37" s="9" t="e">
        <f>#REF!</f>
        <v>#REF!</v>
      </c>
    </row>
    <row r="38" spans="1:15" ht="26.25" customHeight="1">
      <c r="A38" s="110" t="s">
        <v>161</v>
      </c>
      <c r="B38" s="10" t="s">
        <v>125</v>
      </c>
      <c r="C38" s="10" t="s">
        <v>384</v>
      </c>
      <c r="D38" s="11">
        <f>D39+D40+D41+D42</f>
        <v>14078.7</v>
      </c>
      <c r="E38" s="11">
        <f aca="true" t="shared" si="4" ref="E38:L38">E39+E40+E41+E42</f>
        <v>5071</v>
      </c>
      <c r="F38" s="11">
        <f t="shared" si="4"/>
        <v>9397</v>
      </c>
      <c r="G38" s="11">
        <f t="shared" si="4"/>
        <v>179.2</v>
      </c>
      <c r="H38" s="11">
        <f t="shared" si="4"/>
        <v>2859.6</v>
      </c>
      <c r="I38" s="11">
        <f t="shared" si="4"/>
        <v>1637.6</v>
      </c>
      <c r="J38" s="11">
        <f t="shared" si="4"/>
        <v>1040</v>
      </c>
      <c r="K38" s="11">
        <f t="shared" si="4"/>
        <v>182</v>
      </c>
      <c r="L38" s="11">
        <f t="shared" si="4"/>
        <v>2999.9</v>
      </c>
      <c r="M38" s="11" t="e">
        <f>M39+M40+M41</f>
        <v>#REF!</v>
      </c>
      <c r="N38" s="11" t="e">
        <f>N39+N40+N41</f>
        <v>#REF!</v>
      </c>
      <c r="O38" s="11" t="e">
        <f>O39+O40+O41</f>
        <v>#REF!</v>
      </c>
    </row>
    <row r="39" spans="1:15" ht="22.5" customHeight="1">
      <c r="A39" s="109" t="s">
        <v>162</v>
      </c>
      <c r="B39" s="13" t="s">
        <v>125</v>
      </c>
      <c r="C39" s="13" t="s">
        <v>117</v>
      </c>
      <c r="D39" s="9">
        <f>'7 целевые  '!F269</f>
        <v>300</v>
      </c>
      <c r="E39" s="9">
        <f>'[1]7 целевые 1 '!G254</f>
        <v>0</v>
      </c>
      <c r="F39" s="9">
        <f>'[1]7 целевые 1 '!H254</f>
        <v>300</v>
      </c>
      <c r="G39" s="9">
        <f>'[1]7 целевые 1 '!I254</f>
        <v>0</v>
      </c>
      <c r="H39" s="9">
        <f>'[1]7 целевые 1 '!J254</f>
        <v>800</v>
      </c>
      <c r="I39" s="9">
        <f>'[1]7 целевые 1 '!K254</f>
        <v>0</v>
      </c>
      <c r="J39" s="9">
        <f>'[1]7 целевые 1 '!L254</f>
        <v>800</v>
      </c>
      <c r="K39" s="9">
        <f>'[1]7 целевые 1 '!M254</f>
        <v>0</v>
      </c>
      <c r="L39" s="9">
        <f>'[1]7 целевые 1 '!N254</f>
        <v>800</v>
      </c>
      <c r="M39" s="9" t="e">
        <f>#REF!</f>
        <v>#REF!</v>
      </c>
      <c r="N39" s="9" t="e">
        <f>#REF!</f>
        <v>#REF!</v>
      </c>
      <c r="O39" s="9" t="e">
        <f>#REF!</f>
        <v>#REF!</v>
      </c>
    </row>
    <row r="40" spans="1:15" ht="21" customHeight="1">
      <c r="A40" s="12" t="s">
        <v>153</v>
      </c>
      <c r="B40" s="13" t="s">
        <v>125</v>
      </c>
      <c r="C40" s="13" t="s">
        <v>121</v>
      </c>
      <c r="D40" s="9">
        <f>'7 целевые  '!F279</f>
        <v>4986.5</v>
      </c>
      <c r="E40" s="9">
        <f>'[1]7 целевые 1 '!G264</f>
        <v>3458</v>
      </c>
      <c r="F40" s="9">
        <f>'[1]7 целевые 1 '!H264</f>
        <v>2097</v>
      </c>
      <c r="G40" s="9">
        <f>'[1]7 целевые 1 '!I264</f>
        <v>0</v>
      </c>
      <c r="H40" s="9">
        <f>'[1]7 целевые 1 '!J264</f>
        <v>240</v>
      </c>
      <c r="I40" s="9">
        <f>'[1]7 целевые 1 '!K264</f>
        <v>0</v>
      </c>
      <c r="J40" s="9">
        <f>'[1]7 целевые 1 '!L264</f>
        <v>240</v>
      </c>
      <c r="K40" s="9">
        <f>'[1]7 целевые 1 '!M264</f>
        <v>0</v>
      </c>
      <c r="L40" s="9">
        <f>'[1]7 целевые 1 '!N264</f>
        <v>240</v>
      </c>
      <c r="M40" s="9" t="e">
        <f>#REF!</f>
        <v>#REF!</v>
      </c>
      <c r="N40" s="9" t="e">
        <f>#REF!</f>
        <v>#REF!</v>
      </c>
      <c r="O40" s="9" t="e">
        <f>#REF!</f>
        <v>#REF!</v>
      </c>
    </row>
    <row r="41" spans="1:15" ht="18" customHeight="1">
      <c r="A41" s="109" t="s">
        <v>400</v>
      </c>
      <c r="B41" s="13" t="s">
        <v>125</v>
      </c>
      <c r="C41" s="13" t="s">
        <v>120</v>
      </c>
      <c r="D41" s="9">
        <f>'7 целевые  '!F294</f>
        <v>1792.2</v>
      </c>
      <c r="E41" s="9">
        <f>'[1]7 целевые 1 '!G279</f>
        <v>1613</v>
      </c>
      <c r="F41" s="9">
        <f>'[1]7 целевые 1 '!H279</f>
        <v>0</v>
      </c>
      <c r="G41" s="9">
        <f>'[1]7 целевые 1 '!I279</f>
        <v>179.2</v>
      </c>
      <c r="H41" s="9">
        <f>'[1]7 целевые 1 '!J279</f>
        <v>1819.6</v>
      </c>
      <c r="I41" s="9">
        <f>'[1]7 целевые 1 '!K279</f>
        <v>1637.6</v>
      </c>
      <c r="J41" s="9">
        <f>'[1]7 целевые 1 '!L279</f>
        <v>0</v>
      </c>
      <c r="K41" s="9">
        <f>'[1]7 целевые 1 '!M279</f>
        <v>182</v>
      </c>
      <c r="L41" s="9">
        <f>'[1]7 целевые 1 '!N279</f>
        <v>1959.9</v>
      </c>
      <c r="M41" s="9" t="e">
        <f>#REF!</f>
        <v>#REF!</v>
      </c>
      <c r="N41" s="9" t="e">
        <f>#REF!</f>
        <v>#REF!</v>
      </c>
      <c r="O41" s="9" t="e">
        <f>#REF!</f>
        <v>#REF!</v>
      </c>
    </row>
    <row r="42" spans="1:15" ht="18" customHeight="1">
      <c r="A42" s="65" t="s">
        <v>734</v>
      </c>
      <c r="B42" s="13" t="s">
        <v>125</v>
      </c>
      <c r="C42" s="13" t="s">
        <v>125</v>
      </c>
      <c r="D42" s="124">
        <f>'7 целевые  '!F299</f>
        <v>7000</v>
      </c>
      <c r="E42" s="117">
        <f>'7 целевые  '!E299</f>
        <v>0</v>
      </c>
      <c r="F42" s="117">
        <f>'7 целевые  '!F299</f>
        <v>7000</v>
      </c>
      <c r="G42" s="117">
        <f>'7 целевые  '!G299</f>
        <v>0</v>
      </c>
      <c r="H42" s="125">
        <v>0</v>
      </c>
      <c r="I42" s="125">
        <f>'7 целевые  '!I299</f>
        <v>0</v>
      </c>
      <c r="J42" s="125">
        <f>'7 целевые  '!J299</f>
        <v>0</v>
      </c>
      <c r="K42" s="125">
        <f>'7 целевые  '!K299</f>
        <v>0</v>
      </c>
      <c r="L42" s="125">
        <v>0</v>
      </c>
      <c r="M42" s="9"/>
      <c r="N42" s="9"/>
      <c r="O42" s="9"/>
    </row>
    <row r="43" spans="1:15" ht="18.75">
      <c r="A43" s="110" t="s">
        <v>137</v>
      </c>
      <c r="B43" s="10" t="s">
        <v>133</v>
      </c>
      <c r="C43" s="10" t="s">
        <v>384</v>
      </c>
      <c r="D43" s="11">
        <f>D44</f>
        <v>1096.1</v>
      </c>
      <c r="E43" s="11">
        <f aca="true" t="shared" si="5" ref="E43:O43">E44</f>
        <v>210.3</v>
      </c>
      <c r="F43" s="11">
        <f t="shared" si="5"/>
        <v>500</v>
      </c>
      <c r="G43" s="11">
        <f t="shared" si="5"/>
        <v>0</v>
      </c>
      <c r="H43" s="11">
        <f t="shared" si="5"/>
        <v>3753.1000000000004</v>
      </c>
      <c r="I43" s="11">
        <f t="shared" si="5"/>
        <v>3210.3</v>
      </c>
      <c r="J43" s="11">
        <f t="shared" si="5"/>
        <v>542.8</v>
      </c>
      <c r="K43" s="11">
        <f t="shared" si="5"/>
        <v>0</v>
      </c>
      <c r="L43" s="11">
        <f t="shared" si="5"/>
        <v>859.8</v>
      </c>
      <c r="M43" s="11" t="e">
        <f t="shared" si="5"/>
        <v>#REF!</v>
      </c>
      <c r="N43" s="11" t="e">
        <f t="shared" si="5"/>
        <v>#REF!</v>
      </c>
      <c r="O43" s="11" t="e">
        <f t="shared" si="5"/>
        <v>#REF!</v>
      </c>
    </row>
    <row r="44" spans="1:15" ht="18.75">
      <c r="A44" s="109" t="s">
        <v>160</v>
      </c>
      <c r="B44" s="13" t="s">
        <v>133</v>
      </c>
      <c r="C44" s="13" t="s">
        <v>125</v>
      </c>
      <c r="D44" s="9">
        <f>'7 целевые  '!F306</f>
        <v>1096.1</v>
      </c>
      <c r="E44" s="9">
        <f>'[1]7 целевые 1 '!G285</f>
        <v>210.3</v>
      </c>
      <c r="F44" s="9">
        <f>'[1]7 целевые 1 '!H285</f>
        <v>500</v>
      </c>
      <c r="G44" s="9">
        <f>'[1]7 целевые 1 '!I285</f>
        <v>0</v>
      </c>
      <c r="H44" s="9">
        <f>'[1]7 целевые 1 '!J285</f>
        <v>3753.1000000000004</v>
      </c>
      <c r="I44" s="9">
        <f>'[1]7 целевые 1 '!K285</f>
        <v>3210.3</v>
      </c>
      <c r="J44" s="9">
        <f>'[1]7 целевые 1 '!L285</f>
        <v>542.8</v>
      </c>
      <c r="K44" s="9">
        <f>'[1]7 целевые 1 '!M285</f>
        <v>0</v>
      </c>
      <c r="L44" s="9">
        <f>'[1]7 целевые 1 '!N285</f>
        <v>859.8</v>
      </c>
      <c r="M44" s="9" t="e">
        <f>#REF!</f>
        <v>#REF!</v>
      </c>
      <c r="N44" s="9" t="e">
        <f>#REF!</f>
        <v>#REF!</v>
      </c>
      <c r="O44" s="9" t="e">
        <f>#REF!</f>
        <v>#REF!</v>
      </c>
    </row>
    <row r="45" spans="1:15" ht="18.75">
      <c r="A45" s="110" t="s">
        <v>127</v>
      </c>
      <c r="B45" s="10" t="s">
        <v>126</v>
      </c>
      <c r="C45" s="10" t="s">
        <v>384</v>
      </c>
      <c r="D45" s="11">
        <f aca="true" t="shared" si="6" ref="D45:O45">D46+D47+D48+D49+D50</f>
        <v>719907.8000000002</v>
      </c>
      <c r="E45" s="11">
        <f t="shared" si="6"/>
        <v>472797</v>
      </c>
      <c r="F45" s="11">
        <f t="shared" si="6"/>
        <v>227279.09999999998</v>
      </c>
      <c r="G45" s="11">
        <f t="shared" si="6"/>
        <v>0</v>
      </c>
      <c r="H45" s="11">
        <f t="shared" si="6"/>
        <v>645803.9</v>
      </c>
      <c r="I45" s="11">
        <f t="shared" si="6"/>
        <v>412857.30000000005</v>
      </c>
      <c r="J45" s="11">
        <f t="shared" si="6"/>
        <v>233144.6</v>
      </c>
      <c r="K45" s="11">
        <f t="shared" si="6"/>
        <v>0</v>
      </c>
      <c r="L45" s="11">
        <f t="shared" si="6"/>
        <v>605523.0000000002</v>
      </c>
      <c r="M45" s="11" t="e">
        <f t="shared" si="6"/>
        <v>#REF!</v>
      </c>
      <c r="N45" s="11" t="e">
        <f t="shared" si="6"/>
        <v>#REF!</v>
      </c>
      <c r="O45" s="11" t="e">
        <f t="shared" si="6"/>
        <v>#REF!</v>
      </c>
    </row>
    <row r="46" spans="1:15" ht="18.75">
      <c r="A46" s="109" t="s">
        <v>128</v>
      </c>
      <c r="B46" s="13" t="s">
        <v>126</v>
      </c>
      <c r="C46" s="13" t="s">
        <v>117</v>
      </c>
      <c r="D46" s="9">
        <f>'7 целевые  '!F322</f>
        <v>182346.2</v>
      </c>
      <c r="E46" s="9">
        <f>'[1]7 целевые 1 '!G301</f>
        <v>142510.30000000002</v>
      </c>
      <c r="F46" s="9">
        <f>'[1]7 целевые 1 '!H301</f>
        <v>40642.6</v>
      </c>
      <c r="G46" s="9">
        <f>'[1]7 целевые 1 '!I301</f>
        <v>0</v>
      </c>
      <c r="H46" s="9">
        <f>'[1]7 целевые 1 '!J301</f>
        <v>149211.80000000002</v>
      </c>
      <c r="I46" s="9">
        <f>'[1]7 целевые 1 '!K301</f>
        <v>108110.3</v>
      </c>
      <c r="J46" s="9">
        <f>'[1]7 целевые 1 '!L301</f>
        <v>41101.5</v>
      </c>
      <c r="K46" s="9">
        <f>'[1]7 целевые 1 '!M301</f>
        <v>0</v>
      </c>
      <c r="L46" s="9">
        <f>'[1]7 целевые 1 '!N301</f>
        <v>150412.90000000002</v>
      </c>
      <c r="M46" s="9" t="e">
        <f>#REF!</f>
        <v>#REF!</v>
      </c>
      <c r="N46" s="9" t="e">
        <f>#REF!</f>
        <v>#REF!</v>
      </c>
      <c r="O46" s="9" t="e">
        <f>#REF!</f>
        <v>#REF!</v>
      </c>
    </row>
    <row r="47" spans="1:15" ht="18.75">
      <c r="A47" s="8" t="s">
        <v>106</v>
      </c>
      <c r="B47" s="13" t="s">
        <v>126</v>
      </c>
      <c r="C47" s="13" t="s">
        <v>121</v>
      </c>
      <c r="D47" s="9">
        <f>'7 целевые  '!F349</f>
        <v>434071.70000000007</v>
      </c>
      <c r="E47" s="9">
        <f>'[1]7 целевые 1 '!G326</f>
        <v>323515.2</v>
      </c>
      <c r="F47" s="9">
        <f>'[1]7 целевые 1 '!H326</f>
        <v>96366.89999999998</v>
      </c>
      <c r="G47" s="9">
        <f>'[1]7 целевые 1 '!I326</f>
        <v>0</v>
      </c>
      <c r="H47" s="9">
        <f>'7 целевые  '!J349</f>
        <v>404473.7</v>
      </c>
      <c r="I47" s="9">
        <f>'[1]7 целевые 1 '!K326</f>
        <v>303155.80000000005</v>
      </c>
      <c r="J47" s="9">
        <f>'[1]7 целевые 1 '!L326</f>
        <v>101515.90000000001</v>
      </c>
      <c r="K47" s="9">
        <f>'[1]7 целевые 1 '!M326</f>
        <v>0</v>
      </c>
      <c r="L47" s="9">
        <f>'[1]7 целевые 1 '!N326</f>
        <v>362686.10000000015</v>
      </c>
      <c r="M47" s="9" t="e">
        <f>#REF!</f>
        <v>#REF!</v>
      </c>
      <c r="N47" s="9" t="e">
        <f>#REF!</f>
        <v>#REF!</v>
      </c>
      <c r="O47" s="9" t="e">
        <f>#REF!</f>
        <v>#REF!</v>
      </c>
    </row>
    <row r="48" spans="1:15" ht="18.75">
      <c r="A48" s="109" t="s">
        <v>103</v>
      </c>
      <c r="B48" s="13" t="s">
        <v>126</v>
      </c>
      <c r="C48" s="13" t="s">
        <v>120</v>
      </c>
      <c r="D48" s="9">
        <f>'7 целевые  '!F401</f>
        <v>37150.3</v>
      </c>
      <c r="E48" s="9">
        <f>'[1]7 целевые 1 '!G376</f>
        <v>5152.3</v>
      </c>
      <c r="F48" s="9">
        <f>'[1]7 целевые 1 '!H376</f>
        <v>29609.100000000002</v>
      </c>
      <c r="G48" s="9">
        <f>'[1]7 целевые 1 '!I376</f>
        <v>0</v>
      </c>
      <c r="H48" s="9">
        <f>'[1]7 целевые 1 '!J376</f>
        <v>31064.4</v>
      </c>
      <c r="I48" s="9">
        <f>'[1]7 целевые 1 '!K376</f>
        <v>0</v>
      </c>
      <c r="J48" s="9">
        <f>'[1]7 целевые 1 '!L376</f>
        <v>31064.4</v>
      </c>
      <c r="K48" s="9">
        <f>'[1]7 целевые 1 '!M376</f>
        <v>0</v>
      </c>
      <c r="L48" s="9">
        <f>'[1]7 целевые 1 '!N376</f>
        <v>31454.2</v>
      </c>
      <c r="M48" s="9" t="e">
        <f>#REF!</f>
        <v>#REF!</v>
      </c>
      <c r="N48" s="9" t="e">
        <f>#REF!</f>
        <v>#REF!</v>
      </c>
      <c r="O48" s="9" t="e">
        <f>#REF!</f>
        <v>#REF!</v>
      </c>
    </row>
    <row r="49" spans="1:15" ht="18.75">
      <c r="A49" s="109" t="s">
        <v>105</v>
      </c>
      <c r="B49" s="13" t="s">
        <v>126</v>
      </c>
      <c r="C49" s="13" t="s">
        <v>126</v>
      </c>
      <c r="D49" s="9">
        <f>'7 целевые  '!F426</f>
        <v>6241.9</v>
      </c>
      <c r="E49" s="9">
        <f>'[1]7 целевые 1 '!G399</f>
        <v>1500</v>
      </c>
      <c r="F49" s="9">
        <f>'[1]7 целевые 1 '!H399</f>
        <v>4429.9</v>
      </c>
      <c r="G49" s="9">
        <f>'[1]7 целевые 1 '!I399</f>
        <v>0</v>
      </c>
      <c r="H49" s="9">
        <f>'[1]7 целевые 1 '!J399</f>
        <v>6052.3</v>
      </c>
      <c r="I49" s="9">
        <f>'[1]7 целевые 1 '!K399</f>
        <v>1500</v>
      </c>
      <c r="J49" s="9">
        <f>'[1]7 целевые 1 '!L399</f>
        <v>4552.3</v>
      </c>
      <c r="K49" s="9">
        <f>'[1]7 целевые 1 '!M399</f>
        <v>0</v>
      </c>
      <c r="L49" s="9">
        <f>'[1]7 целевые 1 '!N399</f>
        <v>6098.4</v>
      </c>
      <c r="M49" s="9" t="e">
        <f>#REF!</f>
        <v>#REF!</v>
      </c>
      <c r="N49" s="9" t="e">
        <f>#REF!</f>
        <v>#REF!</v>
      </c>
      <c r="O49" s="9" t="e">
        <f>#REF!</f>
        <v>#REF!</v>
      </c>
    </row>
    <row r="50" spans="1:15" ht="18.75">
      <c r="A50" s="109" t="s">
        <v>150</v>
      </c>
      <c r="B50" s="13" t="s">
        <v>126</v>
      </c>
      <c r="C50" s="13" t="s">
        <v>122</v>
      </c>
      <c r="D50" s="9">
        <f>'7 целевые  '!F464</f>
        <v>60097.700000000004</v>
      </c>
      <c r="E50" s="9">
        <f>'[1]7 целевые 1 '!G437</f>
        <v>119.19999999999999</v>
      </c>
      <c r="F50" s="9">
        <f>'[1]7 целевые 1 '!H437</f>
        <v>56230.600000000006</v>
      </c>
      <c r="G50" s="9">
        <f>'[1]7 целевые 1 '!I437</f>
        <v>0</v>
      </c>
      <c r="H50" s="9">
        <f>'[1]7 целевые 1 '!J437</f>
        <v>55001.7</v>
      </c>
      <c r="I50" s="9">
        <f>'[1]7 целевые 1 '!K437</f>
        <v>91.2</v>
      </c>
      <c r="J50" s="9">
        <f>'[1]7 целевые 1 '!L437</f>
        <v>54910.5</v>
      </c>
      <c r="K50" s="9">
        <f>'[1]7 целевые 1 '!M437</f>
        <v>0</v>
      </c>
      <c r="L50" s="9">
        <f>'[1]7 целевые 1 '!N437</f>
        <v>54871.4</v>
      </c>
      <c r="M50" s="9" t="e">
        <f>#REF!</f>
        <v>#REF!</v>
      </c>
      <c r="N50" s="9" t="e">
        <f>#REF!</f>
        <v>#REF!</v>
      </c>
      <c r="O50" s="9" t="e">
        <f>#REF!</f>
        <v>#REF!</v>
      </c>
    </row>
    <row r="51" spans="1:15" ht="23.25" customHeight="1">
      <c r="A51" s="110" t="s">
        <v>383</v>
      </c>
      <c r="B51" s="10" t="s">
        <v>130</v>
      </c>
      <c r="C51" s="10" t="s">
        <v>384</v>
      </c>
      <c r="D51" s="11">
        <f>D52+D53</f>
        <v>98329.1</v>
      </c>
      <c r="E51" s="11">
        <f aca="true" t="shared" si="7" ref="E51:O51">E52+E53</f>
        <v>46525.7</v>
      </c>
      <c r="F51" s="11">
        <f t="shared" si="7"/>
        <v>44417.2</v>
      </c>
      <c r="G51" s="11">
        <f t="shared" si="7"/>
        <v>100</v>
      </c>
      <c r="H51" s="11">
        <f t="shared" si="7"/>
        <v>43335.6</v>
      </c>
      <c r="I51" s="11">
        <f t="shared" si="7"/>
        <v>2037.2</v>
      </c>
      <c r="J51" s="11">
        <f t="shared" si="7"/>
        <v>41198.399999999994</v>
      </c>
      <c r="K51" s="11">
        <f t="shared" si="7"/>
        <v>100</v>
      </c>
      <c r="L51" s="11">
        <f t="shared" si="7"/>
        <v>43791.3</v>
      </c>
      <c r="M51" s="11" t="e">
        <f t="shared" si="7"/>
        <v>#REF!</v>
      </c>
      <c r="N51" s="11" t="e">
        <f t="shared" si="7"/>
        <v>#REF!</v>
      </c>
      <c r="O51" s="11" t="e">
        <f t="shared" si="7"/>
        <v>#REF!</v>
      </c>
    </row>
    <row r="52" spans="1:15" ht="21.75" customHeight="1">
      <c r="A52" s="109" t="s">
        <v>131</v>
      </c>
      <c r="B52" s="13" t="s">
        <v>130</v>
      </c>
      <c r="C52" s="13" t="s">
        <v>117</v>
      </c>
      <c r="D52" s="9">
        <f>'7 целевые  '!F515</f>
        <v>93344.70000000001</v>
      </c>
      <c r="E52" s="9">
        <f>'[1]7 целевые 1 '!G487</f>
        <v>46525.7</v>
      </c>
      <c r="F52" s="9">
        <f>'[1]7 целевые 1 '!H487</f>
        <v>39692.1</v>
      </c>
      <c r="G52" s="9">
        <f>'[1]7 целевые 1 '!I487</f>
        <v>100</v>
      </c>
      <c r="H52" s="9">
        <f>'[1]7 целевые 1 '!J487</f>
        <v>38357.4</v>
      </c>
      <c r="I52" s="9">
        <f>'[1]7 целевые 1 '!K487</f>
        <v>2037.2</v>
      </c>
      <c r="J52" s="9">
        <f>'[1]7 целевые 1 '!L487</f>
        <v>36220.2</v>
      </c>
      <c r="K52" s="9">
        <f>'[1]7 целевые 1 '!M487</f>
        <v>100</v>
      </c>
      <c r="L52" s="9">
        <f>'[1]7 целевые 1 '!N487</f>
        <v>38751.100000000006</v>
      </c>
      <c r="M52" s="9" t="e">
        <f>#REF!</f>
        <v>#REF!</v>
      </c>
      <c r="N52" s="9" t="e">
        <f>#REF!</f>
        <v>#REF!</v>
      </c>
      <c r="O52" s="9" t="e">
        <f>#REF!</f>
        <v>#REF!</v>
      </c>
    </row>
    <row r="53" spans="1:15" ht="23.25" customHeight="1">
      <c r="A53" s="109" t="s">
        <v>158</v>
      </c>
      <c r="B53" s="13" t="s">
        <v>130</v>
      </c>
      <c r="C53" s="13" t="s">
        <v>118</v>
      </c>
      <c r="D53" s="9">
        <f>'7 целевые  '!F568</f>
        <v>4984.400000000001</v>
      </c>
      <c r="E53" s="9">
        <f>'[1]7 целевые 1 '!G540</f>
        <v>0</v>
      </c>
      <c r="F53" s="9">
        <f>'[1]7 целевые 1 '!H540</f>
        <v>4725.1</v>
      </c>
      <c r="G53" s="9">
        <f>'[1]7 целевые 1 '!I540</f>
        <v>0</v>
      </c>
      <c r="H53" s="9">
        <f>'[1]7 целевые 1 '!J540</f>
        <v>4978.2</v>
      </c>
      <c r="I53" s="9">
        <f>'[1]7 целевые 1 '!K540</f>
        <v>0</v>
      </c>
      <c r="J53" s="9">
        <f>'[1]7 целевые 1 '!L540</f>
        <v>4978.2</v>
      </c>
      <c r="K53" s="9">
        <f>'[1]7 целевые 1 '!M540</f>
        <v>0</v>
      </c>
      <c r="L53" s="9">
        <f>'[1]7 целевые 1 '!N540</f>
        <v>5040.2</v>
      </c>
      <c r="M53" s="9" t="e">
        <f>#REF!</f>
        <v>#REF!</v>
      </c>
      <c r="N53" s="9" t="e">
        <f>#REF!</f>
        <v>#REF!</v>
      </c>
      <c r="O53" s="9" t="e">
        <f>#REF!</f>
        <v>#REF!</v>
      </c>
    </row>
    <row r="54" spans="1:15" ht="18.75">
      <c r="A54" s="110" t="s">
        <v>148</v>
      </c>
      <c r="B54" s="10" t="s">
        <v>122</v>
      </c>
      <c r="C54" s="10" t="s">
        <v>384</v>
      </c>
      <c r="D54" s="11">
        <f>D55+D56</f>
        <v>978.7</v>
      </c>
      <c r="E54" s="11">
        <f aca="true" t="shared" si="8" ref="E54:O54">E55+E56</f>
        <v>551.5</v>
      </c>
      <c r="F54" s="11">
        <f t="shared" si="8"/>
        <v>438</v>
      </c>
      <c r="G54" s="11">
        <f t="shared" si="8"/>
        <v>0</v>
      </c>
      <c r="H54" s="11">
        <f t="shared" si="8"/>
        <v>989.5</v>
      </c>
      <c r="I54" s="11">
        <f t="shared" si="8"/>
        <v>551.5</v>
      </c>
      <c r="J54" s="11">
        <f t="shared" si="8"/>
        <v>438</v>
      </c>
      <c r="K54" s="11">
        <f t="shared" si="8"/>
        <v>0</v>
      </c>
      <c r="L54" s="11">
        <f t="shared" si="8"/>
        <v>989.5</v>
      </c>
      <c r="M54" s="11" t="e">
        <f t="shared" si="8"/>
        <v>#REF!</v>
      </c>
      <c r="N54" s="11" t="e">
        <f t="shared" si="8"/>
        <v>#REF!</v>
      </c>
      <c r="O54" s="11" t="e">
        <f t="shared" si="8"/>
        <v>#REF!</v>
      </c>
    </row>
    <row r="55" spans="1:15" ht="18.75">
      <c r="A55" s="109" t="s">
        <v>182</v>
      </c>
      <c r="B55" s="13" t="s">
        <v>122</v>
      </c>
      <c r="C55" s="13" t="s">
        <v>126</v>
      </c>
      <c r="D55" s="9">
        <f>'7 целевые  '!F592</f>
        <v>540.7</v>
      </c>
      <c r="E55" s="9">
        <f>'[1]7 целевые 1 '!G564</f>
        <v>551.5</v>
      </c>
      <c r="F55" s="9">
        <f>'[1]7 целевые 1 '!H564</f>
        <v>0</v>
      </c>
      <c r="G55" s="9">
        <f>'[1]7 целевые 1 '!I564</f>
        <v>0</v>
      </c>
      <c r="H55" s="9">
        <f>'[1]7 целевые 1 '!J564</f>
        <v>551.5</v>
      </c>
      <c r="I55" s="9">
        <f>'[1]7 целевые 1 '!K564</f>
        <v>551.5</v>
      </c>
      <c r="J55" s="9">
        <f>'[1]7 целевые 1 '!L564</f>
        <v>0</v>
      </c>
      <c r="K55" s="9">
        <f>'[1]7 целевые 1 '!M564</f>
        <v>0</v>
      </c>
      <c r="L55" s="9">
        <f>'[1]7 целевые 1 '!N564</f>
        <v>551.5</v>
      </c>
      <c r="M55" s="9" t="e">
        <f>#REF!</f>
        <v>#REF!</v>
      </c>
      <c r="N55" s="9" t="e">
        <f>#REF!</f>
        <v>#REF!</v>
      </c>
      <c r="O55" s="9" t="e">
        <f>#REF!</f>
        <v>#REF!</v>
      </c>
    </row>
    <row r="56" spans="1:15" ht="18.75">
      <c r="A56" s="12" t="s">
        <v>224</v>
      </c>
      <c r="B56" s="13" t="s">
        <v>122</v>
      </c>
      <c r="C56" s="13" t="s">
        <v>122</v>
      </c>
      <c r="D56" s="9">
        <f>'7 целевые  '!F598</f>
        <v>438</v>
      </c>
      <c r="E56" s="9">
        <f>'[1]7 целевые 1 '!G570</f>
        <v>0</v>
      </c>
      <c r="F56" s="9">
        <f>'[1]7 целевые 1 '!H570</f>
        <v>438</v>
      </c>
      <c r="G56" s="9">
        <f>'[1]7 целевые 1 '!I570</f>
        <v>0</v>
      </c>
      <c r="H56" s="9">
        <f>'[1]7 целевые 1 '!J570</f>
        <v>438</v>
      </c>
      <c r="I56" s="9">
        <f>'[1]7 целевые 1 '!K570</f>
        <v>0</v>
      </c>
      <c r="J56" s="9">
        <f>'[1]7 целевые 1 '!L570</f>
        <v>438</v>
      </c>
      <c r="K56" s="9">
        <f>'[1]7 целевые 1 '!M570</f>
        <v>0</v>
      </c>
      <c r="L56" s="9">
        <f>'[1]7 целевые 1 '!N570</f>
        <v>438</v>
      </c>
      <c r="M56" s="9" t="e">
        <f>#REF!</f>
        <v>#REF!</v>
      </c>
      <c r="N56" s="9" t="e">
        <f>#REF!</f>
        <v>#REF!</v>
      </c>
      <c r="O56" s="9" t="e">
        <f>#REF!</f>
        <v>#REF!</v>
      </c>
    </row>
    <row r="57" spans="1:15" ht="18.75">
      <c r="A57" s="110" t="s">
        <v>134</v>
      </c>
      <c r="B57" s="10" t="s">
        <v>123</v>
      </c>
      <c r="C57" s="10" t="s">
        <v>384</v>
      </c>
      <c r="D57" s="11">
        <f>D58+D59+D60+D61</f>
        <v>34835.700000000004</v>
      </c>
      <c r="E57" s="11">
        <f aca="true" t="shared" si="9" ref="E57:O57">E58+E59+E60+E61</f>
        <v>31395.7</v>
      </c>
      <c r="F57" s="11">
        <f t="shared" si="9"/>
        <v>3315.2</v>
      </c>
      <c r="G57" s="11">
        <f t="shared" si="9"/>
        <v>0</v>
      </c>
      <c r="H57" s="11">
        <f t="shared" si="9"/>
        <v>36058.799999999996</v>
      </c>
      <c r="I57" s="11">
        <f t="shared" si="9"/>
        <v>32832.7</v>
      </c>
      <c r="J57" s="11">
        <f t="shared" si="9"/>
        <v>3226.1</v>
      </c>
      <c r="K57" s="11">
        <f t="shared" si="9"/>
        <v>0</v>
      </c>
      <c r="L57" s="11">
        <f t="shared" si="9"/>
        <v>35969.5</v>
      </c>
      <c r="M57" s="11" t="e">
        <f t="shared" si="9"/>
        <v>#REF!</v>
      </c>
      <c r="N57" s="11" t="e">
        <f t="shared" si="9"/>
        <v>#REF!</v>
      </c>
      <c r="O57" s="11" t="e">
        <f t="shared" si="9"/>
        <v>#REF!</v>
      </c>
    </row>
    <row r="58" spans="1:15" ht="18.75">
      <c r="A58" s="109" t="s">
        <v>138</v>
      </c>
      <c r="B58" s="13" t="s">
        <v>123</v>
      </c>
      <c r="C58" s="13" t="s">
        <v>117</v>
      </c>
      <c r="D58" s="9">
        <f>'7 целевые  '!F607</f>
        <v>1941.7</v>
      </c>
      <c r="E58" s="9">
        <f>'[1]7 целевые 1 '!G579</f>
        <v>0</v>
      </c>
      <c r="F58" s="9">
        <f>'[1]7 целевые 1 '!H579</f>
        <v>1941.7</v>
      </c>
      <c r="G58" s="9">
        <f>'[1]7 целевые 1 '!I579</f>
        <v>0</v>
      </c>
      <c r="H58" s="9">
        <f>'[1]7 целевые 1 '!J579</f>
        <v>1941.7</v>
      </c>
      <c r="I58" s="9">
        <f>'[1]7 целевые 1 '!K579</f>
        <v>0</v>
      </c>
      <c r="J58" s="9">
        <f>'[1]7 целевые 1 '!L579</f>
        <v>1941.7</v>
      </c>
      <c r="K58" s="9">
        <f>'[1]7 целевые 1 '!M579</f>
        <v>0</v>
      </c>
      <c r="L58" s="9">
        <f>'[1]7 целевые 1 '!N579</f>
        <v>1941.7</v>
      </c>
      <c r="M58" s="9" t="e">
        <f>#REF!</f>
        <v>#REF!</v>
      </c>
      <c r="N58" s="9" t="e">
        <f>#REF!</f>
        <v>#REF!</v>
      </c>
      <c r="O58" s="9" t="e">
        <f>#REF!</f>
        <v>#REF!</v>
      </c>
    </row>
    <row r="59" spans="1:15" ht="18.75">
      <c r="A59" s="109" t="s">
        <v>135</v>
      </c>
      <c r="B59" s="13" t="s">
        <v>123</v>
      </c>
      <c r="C59" s="13" t="s">
        <v>120</v>
      </c>
      <c r="D59" s="9">
        <f>'7 целевые  '!F614</f>
        <v>27235.5</v>
      </c>
      <c r="E59" s="9">
        <f>'[1]7 целевые 1 '!G586</f>
        <v>26217</v>
      </c>
      <c r="F59" s="9">
        <f>'[1]7 целевые 1 '!H586</f>
        <v>895.9</v>
      </c>
      <c r="G59" s="9">
        <f>'[1]7 целевые 1 '!I586</f>
        <v>0</v>
      </c>
      <c r="H59" s="9">
        <f>'[1]7 целевые 1 '!J586</f>
        <v>28560.799999999996</v>
      </c>
      <c r="I59" s="9">
        <f>'[1]7 целевые 1 '!K586</f>
        <v>27654</v>
      </c>
      <c r="J59" s="9">
        <f>'[1]7 целевые 1 '!L586</f>
        <v>906.8</v>
      </c>
      <c r="K59" s="9">
        <f>'[1]7 целевые 1 '!M586</f>
        <v>0</v>
      </c>
      <c r="L59" s="9">
        <f>'[1]7 целевые 1 '!N586</f>
        <v>28471.5</v>
      </c>
      <c r="M59" s="9" t="e">
        <f>#REF!</f>
        <v>#REF!</v>
      </c>
      <c r="N59" s="9" t="e">
        <f>#REF!</f>
        <v>#REF!</v>
      </c>
      <c r="O59" s="9" t="e">
        <f>#REF!</f>
        <v>#REF!</v>
      </c>
    </row>
    <row r="60" spans="1:15" ht="18.75">
      <c r="A60" s="109" t="s">
        <v>143</v>
      </c>
      <c r="B60" s="13" t="s">
        <v>123</v>
      </c>
      <c r="C60" s="13" t="s">
        <v>118</v>
      </c>
      <c r="D60" s="9">
        <f>'7 целевые  '!F638</f>
        <v>5178.7</v>
      </c>
      <c r="E60" s="9">
        <f>'[1]7 целевые 1 '!G610</f>
        <v>5178.7</v>
      </c>
      <c r="F60" s="9">
        <f>'[1]7 целевые 1 '!H610</f>
        <v>0</v>
      </c>
      <c r="G60" s="9">
        <f>'[1]7 целевые 1 '!I610</f>
        <v>0</v>
      </c>
      <c r="H60" s="9">
        <f>'[1]7 целевые 1 '!J610</f>
        <v>5178.7</v>
      </c>
      <c r="I60" s="9">
        <f>'[1]7 целевые 1 '!K610</f>
        <v>5178.7</v>
      </c>
      <c r="J60" s="9">
        <f>'[1]7 целевые 1 '!L610</f>
        <v>0</v>
      </c>
      <c r="K60" s="9">
        <f>'[1]7 целевые 1 '!M610</f>
        <v>0</v>
      </c>
      <c r="L60" s="9">
        <f>'[1]7 целевые 1 '!N610</f>
        <v>5178.7</v>
      </c>
      <c r="M60" s="9" t="e">
        <f>#REF!</f>
        <v>#REF!</v>
      </c>
      <c r="N60" s="9" t="e">
        <f>#REF!</f>
        <v>#REF!</v>
      </c>
      <c r="O60" s="9" t="e">
        <f>#REF!</f>
        <v>#REF!</v>
      </c>
    </row>
    <row r="61" spans="1:15" ht="18.75">
      <c r="A61" s="109" t="s">
        <v>423</v>
      </c>
      <c r="B61" s="13" t="s">
        <v>123</v>
      </c>
      <c r="C61" s="13" t="s">
        <v>133</v>
      </c>
      <c r="D61" s="9">
        <f>'7 целевые  '!F645</f>
        <v>479.8</v>
      </c>
      <c r="E61" s="9">
        <f>'[1]7 целевые 1 '!G617</f>
        <v>0</v>
      </c>
      <c r="F61" s="9">
        <f>'[1]7 целевые 1 '!H617</f>
        <v>477.6</v>
      </c>
      <c r="G61" s="9">
        <f>'[1]7 целевые 1 '!I617</f>
        <v>0</v>
      </c>
      <c r="H61" s="9">
        <f>'[1]7 целевые 1 '!J617</f>
        <v>377.6</v>
      </c>
      <c r="I61" s="9">
        <f>'[1]7 целевые 1 '!K617</f>
        <v>0</v>
      </c>
      <c r="J61" s="9">
        <f>'[1]7 целевые 1 '!L617</f>
        <v>377.6</v>
      </c>
      <c r="K61" s="9">
        <f>'[1]7 целевые 1 '!M617</f>
        <v>0</v>
      </c>
      <c r="L61" s="9">
        <f>'[1]7 целевые 1 '!N617</f>
        <v>377.6</v>
      </c>
      <c r="M61" s="9" t="e">
        <f>#REF!</f>
        <v>#REF!</v>
      </c>
      <c r="N61" s="9" t="e">
        <f>#REF!</f>
        <v>#REF!</v>
      </c>
      <c r="O61" s="9" t="e">
        <f>#REF!</f>
        <v>#REF!</v>
      </c>
    </row>
    <row r="62" spans="1:15" ht="18.75">
      <c r="A62" s="110" t="s">
        <v>156</v>
      </c>
      <c r="B62" s="10" t="s">
        <v>139</v>
      </c>
      <c r="C62" s="10" t="s">
        <v>384</v>
      </c>
      <c r="D62" s="11">
        <f>D63+D64</f>
        <v>25322.199999999997</v>
      </c>
      <c r="E62" s="11">
        <f aca="true" t="shared" si="10" ref="E62:L62">E63+E64</f>
        <v>12402.2</v>
      </c>
      <c r="F62" s="11">
        <f t="shared" si="10"/>
        <v>8441.400000000001</v>
      </c>
      <c r="G62" s="11">
        <f t="shared" si="10"/>
        <v>537.5</v>
      </c>
      <c r="H62" s="11">
        <f t="shared" si="10"/>
        <v>8559</v>
      </c>
      <c r="I62" s="11">
        <f t="shared" si="10"/>
        <v>0</v>
      </c>
      <c r="J62" s="11">
        <f t="shared" si="10"/>
        <v>8021.500000000001</v>
      </c>
      <c r="K62" s="11">
        <f t="shared" si="10"/>
        <v>537.5</v>
      </c>
      <c r="L62" s="11">
        <f t="shared" si="10"/>
        <v>8644.6</v>
      </c>
      <c r="M62" s="11" t="e">
        <f>M63</f>
        <v>#REF!</v>
      </c>
      <c r="N62" s="11" t="e">
        <f>N63</f>
        <v>#REF!</v>
      </c>
      <c r="O62" s="11" t="e">
        <f>O63</f>
        <v>#REF!</v>
      </c>
    </row>
    <row r="63" spans="1:15" ht="18.75">
      <c r="A63" s="109" t="s">
        <v>157</v>
      </c>
      <c r="B63" s="13" t="s">
        <v>139</v>
      </c>
      <c r="C63" s="13" t="s">
        <v>121</v>
      </c>
      <c r="D63" s="9">
        <f>'7 целевые  '!F651</f>
        <v>21591.1</v>
      </c>
      <c r="E63" s="9">
        <f>'[1]7 целевые 1 '!G623</f>
        <v>12402.2</v>
      </c>
      <c r="F63" s="9">
        <f>'[1]7 целевые 1 '!H623</f>
        <v>8441.400000000001</v>
      </c>
      <c r="G63" s="9">
        <f>'[1]7 целевые 1 '!I623</f>
        <v>537.5</v>
      </c>
      <c r="H63" s="9">
        <f>'[1]7 целевые 1 '!J623</f>
        <v>8559</v>
      </c>
      <c r="I63" s="9">
        <f>'[1]7 целевые 1 '!K623</f>
        <v>0</v>
      </c>
      <c r="J63" s="9">
        <f>'[1]7 целевые 1 '!L623</f>
        <v>8021.500000000001</v>
      </c>
      <c r="K63" s="9">
        <f>'[1]7 целевые 1 '!M623</f>
        <v>537.5</v>
      </c>
      <c r="L63" s="9">
        <f>'[1]7 целевые 1 '!N623</f>
        <v>8644.6</v>
      </c>
      <c r="M63" s="9" t="e">
        <f>#REF!</f>
        <v>#REF!</v>
      </c>
      <c r="N63" s="9" t="e">
        <f>#REF!</f>
        <v>#REF!</v>
      </c>
      <c r="O63" s="9" t="e">
        <f>#REF!</f>
        <v>#REF!</v>
      </c>
    </row>
    <row r="64" spans="1:15" ht="18.75">
      <c r="A64" s="51" t="s">
        <v>698</v>
      </c>
      <c r="B64" s="52" t="s">
        <v>139</v>
      </c>
      <c r="C64" s="52" t="s">
        <v>125</v>
      </c>
      <c r="D64" s="9">
        <f>'7 целевые  '!F691</f>
        <v>3731.1000000000004</v>
      </c>
      <c r="E64" s="9"/>
      <c r="F64" s="9"/>
      <c r="G64" s="9"/>
      <c r="H64" s="9">
        <f>'[1]7 целевые 1 '!J663</f>
        <v>0</v>
      </c>
      <c r="I64" s="9"/>
      <c r="J64" s="9"/>
      <c r="K64" s="9"/>
      <c r="L64" s="9">
        <f>'[1]7 целевые 1 '!N663</f>
        <v>0</v>
      </c>
      <c r="M64" s="9"/>
      <c r="N64" s="9"/>
      <c r="O64" s="9"/>
    </row>
    <row r="65" spans="1:15" ht="40.5" customHeight="1">
      <c r="A65" s="110" t="s">
        <v>482</v>
      </c>
      <c r="B65" s="10" t="s">
        <v>142</v>
      </c>
      <c r="C65" s="10" t="s">
        <v>384</v>
      </c>
      <c r="D65" s="11">
        <f>D66+D67</f>
        <v>67863.4</v>
      </c>
      <c r="E65" s="11">
        <f aca="true" t="shared" si="11" ref="E65:O65">E66+E67</f>
        <v>3576.4</v>
      </c>
      <c r="F65" s="11">
        <f t="shared" si="11"/>
        <v>60342.5</v>
      </c>
      <c r="G65" s="11">
        <f t="shared" si="11"/>
        <v>0</v>
      </c>
      <c r="H65" s="11">
        <f t="shared" si="11"/>
        <v>49128.899999999994</v>
      </c>
      <c r="I65" s="11">
        <f t="shared" si="11"/>
        <v>3698.8</v>
      </c>
      <c r="J65" s="11">
        <f t="shared" si="11"/>
        <v>45430.1</v>
      </c>
      <c r="K65" s="11">
        <f t="shared" si="11"/>
        <v>0</v>
      </c>
      <c r="L65" s="11">
        <f t="shared" si="11"/>
        <v>50420.2</v>
      </c>
      <c r="M65" s="11" t="e">
        <f t="shared" si="11"/>
        <v>#REF!</v>
      </c>
      <c r="N65" s="11" t="e">
        <f t="shared" si="11"/>
        <v>#REF!</v>
      </c>
      <c r="O65" s="11" t="e">
        <f t="shared" si="11"/>
        <v>#REF!</v>
      </c>
    </row>
    <row r="66" spans="1:15" ht="35.25" customHeight="1">
      <c r="A66" s="31" t="s">
        <v>211</v>
      </c>
      <c r="B66" s="13" t="s">
        <v>142</v>
      </c>
      <c r="C66" s="13" t="s">
        <v>117</v>
      </c>
      <c r="D66" s="9">
        <f>'7 целевые  '!F697</f>
        <v>16977.8</v>
      </c>
      <c r="E66" s="9">
        <f>'[1]7 целевые 1 '!G669</f>
        <v>3576.4</v>
      </c>
      <c r="F66" s="9">
        <f>'[1]7 целевые 1 '!H669</f>
        <v>13401.4</v>
      </c>
      <c r="G66" s="9">
        <f>'[1]7 целевые 1 '!I669</f>
        <v>0</v>
      </c>
      <c r="H66" s="9">
        <f>'[1]7 целевые 1 '!J669</f>
        <v>15502.2</v>
      </c>
      <c r="I66" s="9">
        <f>'[1]7 целевые 1 '!K669</f>
        <v>3698.8</v>
      </c>
      <c r="J66" s="9">
        <f>'[1]7 целевые 1 '!L669</f>
        <v>11803.4</v>
      </c>
      <c r="K66" s="9">
        <f>'[1]7 целевые 1 '!M669</f>
        <v>0</v>
      </c>
      <c r="L66" s="9">
        <f>'[1]7 целевые 1 '!N669</f>
        <v>17148.7</v>
      </c>
      <c r="M66" s="9" t="e">
        <f>#REF!</f>
        <v>#REF!</v>
      </c>
      <c r="N66" s="9" t="e">
        <f>#REF!</f>
        <v>#REF!</v>
      </c>
      <c r="O66" s="9" t="e">
        <f>#REF!</f>
        <v>#REF!</v>
      </c>
    </row>
    <row r="67" spans="1:15" ht="18.75" customHeight="1">
      <c r="A67" s="31" t="s">
        <v>481</v>
      </c>
      <c r="B67" s="13" t="s">
        <v>142</v>
      </c>
      <c r="C67" s="13" t="s">
        <v>121</v>
      </c>
      <c r="D67" s="9">
        <f>'7 целевые  '!F704</f>
        <v>50885.6</v>
      </c>
      <c r="E67" s="9">
        <f>'[1]7 целевые 1 '!G676</f>
        <v>0</v>
      </c>
      <c r="F67" s="9">
        <f>'[1]7 целевые 1 '!H676</f>
        <v>46941.1</v>
      </c>
      <c r="G67" s="9">
        <f>'[1]7 целевые 1 '!I676</f>
        <v>0</v>
      </c>
      <c r="H67" s="9">
        <f>'[1]7 целевые 1 '!J676</f>
        <v>33626.7</v>
      </c>
      <c r="I67" s="9">
        <f>'[1]7 целевые 1 '!K676</f>
        <v>0</v>
      </c>
      <c r="J67" s="9">
        <f>'[1]7 целевые 1 '!L676</f>
        <v>33626.7</v>
      </c>
      <c r="K67" s="9">
        <f>'[1]7 целевые 1 '!M676</f>
        <v>0</v>
      </c>
      <c r="L67" s="9">
        <f>'[1]7 целевые 1 '!N676</f>
        <v>33271.5</v>
      </c>
      <c r="M67" s="9" t="e">
        <f>#REF!</f>
        <v>#REF!</v>
      </c>
      <c r="N67" s="9" t="e">
        <f>#REF!</f>
        <v>#REF!</v>
      </c>
      <c r="O67" s="9" t="e">
        <f>#REF!</f>
        <v>#REF!</v>
      </c>
    </row>
    <row r="68" spans="1:15" ht="18.75">
      <c r="A68" s="163" t="s">
        <v>317</v>
      </c>
      <c r="B68" s="164"/>
      <c r="C68" s="164"/>
      <c r="D68" s="11">
        <f>D19+D29+D33+D38+D43+D45+D51+D54+D57+D62+D65+D27</f>
        <v>1107564.7</v>
      </c>
      <c r="E68" s="11" t="e">
        <f aca="true" t="shared" si="12" ref="E68:O68">E19+E29+E33+E38+E43+E45+E51+E54+E57+E62+E65</f>
        <v>#REF!</v>
      </c>
      <c r="F68" s="11" t="e">
        <f t="shared" si="12"/>
        <v>#REF!</v>
      </c>
      <c r="G68" s="11" t="e">
        <f t="shared" si="12"/>
        <v>#REF!</v>
      </c>
      <c r="H68" s="11">
        <f t="shared" si="12"/>
        <v>904474.5000000001</v>
      </c>
      <c r="I68" s="11" t="e">
        <f t="shared" si="12"/>
        <v>#REF!</v>
      </c>
      <c r="J68" s="11" t="e">
        <f t="shared" si="12"/>
        <v>#REF!</v>
      </c>
      <c r="K68" s="11" t="e">
        <f t="shared" si="12"/>
        <v>#REF!</v>
      </c>
      <c r="L68" s="11">
        <f t="shared" si="12"/>
        <v>864435.2000000002</v>
      </c>
      <c r="M68" s="11" t="e">
        <f t="shared" si="12"/>
        <v>#REF!</v>
      </c>
      <c r="N68" s="11" t="e">
        <f t="shared" si="12"/>
        <v>#REF!</v>
      </c>
      <c r="O68" s="11" t="e">
        <f t="shared" si="12"/>
        <v>#REF!</v>
      </c>
    </row>
    <row r="69" spans="1:15" ht="18.75">
      <c r="A69" s="14" t="s">
        <v>382</v>
      </c>
      <c r="B69" s="15"/>
      <c r="C69" s="15"/>
      <c r="D69" s="29">
        <f>E69+F69+G69</f>
        <v>0</v>
      </c>
      <c r="E69" s="30"/>
      <c r="F69" s="30"/>
      <c r="G69" s="30"/>
      <c r="H69" s="29">
        <v>12000</v>
      </c>
      <c r="I69" s="9"/>
      <c r="J69" s="9">
        <v>10000</v>
      </c>
      <c r="K69" s="9"/>
      <c r="L69" s="29">
        <v>23000</v>
      </c>
      <c r="M69" s="16"/>
      <c r="N69" s="16">
        <v>20000</v>
      </c>
      <c r="O69" s="16"/>
    </row>
    <row r="70" spans="1:15" ht="18.75">
      <c r="A70" s="17" t="s">
        <v>136</v>
      </c>
      <c r="B70" s="18"/>
      <c r="C70" s="18"/>
      <c r="D70" s="11">
        <f>D68+D69</f>
        <v>1107564.7</v>
      </c>
      <c r="E70" s="11" t="e">
        <f aca="true" t="shared" si="13" ref="E70:O70">E68+E69</f>
        <v>#REF!</v>
      </c>
      <c r="F70" s="11" t="e">
        <f t="shared" si="13"/>
        <v>#REF!</v>
      </c>
      <c r="G70" s="11" t="e">
        <f t="shared" si="13"/>
        <v>#REF!</v>
      </c>
      <c r="H70" s="11">
        <f t="shared" si="13"/>
        <v>916474.5000000001</v>
      </c>
      <c r="I70" s="11" t="e">
        <f t="shared" si="13"/>
        <v>#REF!</v>
      </c>
      <c r="J70" s="11" t="e">
        <f t="shared" si="13"/>
        <v>#REF!</v>
      </c>
      <c r="K70" s="11" t="e">
        <f t="shared" si="13"/>
        <v>#REF!</v>
      </c>
      <c r="L70" s="11">
        <f t="shared" si="13"/>
        <v>887435.2000000002</v>
      </c>
      <c r="M70" s="11" t="e">
        <f t="shared" si="13"/>
        <v>#REF!</v>
      </c>
      <c r="N70" s="11" t="e">
        <f t="shared" si="13"/>
        <v>#REF!</v>
      </c>
      <c r="O70" s="11" t="e">
        <f t="shared" si="13"/>
        <v>#REF!</v>
      </c>
    </row>
    <row r="71" spans="4:15" ht="25.5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4:15" ht="12.7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4" spans="4:15" ht="12.7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6" spans="4:15" ht="12.7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4:15" ht="12.75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ht="12.75">
      <c r="L78" s="3"/>
    </row>
  </sheetData>
  <sheetProtection/>
  <mergeCells count="16">
    <mergeCell ref="A68:C68"/>
    <mergeCell ref="C8:L8"/>
    <mergeCell ref="C9:L9"/>
    <mergeCell ref="A10:L10"/>
    <mergeCell ref="A11:L11"/>
    <mergeCell ref="A12:L12"/>
    <mergeCell ref="A16:A17"/>
    <mergeCell ref="B16:B17"/>
    <mergeCell ref="C16:C17"/>
    <mergeCell ref="D16:O16"/>
    <mergeCell ref="C2:L2"/>
    <mergeCell ref="C3:L3"/>
    <mergeCell ref="C4:L4"/>
    <mergeCell ref="C5:L5"/>
    <mergeCell ref="C6:L6"/>
    <mergeCell ref="C7:L7"/>
  </mergeCells>
  <printOptions horizontalCentered="1"/>
  <pageMargins left="0.5905511811023623" right="0.3937007874015748" top="0.5905511811023623" bottom="0.5905511811023623" header="0" footer="0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Q730"/>
  <sheetViews>
    <sheetView view="pageBreakPreview" zoomScale="71" zoomScaleSheetLayoutView="71" zoomScalePageLayoutView="0" workbookViewId="0" topLeftCell="A1">
      <pane xSplit="5" ySplit="15" topLeftCell="F414" activePane="bottomRight" state="frozen"/>
      <selection pane="topLeft" activeCell="A1" sqref="A1"/>
      <selection pane="topRight" activeCell="F1" sqref="F1"/>
      <selection pane="bottomLeft" activeCell="A8" sqref="A8"/>
      <selection pane="bottomRight" activeCell="E4" sqref="E4:N4"/>
    </sheetView>
  </sheetViews>
  <sheetFormatPr defaultColWidth="9.00390625" defaultRowHeight="12.75"/>
  <cols>
    <col min="1" max="1" width="99.375" style="6" customWidth="1"/>
    <col min="2" max="2" width="8.875" style="53" customWidth="1"/>
    <col min="3" max="3" width="8.625" style="53" customWidth="1"/>
    <col min="4" max="4" width="17.375" style="1" customWidth="1"/>
    <col min="5" max="5" width="7.75390625" style="1" customWidth="1"/>
    <col min="6" max="6" width="19.00390625" style="26" customWidth="1"/>
    <col min="7" max="7" width="0.37109375" style="26" hidden="1" customWidth="1"/>
    <col min="8" max="8" width="0.875" style="26" hidden="1" customWidth="1"/>
    <col min="9" max="9" width="9.00390625" style="1" hidden="1" customWidth="1"/>
    <col min="10" max="10" width="15.875" style="27" customWidth="1"/>
    <col min="11" max="11" width="0.2421875" style="1" hidden="1" customWidth="1"/>
    <col min="12" max="12" width="19.125" style="1" hidden="1" customWidth="1"/>
    <col min="13" max="13" width="0.2421875" style="27" hidden="1" customWidth="1"/>
    <col min="14" max="14" width="16.75390625" style="36" customWidth="1"/>
    <col min="15" max="15" width="0.2421875" style="1" hidden="1" customWidth="1"/>
    <col min="16" max="16" width="5.375" style="36" hidden="1" customWidth="1"/>
    <col min="17" max="17" width="0.6171875" style="36" hidden="1" customWidth="1"/>
    <col min="18" max="16384" width="9.125" style="1" customWidth="1"/>
  </cols>
  <sheetData>
    <row r="1" spans="5:14" ht="20.25">
      <c r="E1" s="98" t="s">
        <v>725</v>
      </c>
      <c r="F1" s="60"/>
      <c r="G1" s="1"/>
      <c r="H1" s="1"/>
      <c r="J1" s="1"/>
      <c r="M1" s="1"/>
      <c r="N1" s="1"/>
    </row>
    <row r="2" spans="5:14" ht="20.25">
      <c r="E2" s="161" t="s">
        <v>168</v>
      </c>
      <c r="F2" s="162"/>
      <c r="G2" s="162"/>
      <c r="H2" s="162"/>
      <c r="I2" s="162"/>
      <c r="J2" s="162"/>
      <c r="K2" s="162"/>
      <c r="L2" s="162"/>
      <c r="M2" s="162"/>
      <c r="N2" s="162"/>
    </row>
    <row r="3" spans="5:14" ht="20.25">
      <c r="E3" s="161" t="s">
        <v>147</v>
      </c>
      <c r="F3" s="162"/>
      <c r="G3" s="162"/>
      <c r="H3" s="162"/>
      <c r="I3" s="162"/>
      <c r="J3" s="162"/>
      <c r="K3" s="162"/>
      <c r="L3" s="162"/>
      <c r="M3" s="162"/>
      <c r="N3" s="162"/>
    </row>
    <row r="4" spans="5:14" ht="20.25">
      <c r="E4" s="161" t="s">
        <v>743</v>
      </c>
      <c r="F4" s="162"/>
      <c r="G4" s="162"/>
      <c r="H4" s="162"/>
      <c r="I4" s="162"/>
      <c r="J4" s="162"/>
      <c r="K4" s="162"/>
      <c r="L4" s="162"/>
      <c r="M4" s="162"/>
      <c r="N4" s="162"/>
    </row>
    <row r="5" spans="1:17" ht="18.75">
      <c r="A5" s="25" t="s">
        <v>164</v>
      </c>
      <c r="B5" s="61"/>
      <c r="C5" s="19"/>
      <c r="D5" s="19"/>
      <c r="E5" s="171" t="s">
        <v>706</v>
      </c>
      <c r="F5" s="172"/>
      <c r="G5" s="172"/>
      <c r="H5" s="172"/>
      <c r="I5" s="172"/>
      <c r="J5" s="172"/>
      <c r="K5" s="172"/>
      <c r="L5" s="172"/>
      <c r="M5" s="172"/>
      <c r="N5" s="172"/>
      <c r="P5" s="1"/>
      <c r="Q5" s="1"/>
    </row>
    <row r="6" spans="1:17" ht="18.75">
      <c r="A6" s="25"/>
      <c r="B6" s="61"/>
      <c r="C6" s="19"/>
      <c r="D6" s="19"/>
      <c r="E6" s="171" t="s">
        <v>168</v>
      </c>
      <c r="F6" s="172"/>
      <c r="G6" s="172"/>
      <c r="H6" s="172"/>
      <c r="I6" s="172"/>
      <c r="J6" s="172"/>
      <c r="K6" s="172"/>
      <c r="L6" s="172"/>
      <c r="M6" s="172"/>
      <c r="N6" s="172"/>
      <c r="P6" s="1"/>
      <c r="Q6" s="1"/>
    </row>
    <row r="7" spans="1:17" ht="18.75">
      <c r="A7" s="25"/>
      <c r="B7" s="61"/>
      <c r="C7" s="19"/>
      <c r="D7" s="19"/>
      <c r="E7" s="171" t="s">
        <v>147</v>
      </c>
      <c r="F7" s="172"/>
      <c r="G7" s="172"/>
      <c r="H7" s="172"/>
      <c r="I7" s="172"/>
      <c r="J7" s="172"/>
      <c r="K7" s="172"/>
      <c r="L7" s="172"/>
      <c r="M7" s="172"/>
      <c r="N7" s="172"/>
      <c r="P7" s="1"/>
      <c r="Q7" s="1"/>
    </row>
    <row r="8" spans="1:17" ht="18.75">
      <c r="A8" s="25"/>
      <c r="B8" s="61"/>
      <c r="C8" s="19"/>
      <c r="D8" s="19"/>
      <c r="E8" s="171" t="s">
        <v>686</v>
      </c>
      <c r="F8" s="172"/>
      <c r="G8" s="172"/>
      <c r="H8" s="172"/>
      <c r="I8" s="172"/>
      <c r="J8" s="172"/>
      <c r="K8" s="172"/>
      <c r="L8" s="172"/>
      <c r="M8" s="172"/>
      <c r="N8" s="172"/>
      <c r="P8" s="1"/>
      <c r="Q8" s="1"/>
    </row>
    <row r="9" spans="1:17" ht="18.75">
      <c r="A9" s="25"/>
      <c r="B9" s="61"/>
      <c r="C9" s="19"/>
      <c r="D9" s="19"/>
      <c r="E9" s="171" t="s">
        <v>705</v>
      </c>
      <c r="F9" s="172"/>
      <c r="G9" s="172"/>
      <c r="H9" s="172"/>
      <c r="I9" s="172"/>
      <c r="J9" s="172"/>
      <c r="K9" s="172"/>
      <c r="L9" s="172"/>
      <c r="M9" s="172"/>
      <c r="N9" s="172"/>
      <c r="P9" s="1"/>
      <c r="Q9" s="1"/>
    </row>
    <row r="10" spans="1:17" ht="60.75" customHeight="1">
      <c r="A10" s="165" t="s">
        <v>681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P10" s="1"/>
      <c r="Q10" s="1"/>
    </row>
    <row r="11" spans="5:17" ht="12.75">
      <c r="E11" s="60"/>
      <c r="F11" s="60"/>
      <c r="G11" s="60"/>
      <c r="H11" s="60"/>
      <c r="J11" s="60"/>
      <c r="M11" s="60"/>
      <c r="N11" s="60"/>
      <c r="P11" s="1"/>
      <c r="Q11" s="1"/>
    </row>
    <row r="12" spans="1:17" ht="18.75" customHeight="1">
      <c r="A12" s="170" t="s">
        <v>116</v>
      </c>
      <c r="B12" s="167" t="s">
        <v>591</v>
      </c>
      <c r="C12" s="170" t="s">
        <v>539</v>
      </c>
      <c r="D12" s="167" t="s">
        <v>386</v>
      </c>
      <c r="E12" s="170" t="s">
        <v>387</v>
      </c>
      <c r="F12" s="170" t="s">
        <v>165</v>
      </c>
      <c r="G12" s="170"/>
      <c r="H12" s="170"/>
      <c r="I12" s="170"/>
      <c r="J12" s="170"/>
      <c r="K12" s="170"/>
      <c r="L12" s="170"/>
      <c r="M12" s="170"/>
      <c r="N12" s="170"/>
      <c r="O12" s="55"/>
      <c r="P12" s="55"/>
      <c r="Q12" s="55"/>
    </row>
    <row r="13" spans="1:17" ht="18" customHeight="1">
      <c r="A13" s="170"/>
      <c r="B13" s="169"/>
      <c r="C13" s="170"/>
      <c r="D13" s="169"/>
      <c r="E13" s="170"/>
      <c r="F13" s="5" t="s">
        <v>427</v>
      </c>
      <c r="G13" s="5" t="s">
        <v>355</v>
      </c>
      <c r="H13" s="46" t="s">
        <v>353</v>
      </c>
      <c r="I13" s="5" t="s">
        <v>354</v>
      </c>
      <c r="J13" s="108" t="s">
        <v>579</v>
      </c>
      <c r="K13" s="5" t="s">
        <v>355</v>
      </c>
      <c r="L13" s="5" t="s">
        <v>353</v>
      </c>
      <c r="M13" s="5" t="s">
        <v>354</v>
      </c>
      <c r="N13" s="108" t="s">
        <v>642</v>
      </c>
      <c r="O13" s="56" t="s">
        <v>355</v>
      </c>
      <c r="P13" s="5" t="s">
        <v>353</v>
      </c>
      <c r="Q13" s="57" t="s">
        <v>354</v>
      </c>
    </row>
    <row r="14" spans="1:17" ht="19.5" customHeight="1">
      <c r="A14" s="108">
        <v>1</v>
      </c>
      <c r="B14" s="108">
        <v>2</v>
      </c>
      <c r="C14" s="108">
        <v>3</v>
      </c>
      <c r="D14" s="5">
        <v>4</v>
      </c>
      <c r="E14" s="5">
        <v>5</v>
      </c>
      <c r="F14" s="5">
        <v>6</v>
      </c>
      <c r="G14" s="5">
        <v>7</v>
      </c>
      <c r="H14" s="108"/>
      <c r="I14" s="5"/>
      <c r="J14" s="5">
        <v>7</v>
      </c>
      <c r="K14" s="5">
        <v>8</v>
      </c>
      <c r="L14" s="108"/>
      <c r="M14" s="5"/>
      <c r="N14" s="108">
        <v>8</v>
      </c>
      <c r="O14" s="32">
        <v>9</v>
      </c>
      <c r="P14" s="47"/>
      <c r="Q14" s="58"/>
    </row>
    <row r="15" spans="1:17" ht="19.5" customHeight="1">
      <c r="A15" s="62" t="s">
        <v>209</v>
      </c>
      <c r="B15" s="10" t="s">
        <v>117</v>
      </c>
      <c r="C15" s="10" t="s">
        <v>384</v>
      </c>
      <c r="D15" s="126"/>
      <c r="E15" s="10"/>
      <c r="F15" s="11">
        <f aca="true" t="shared" si="0" ref="F15:Q15">F16+F23+F35+F103+F107+F134+F138</f>
        <v>94489.6</v>
      </c>
      <c r="G15" s="11">
        <f t="shared" si="0"/>
        <v>8934.6</v>
      </c>
      <c r="H15" s="11">
        <f t="shared" si="0"/>
        <v>82321.7</v>
      </c>
      <c r="I15" s="11">
        <f t="shared" si="0"/>
        <v>3233.2999999999997</v>
      </c>
      <c r="J15" s="11">
        <f t="shared" si="0"/>
        <v>82398.9</v>
      </c>
      <c r="K15" s="11">
        <f t="shared" si="0"/>
        <v>8472.4</v>
      </c>
      <c r="L15" s="11">
        <f t="shared" si="0"/>
        <v>70693.2</v>
      </c>
      <c r="M15" s="11">
        <f t="shared" si="0"/>
        <v>3233.2999999999997</v>
      </c>
      <c r="N15" s="11">
        <f t="shared" si="0"/>
        <v>82994.40000000001</v>
      </c>
      <c r="O15" s="63">
        <f t="shared" si="0"/>
        <v>8472.3</v>
      </c>
      <c r="P15" s="9">
        <f t="shared" si="0"/>
        <v>71288.8</v>
      </c>
      <c r="Q15" s="64">
        <f t="shared" si="0"/>
        <v>3233.2999999999997</v>
      </c>
    </row>
    <row r="16" spans="1:17" ht="50.25" customHeight="1">
      <c r="A16" s="62" t="s">
        <v>98</v>
      </c>
      <c r="B16" s="10" t="s">
        <v>117</v>
      </c>
      <c r="C16" s="10" t="s">
        <v>121</v>
      </c>
      <c r="D16" s="10"/>
      <c r="E16" s="126"/>
      <c r="F16" s="11">
        <f aca="true" t="shared" si="1" ref="F16:Q17">F17</f>
        <v>2726.3</v>
      </c>
      <c r="G16" s="11">
        <f t="shared" si="1"/>
        <v>0</v>
      </c>
      <c r="H16" s="11">
        <f t="shared" si="1"/>
        <v>2726.3</v>
      </c>
      <c r="I16" s="11">
        <f t="shared" si="1"/>
        <v>0</v>
      </c>
      <c r="J16" s="11">
        <f t="shared" si="1"/>
        <v>1728.8</v>
      </c>
      <c r="K16" s="11">
        <f t="shared" si="1"/>
        <v>0</v>
      </c>
      <c r="L16" s="11">
        <f t="shared" si="1"/>
        <v>1728.8</v>
      </c>
      <c r="M16" s="11">
        <f t="shared" si="1"/>
        <v>0</v>
      </c>
      <c r="N16" s="11">
        <f t="shared" si="1"/>
        <v>1728.8</v>
      </c>
      <c r="O16" s="9">
        <f t="shared" si="1"/>
        <v>0</v>
      </c>
      <c r="P16" s="9">
        <f t="shared" si="1"/>
        <v>1728.8</v>
      </c>
      <c r="Q16" s="9">
        <f t="shared" si="1"/>
        <v>0</v>
      </c>
    </row>
    <row r="17" spans="1:17" ht="28.5" customHeight="1">
      <c r="A17" s="65" t="s">
        <v>205</v>
      </c>
      <c r="B17" s="13" t="s">
        <v>117</v>
      </c>
      <c r="C17" s="13" t="s">
        <v>121</v>
      </c>
      <c r="D17" s="13" t="s">
        <v>233</v>
      </c>
      <c r="E17" s="66"/>
      <c r="F17" s="9">
        <f t="shared" si="1"/>
        <v>2726.3</v>
      </c>
      <c r="G17" s="9">
        <f t="shared" si="1"/>
        <v>0</v>
      </c>
      <c r="H17" s="9">
        <f t="shared" si="1"/>
        <v>2726.3</v>
      </c>
      <c r="I17" s="9">
        <f t="shared" si="1"/>
        <v>0</v>
      </c>
      <c r="J17" s="9">
        <f t="shared" si="1"/>
        <v>1728.8</v>
      </c>
      <c r="K17" s="9">
        <f t="shared" si="1"/>
        <v>0</v>
      </c>
      <c r="L17" s="9">
        <f t="shared" si="1"/>
        <v>1728.8</v>
      </c>
      <c r="M17" s="9">
        <f t="shared" si="1"/>
        <v>0</v>
      </c>
      <c r="N17" s="9">
        <f t="shared" si="1"/>
        <v>1728.8</v>
      </c>
      <c r="O17" s="9">
        <f t="shared" si="1"/>
        <v>0</v>
      </c>
      <c r="P17" s="9">
        <f t="shared" si="1"/>
        <v>1728.8</v>
      </c>
      <c r="Q17" s="9">
        <f t="shared" si="1"/>
        <v>0</v>
      </c>
    </row>
    <row r="18" spans="1:17" ht="22.5" customHeight="1">
      <c r="A18" s="65" t="s">
        <v>141</v>
      </c>
      <c r="B18" s="13" t="s">
        <v>117</v>
      </c>
      <c r="C18" s="13" t="s">
        <v>298</v>
      </c>
      <c r="D18" s="13" t="s">
        <v>297</v>
      </c>
      <c r="E18" s="66"/>
      <c r="F18" s="9">
        <f aca="true" t="shared" si="2" ref="F18:Q18">F19+F21</f>
        <v>2726.3</v>
      </c>
      <c r="G18" s="9">
        <f t="shared" si="2"/>
        <v>0</v>
      </c>
      <c r="H18" s="9">
        <f t="shared" si="2"/>
        <v>2726.3</v>
      </c>
      <c r="I18" s="9">
        <f t="shared" si="2"/>
        <v>0</v>
      </c>
      <c r="J18" s="9">
        <f t="shared" si="2"/>
        <v>1728.8</v>
      </c>
      <c r="K18" s="9">
        <f t="shared" si="2"/>
        <v>0</v>
      </c>
      <c r="L18" s="9">
        <f t="shared" si="2"/>
        <v>1728.8</v>
      </c>
      <c r="M18" s="9">
        <f t="shared" si="2"/>
        <v>0</v>
      </c>
      <c r="N18" s="9">
        <f t="shared" si="2"/>
        <v>1728.8</v>
      </c>
      <c r="O18" s="9">
        <f t="shared" si="2"/>
        <v>0</v>
      </c>
      <c r="P18" s="9">
        <f t="shared" si="2"/>
        <v>1728.8</v>
      </c>
      <c r="Q18" s="9">
        <f t="shared" si="2"/>
        <v>0</v>
      </c>
    </row>
    <row r="19" spans="1:17" ht="43.5" customHeight="1">
      <c r="A19" s="65" t="s">
        <v>595</v>
      </c>
      <c r="B19" s="13" t="s">
        <v>117</v>
      </c>
      <c r="C19" s="13" t="s">
        <v>298</v>
      </c>
      <c r="D19" s="13" t="s">
        <v>234</v>
      </c>
      <c r="E19" s="66"/>
      <c r="F19" s="9">
        <f aca="true" t="shared" si="3" ref="F19:Q19">F20</f>
        <v>2353.5</v>
      </c>
      <c r="G19" s="9">
        <f t="shared" si="3"/>
        <v>0</v>
      </c>
      <c r="H19" s="9">
        <f t="shared" si="3"/>
        <v>2353.5</v>
      </c>
      <c r="I19" s="9">
        <f t="shared" si="3"/>
        <v>0</v>
      </c>
      <c r="J19" s="9">
        <f t="shared" si="3"/>
        <v>1385</v>
      </c>
      <c r="K19" s="9">
        <f t="shared" si="3"/>
        <v>0</v>
      </c>
      <c r="L19" s="9">
        <f t="shared" si="3"/>
        <v>1385</v>
      </c>
      <c r="M19" s="9">
        <f t="shared" si="3"/>
        <v>0</v>
      </c>
      <c r="N19" s="9">
        <f t="shared" si="3"/>
        <v>1385</v>
      </c>
      <c r="O19" s="9">
        <f t="shared" si="3"/>
        <v>0</v>
      </c>
      <c r="P19" s="9">
        <f t="shared" si="3"/>
        <v>1385</v>
      </c>
      <c r="Q19" s="9">
        <f t="shared" si="3"/>
        <v>0</v>
      </c>
    </row>
    <row r="20" spans="1:17" ht="40.5" customHeight="1">
      <c r="A20" s="65" t="s">
        <v>170</v>
      </c>
      <c r="B20" s="13" t="s">
        <v>117</v>
      </c>
      <c r="C20" s="13" t="s">
        <v>121</v>
      </c>
      <c r="D20" s="13" t="s">
        <v>234</v>
      </c>
      <c r="E20" s="66">
        <v>120</v>
      </c>
      <c r="F20" s="9">
        <f>G20+H20+I20</f>
        <v>2353.5</v>
      </c>
      <c r="G20" s="9"/>
      <c r="H20" s="9">
        <v>2353.5</v>
      </c>
      <c r="I20" s="9"/>
      <c r="J20" s="9">
        <f>K20+L20+M20</f>
        <v>1385</v>
      </c>
      <c r="K20" s="9"/>
      <c r="L20" s="9">
        <v>1385</v>
      </c>
      <c r="M20" s="9"/>
      <c r="N20" s="9">
        <f>O20+P20+Q20</f>
        <v>1385</v>
      </c>
      <c r="O20" s="9">
        <v>0</v>
      </c>
      <c r="P20" s="9">
        <v>1385</v>
      </c>
      <c r="Q20" s="9"/>
    </row>
    <row r="21" spans="1:17" ht="66" customHeight="1">
      <c r="A21" s="65" t="s">
        <v>432</v>
      </c>
      <c r="B21" s="13" t="s">
        <v>117</v>
      </c>
      <c r="C21" s="13" t="s">
        <v>121</v>
      </c>
      <c r="D21" s="13" t="s">
        <v>546</v>
      </c>
      <c r="E21" s="66"/>
      <c r="F21" s="9">
        <f aca="true" t="shared" si="4" ref="F21:Q21">F22</f>
        <v>372.8</v>
      </c>
      <c r="G21" s="9">
        <f t="shared" si="4"/>
        <v>0</v>
      </c>
      <c r="H21" s="9">
        <f t="shared" si="4"/>
        <v>372.8</v>
      </c>
      <c r="I21" s="9">
        <f t="shared" si="4"/>
        <v>0</v>
      </c>
      <c r="J21" s="9">
        <f t="shared" si="4"/>
        <v>343.8</v>
      </c>
      <c r="K21" s="9">
        <f t="shared" si="4"/>
        <v>0</v>
      </c>
      <c r="L21" s="9">
        <f t="shared" si="4"/>
        <v>343.8</v>
      </c>
      <c r="M21" s="9">
        <f t="shared" si="4"/>
        <v>0</v>
      </c>
      <c r="N21" s="9">
        <f t="shared" si="4"/>
        <v>343.8</v>
      </c>
      <c r="O21" s="9">
        <f t="shared" si="4"/>
        <v>0</v>
      </c>
      <c r="P21" s="9">
        <f t="shared" si="4"/>
        <v>343.8</v>
      </c>
      <c r="Q21" s="9">
        <f t="shared" si="4"/>
        <v>0</v>
      </c>
    </row>
    <row r="22" spans="1:17" ht="39" customHeight="1">
      <c r="A22" s="65" t="s">
        <v>170</v>
      </c>
      <c r="B22" s="13" t="s">
        <v>117</v>
      </c>
      <c r="C22" s="13" t="s">
        <v>121</v>
      </c>
      <c r="D22" s="13" t="s">
        <v>547</v>
      </c>
      <c r="E22" s="66">
        <v>120</v>
      </c>
      <c r="F22" s="9">
        <f>G22+H22+I22</f>
        <v>372.8</v>
      </c>
      <c r="G22" s="9"/>
      <c r="H22" s="9">
        <f>343.8+29</f>
        <v>372.8</v>
      </c>
      <c r="I22" s="9"/>
      <c r="J22" s="9">
        <f>K22+L22+M22</f>
        <v>343.8</v>
      </c>
      <c r="K22" s="9"/>
      <c r="L22" s="9">
        <v>343.8</v>
      </c>
      <c r="M22" s="9"/>
      <c r="N22" s="9">
        <f>O22+P22+Q22</f>
        <v>343.8</v>
      </c>
      <c r="O22" s="67"/>
      <c r="P22" s="67">
        <v>343.8</v>
      </c>
      <c r="Q22" s="67"/>
    </row>
    <row r="23" spans="1:17" ht="63" customHeight="1">
      <c r="A23" s="62" t="s">
        <v>193</v>
      </c>
      <c r="B23" s="10" t="s">
        <v>117</v>
      </c>
      <c r="C23" s="10" t="s">
        <v>120</v>
      </c>
      <c r="D23" s="126"/>
      <c r="E23" s="126"/>
      <c r="F23" s="11">
        <f aca="true" t="shared" si="5" ref="F23:Q23">F24+F29</f>
        <v>1727.9999999999998</v>
      </c>
      <c r="G23" s="11">
        <f t="shared" si="5"/>
        <v>0</v>
      </c>
      <c r="H23" s="11">
        <f t="shared" si="5"/>
        <v>1565.6999999999998</v>
      </c>
      <c r="I23" s="11">
        <f t="shared" si="5"/>
        <v>162.3</v>
      </c>
      <c r="J23" s="11">
        <f t="shared" si="5"/>
        <v>2424.6000000000004</v>
      </c>
      <c r="K23" s="11">
        <f t="shared" si="5"/>
        <v>0</v>
      </c>
      <c r="L23" s="11">
        <f t="shared" si="5"/>
        <v>2099.9</v>
      </c>
      <c r="M23" s="11">
        <f t="shared" si="5"/>
        <v>324.70000000000005</v>
      </c>
      <c r="N23" s="11">
        <f t="shared" si="5"/>
        <v>2507</v>
      </c>
      <c r="O23" s="9">
        <f t="shared" si="5"/>
        <v>0</v>
      </c>
      <c r="P23" s="9">
        <f t="shared" si="5"/>
        <v>2182.3</v>
      </c>
      <c r="Q23" s="9">
        <f t="shared" si="5"/>
        <v>324.70000000000005</v>
      </c>
    </row>
    <row r="24" spans="1:17" ht="27.75" customHeight="1">
      <c r="A24" s="65" t="s">
        <v>329</v>
      </c>
      <c r="B24" s="13" t="s">
        <v>117</v>
      </c>
      <c r="C24" s="13" t="s">
        <v>120</v>
      </c>
      <c r="D24" s="66" t="s">
        <v>231</v>
      </c>
      <c r="E24" s="13"/>
      <c r="F24" s="9">
        <f aca="true" t="shared" si="6" ref="F24:Q25">F25</f>
        <v>162.3</v>
      </c>
      <c r="G24" s="9">
        <f t="shared" si="6"/>
        <v>0</v>
      </c>
      <c r="H24" s="9">
        <f t="shared" si="6"/>
        <v>0</v>
      </c>
      <c r="I24" s="9">
        <f t="shared" si="6"/>
        <v>162.3</v>
      </c>
      <c r="J24" s="9">
        <f t="shared" si="6"/>
        <v>324.70000000000005</v>
      </c>
      <c r="K24" s="9">
        <f t="shared" si="6"/>
        <v>0</v>
      </c>
      <c r="L24" s="9">
        <f t="shared" si="6"/>
        <v>0</v>
      </c>
      <c r="M24" s="9">
        <f t="shared" si="6"/>
        <v>324.70000000000005</v>
      </c>
      <c r="N24" s="9">
        <f t="shared" si="6"/>
        <v>324.70000000000005</v>
      </c>
      <c r="O24" s="9">
        <f t="shared" si="6"/>
        <v>0</v>
      </c>
      <c r="P24" s="9">
        <f t="shared" si="6"/>
        <v>0</v>
      </c>
      <c r="Q24" s="9">
        <f t="shared" si="6"/>
        <v>324.70000000000005</v>
      </c>
    </row>
    <row r="25" spans="1:17" ht="39" customHeight="1">
      <c r="A25" s="65" t="s">
        <v>225</v>
      </c>
      <c r="B25" s="13" t="s">
        <v>117</v>
      </c>
      <c r="C25" s="13" t="s">
        <v>120</v>
      </c>
      <c r="D25" s="66" t="s">
        <v>232</v>
      </c>
      <c r="E25" s="13"/>
      <c r="F25" s="9">
        <f t="shared" si="6"/>
        <v>162.3</v>
      </c>
      <c r="G25" s="9">
        <f t="shared" si="6"/>
        <v>0</v>
      </c>
      <c r="H25" s="9">
        <f t="shared" si="6"/>
        <v>0</v>
      </c>
      <c r="I25" s="9">
        <f t="shared" si="6"/>
        <v>162.3</v>
      </c>
      <c r="J25" s="9">
        <f t="shared" si="6"/>
        <v>324.70000000000005</v>
      </c>
      <c r="K25" s="9">
        <f t="shared" si="6"/>
        <v>0</v>
      </c>
      <c r="L25" s="9">
        <f t="shared" si="6"/>
        <v>0</v>
      </c>
      <c r="M25" s="9">
        <f t="shared" si="6"/>
        <v>324.70000000000005</v>
      </c>
      <c r="N25" s="9">
        <f t="shared" si="6"/>
        <v>324.70000000000005</v>
      </c>
      <c r="O25" s="9">
        <f t="shared" si="6"/>
        <v>0</v>
      </c>
      <c r="P25" s="9">
        <f t="shared" si="6"/>
        <v>0</v>
      </c>
      <c r="Q25" s="9">
        <f t="shared" si="6"/>
        <v>324.70000000000005</v>
      </c>
    </row>
    <row r="26" spans="1:17" ht="44.25" customHeight="1">
      <c r="A26" s="65" t="s">
        <v>533</v>
      </c>
      <c r="B26" s="13" t="s">
        <v>117</v>
      </c>
      <c r="C26" s="13" t="s">
        <v>120</v>
      </c>
      <c r="D26" s="66" t="s">
        <v>115</v>
      </c>
      <c r="E26" s="13"/>
      <c r="F26" s="9">
        <f aca="true" t="shared" si="7" ref="F26:Q26">F27+F28</f>
        <v>162.3</v>
      </c>
      <c r="G26" s="9">
        <f t="shared" si="7"/>
        <v>0</v>
      </c>
      <c r="H26" s="9">
        <f t="shared" si="7"/>
        <v>0</v>
      </c>
      <c r="I26" s="9">
        <f t="shared" si="7"/>
        <v>162.3</v>
      </c>
      <c r="J26" s="9">
        <f t="shared" si="7"/>
        <v>324.70000000000005</v>
      </c>
      <c r="K26" s="9">
        <f t="shared" si="7"/>
        <v>0</v>
      </c>
      <c r="L26" s="9">
        <f t="shared" si="7"/>
        <v>0</v>
      </c>
      <c r="M26" s="9">
        <f t="shared" si="7"/>
        <v>324.70000000000005</v>
      </c>
      <c r="N26" s="9">
        <f t="shared" si="7"/>
        <v>324.70000000000005</v>
      </c>
      <c r="O26" s="9">
        <f t="shared" si="7"/>
        <v>0</v>
      </c>
      <c r="P26" s="9">
        <f t="shared" si="7"/>
        <v>0</v>
      </c>
      <c r="Q26" s="9">
        <f t="shared" si="7"/>
        <v>324.70000000000005</v>
      </c>
    </row>
    <row r="27" spans="1:17" ht="36.75" customHeight="1">
      <c r="A27" s="130" t="s">
        <v>170</v>
      </c>
      <c r="B27" s="13" t="s">
        <v>117</v>
      </c>
      <c r="C27" s="13" t="s">
        <v>120</v>
      </c>
      <c r="D27" s="66" t="s">
        <v>115</v>
      </c>
      <c r="E27" s="13" t="s">
        <v>171</v>
      </c>
      <c r="F27" s="9">
        <f>G27+H26+I27</f>
        <v>153.10000000000002</v>
      </c>
      <c r="G27" s="9"/>
      <c r="H27" s="9"/>
      <c r="I27" s="9">
        <f>237.3-84.2</f>
        <v>153.10000000000002</v>
      </c>
      <c r="J27" s="9">
        <f>K27+L27+M27</f>
        <v>237.3</v>
      </c>
      <c r="K27" s="9"/>
      <c r="L27" s="9"/>
      <c r="M27" s="9">
        <v>237.3</v>
      </c>
      <c r="N27" s="9">
        <f>O27+P27+Q27</f>
        <v>237.3</v>
      </c>
      <c r="O27" s="9"/>
      <c r="P27" s="9"/>
      <c r="Q27" s="9">
        <v>237.3</v>
      </c>
    </row>
    <row r="28" spans="1:17" ht="45" customHeight="1">
      <c r="A28" s="65" t="s">
        <v>91</v>
      </c>
      <c r="B28" s="13" t="s">
        <v>117</v>
      </c>
      <c r="C28" s="13" t="s">
        <v>120</v>
      </c>
      <c r="D28" s="66" t="s">
        <v>115</v>
      </c>
      <c r="E28" s="13" t="s">
        <v>174</v>
      </c>
      <c r="F28" s="9">
        <f>G28+H27+I28</f>
        <v>9.200000000000003</v>
      </c>
      <c r="G28" s="9"/>
      <c r="H28" s="9"/>
      <c r="I28" s="9">
        <f>87.4-78.2</f>
        <v>9.200000000000003</v>
      </c>
      <c r="J28" s="9">
        <f>K28+L28+M28</f>
        <v>87.4</v>
      </c>
      <c r="K28" s="9"/>
      <c r="L28" s="9"/>
      <c r="M28" s="9">
        <v>87.4</v>
      </c>
      <c r="N28" s="9">
        <f>O28+P28+Q28</f>
        <v>87.4</v>
      </c>
      <c r="O28" s="9"/>
      <c r="P28" s="9"/>
      <c r="Q28" s="9">
        <v>87.4</v>
      </c>
    </row>
    <row r="29" spans="1:17" ht="27" customHeight="1">
      <c r="A29" s="65" t="s">
        <v>206</v>
      </c>
      <c r="B29" s="13" t="s">
        <v>117</v>
      </c>
      <c r="C29" s="13" t="s">
        <v>120</v>
      </c>
      <c r="D29" s="66" t="s">
        <v>228</v>
      </c>
      <c r="E29" s="13"/>
      <c r="F29" s="9">
        <f aca="true" t="shared" si="8" ref="F29:Q29">F30+F33</f>
        <v>1565.6999999999998</v>
      </c>
      <c r="G29" s="9">
        <f t="shared" si="8"/>
        <v>0</v>
      </c>
      <c r="H29" s="9">
        <f t="shared" si="8"/>
        <v>1565.6999999999998</v>
      </c>
      <c r="I29" s="9">
        <f t="shared" si="8"/>
        <v>0</v>
      </c>
      <c r="J29" s="9">
        <f t="shared" si="8"/>
        <v>2099.9</v>
      </c>
      <c r="K29" s="9">
        <f t="shared" si="8"/>
        <v>0</v>
      </c>
      <c r="L29" s="9">
        <f t="shared" si="8"/>
        <v>2099.9</v>
      </c>
      <c r="M29" s="9">
        <f t="shared" si="8"/>
        <v>0</v>
      </c>
      <c r="N29" s="9">
        <f t="shared" si="8"/>
        <v>2182.3</v>
      </c>
      <c r="O29" s="9">
        <f t="shared" si="8"/>
        <v>0</v>
      </c>
      <c r="P29" s="9">
        <f t="shared" si="8"/>
        <v>2182.3</v>
      </c>
      <c r="Q29" s="9">
        <f t="shared" si="8"/>
        <v>0</v>
      </c>
    </row>
    <row r="30" spans="1:17" ht="27.75" customHeight="1">
      <c r="A30" s="130" t="s">
        <v>184</v>
      </c>
      <c r="B30" s="13" t="s">
        <v>117</v>
      </c>
      <c r="C30" s="13" t="s">
        <v>120</v>
      </c>
      <c r="D30" s="66" t="s">
        <v>229</v>
      </c>
      <c r="E30" s="13"/>
      <c r="F30" s="9">
        <f aca="true" t="shared" si="9" ref="F30:Q30">F31+F32</f>
        <v>1245.3</v>
      </c>
      <c r="G30" s="9">
        <f t="shared" si="9"/>
        <v>0</v>
      </c>
      <c r="H30" s="9">
        <f t="shared" si="9"/>
        <v>1245.3</v>
      </c>
      <c r="I30" s="9">
        <f t="shared" si="9"/>
        <v>0</v>
      </c>
      <c r="J30" s="9">
        <f t="shared" si="9"/>
        <v>1669.5</v>
      </c>
      <c r="K30" s="9">
        <f t="shared" si="9"/>
        <v>0</v>
      </c>
      <c r="L30" s="9">
        <f t="shared" si="9"/>
        <v>1669.5</v>
      </c>
      <c r="M30" s="9">
        <f t="shared" si="9"/>
        <v>0</v>
      </c>
      <c r="N30" s="9">
        <f t="shared" si="9"/>
        <v>1751.9</v>
      </c>
      <c r="O30" s="9">
        <f t="shared" si="9"/>
        <v>0</v>
      </c>
      <c r="P30" s="9">
        <f t="shared" si="9"/>
        <v>1751.9</v>
      </c>
      <c r="Q30" s="9">
        <f t="shared" si="9"/>
        <v>0</v>
      </c>
    </row>
    <row r="31" spans="1:17" ht="41.25" customHeight="1">
      <c r="A31" s="65" t="s">
        <v>170</v>
      </c>
      <c r="B31" s="13" t="s">
        <v>117</v>
      </c>
      <c r="C31" s="13" t="s">
        <v>120</v>
      </c>
      <c r="D31" s="66" t="s">
        <v>229</v>
      </c>
      <c r="E31" s="13" t="s">
        <v>171</v>
      </c>
      <c r="F31" s="9">
        <f>G31+H31+I31</f>
        <v>574.5</v>
      </c>
      <c r="G31" s="9"/>
      <c r="H31" s="9">
        <v>574.5</v>
      </c>
      <c r="I31" s="9"/>
      <c r="J31" s="9">
        <f>K31+L31+M31</f>
        <v>905.6</v>
      </c>
      <c r="K31" s="9"/>
      <c r="L31" s="9">
        <v>905.6</v>
      </c>
      <c r="M31" s="9"/>
      <c r="N31" s="9">
        <f>O31+P31+Q31</f>
        <v>905.6</v>
      </c>
      <c r="O31" s="9"/>
      <c r="P31" s="9">
        <v>905.6</v>
      </c>
      <c r="Q31" s="9"/>
    </row>
    <row r="32" spans="1:17" ht="41.25" customHeight="1">
      <c r="A32" s="65" t="s">
        <v>91</v>
      </c>
      <c r="B32" s="13" t="s">
        <v>117</v>
      </c>
      <c r="C32" s="13" t="s">
        <v>120</v>
      </c>
      <c r="D32" s="66" t="s">
        <v>229</v>
      </c>
      <c r="E32" s="13" t="s">
        <v>174</v>
      </c>
      <c r="F32" s="9">
        <f>G32+H32+I32</f>
        <v>670.8</v>
      </c>
      <c r="G32" s="9"/>
      <c r="H32" s="9">
        <v>670.8</v>
      </c>
      <c r="I32" s="9"/>
      <c r="J32" s="9">
        <f>K32+L32+M32</f>
        <v>763.9</v>
      </c>
      <c r="K32" s="9"/>
      <c r="L32" s="9">
        <v>763.9</v>
      </c>
      <c r="M32" s="9"/>
      <c r="N32" s="9">
        <f>O32+P32+Q32</f>
        <v>846.3</v>
      </c>
      <c r="O32" s="9"/>
      <c r="P32" s="9">
        <v>846.3</v>
      </c>
      <c r="Q32" s="9"/>
    </row>
    <row r="33" spans="1:17" ht="61.5" customHeight="1">
      <c r="A33" s="65" t="s">
        <v>432</v>
      </c>
      <c r="B33" s="13" t="s">
        <v>117</v>
      </c>
      <c r="C33" s="13" t="s">
        <v>120</v>
      </c>
      <c r="D33" s="66" t="s">
        <v>548</v>
      </c>
      <c r="E33" s="13"/>
      <c r="F33" s="9">
        <f aca="true" t="shared" si="10" ref="F33:Q33">F34</f>
        <v>320.4</v>
      </c>
      <c r="G33" s="9">
        <f t="shared" si="10"/>
        <v>0</v>
      </c>
      <c r="H33" s="9">
        <f t="shared" si="10"/>
        <v>320.4</v>
      </c>
      <c r="I33" s="9">
        <f t="shared" si="10"/>
        <v>0</v>
      </c>
      <c r="J33" s="9">
        <f t="shared" si="10"/>
        <v>430.4</v>
      </c>
      <c r="K33" s="9">
        <f t="shared" si="10"/>
        <v>0</v>
      </c>
      <c r="L33" s="9">
        <f t="shared" si="10"/>
        <v>430.4</v>
      </c>
      <c r="M33" s="9">
        <f t="shared" si="10"/>
        <v>0</v>
      </c>
      <c r="N33" s="9">
        <f t="shared" si="10"/>
        <v>430.4</v>
      </c>
      <c r="O33" s="9">
        <f t="shared" si="10"/>
        <v>0</v>
      </c>
      <c r="P33" s="9">
        <f t="shared" si="10"/>
        <v>430.4</v>
      </c>
      <c r="Q33" s="9">
        <f t="shared" si="10"/>
        <v>0</v>
      </c>
    </row>
    <row r="34" spans="1:17" ht="45.75" customHeight="1">
      <c r="A34" s="65" t="s">
        <v>170</v>
      </c>
      <c r="B34" s="13" t="s">
        <v>117</v>
      </c>
      <c r="C34" s="13" t="s">
        <v>120</v>
      </c>
      <c r="D34" s="66" t="s">
        <v>548</v>
      </c>
      <c r="E34" s="13" t="s">
        <v>171</v>
      </c>
      <c r="F34" s="9">
        <f>G34+H34+I34</f>
        <v>320.4</v>
      </c>
      <c r="G34" s="9"/>
      <c r="H34" s="9">
        <v>320.4</v>
      </c>
      <c r="I34" s="9"/>
      <c r="J34" s="9">
        <f>K34+L34+M34</f>
        <v>430.4</v>
      </c>
      <c r="K34" s="9"/>
      <c r="L34" s="9">
        <v>430.4</v>
      </c>
      <c r="M34" s="9"/>
      <c r="N34" s="9">
        <f>O34+P34+Q34</f>
        <v>430.4</v>
      </c>
      <c r="O34" s="9"/>
      <c r="P34" s="9">
        <v>430.4</v>
      </c>
      <c r="Q34" s="9"/>
    </row>
    <row r="35" spans="1:17" ht="63.75" customHeight="1">
      <c r="A35" s="62" t="s">
        <v>94</v>
      </c>
      <c r="B35" s="10" t="s">
        <v>117</v>
      </c>
      <c r="C35" s="10" t="s">
        <v>118</v>
      </c>
      <c r="D35" s="126"/>
      <c r="E35" s="10"/>
      <c r="F35" s="11">
        <f>F96+F44+F36+F63+F54+F69</f>
        <v>38672.7</v>
      </c>
      <c r="G35" s="11">
        <f aca="true" t="shared" si="11" ref="G35:Q35">G96+G44+G36+G63+G54+G69</f>
        <v>3381.3</v>
      </c>
      <c r="H35" s="11">
        <f t="shared" si="11"/>
        <v>34803.1</v>
      </c>
      <c r="I35" s="11">
        <f t="shared" si="11"/>
        <v>488.3</v>
      </c>
      <c r="J35" s="11">
        <f t="shared" si="11"/>
        <v>38568.899999999994</v>
      </c>
      <c r="K35" s="11">
        <f t="shared" si="11"/>
        <v>3380.2999999999997</v>
      </c>
      <c r="L35" s="11">
        <f t="shared" si="11"/>
        <v>34700.3</v>
      </c>
      <c r="M35" s="11">
        <f t="shared" si="11"/>
        <v>488.3</v>
      </c>
      <c r="N35" s="11">
        <f t="shared" si="11"/>
        <v>39203.600000000006</v>
      </c>
      <c r="O35" s="11">
        <f t="shared" si="11"/>
        <v>3380.6</v>
      </c>
      <c r="P35" s="11">
        <f t="shared" si="11"/>
        <v>35334.700000000004</v>
      </c>
      <c r="Q35" s="11">
        <f t="shared" si="11"/>
        <v>488.3</v>
      </c>
    </row>
    <row r="36" spans="1:17" ht="63.75" customHeight="1">
      <c r="A36" s="65" t="s">
        <v>445</v>
      </c>
      <c r="B36" s="13" t="s">
        <v>117</v>
      </c>
      <c r="C36" s="13" t="s">
        <v>118</v>
      </c>
      <c r="D36" s="13" t="s">
        <v>243</v>
      </c>
      <c r="E36" s="13"/>
      <c r="F36" s="9">
        <f aca="true" t="shared" si="12" ref="F36:Q36">F37</f>
        <v>783.2</v>
      </c>
      <c r="G36" s="9">
        <f t="shared" si="12"/>
        <v>0</v>
      </c>
      <c r="H36" s="9">
        <f t="shared" si="12"/>
        <v>783.2</v>
      </c>
      <c r="I36" s="9">
        <f t="shared" si="12"/>
        <v>0</v>
      </c>
      <c r="J36" s="9">
        <f t="shared" si="12"/>
        <v>169</v>
      </c>
      <c r="K36" s="9">
        <f t="shared" si="12"/>
        <v>0</v>
      </c>
      <c r="L36" s="9">
        <f t="shared" si="12"/>
        <v>169</v>
      </c>
      <c r="M36" s="9">
        <f t="shared" si="12"/>
        <v>0</v>
      </c>
      <c r="N36" s="9">
        <f t="shared" si="12"/>
        <v>169</v>
      </c>
      <c r="O36" s="9">
        <f t="shared" si="12"/>
        <v>0</v>
      </c>
      <c r="P36" s="9">
        <f t="shared" si="12"/>
        <v>169</v>
      </c>
      <c r="Q36" s="9">
        <f t="shared" si="12"/>
        <v>0</v>
      </c>
    </row>
    <row r="37" spans="1:17" ht="40.5" customHeight="1">
      <c r="A37" s="65" t="s">
        <v>446</v>
      </c>
      <c r="B37" s="13" t="s">
        <v>117</v>
      </c>
      <c r="C37" s="13" t="s">
        <v>118</v>
      </c>
      <c r="D37" s="13" t="s">
        <v>244</v>
      </c>
      <c r="E37" s="13"/>
      <c r="F37" s="9">
        <f aca="true" t="shared" si="13" ref="F37:Q37">F38+F41</f>
        <v>783.2</v>
      </c>
      <c r="G37" s="9">
        <f t="shared" si="13"/>
        <v>0</v>
      </c>
      <c r="H37" s="9">
        <f t="shared" si="13"/>
        <v>783.2</v>
      </c>
      <c r="I37" s="9">
        <f t="shared" si="13"/>
        <v>0</v>
      </c>
      <c r="J37" s="9">
        <f t="shared" si="13"/>
        <v>169</v>
      </c>
      <c r="K37" s="9">
        <f t="shared" si="13"/>
        <v>0</v>
      </c>
      <c r="L37" s="9">
        <f t="shared" si="13"/>
        <v>169</v>
      </c>
      <c r="M37" s="9">
        <f t="shared" si="13"/>
        <v>0</v>
      </c>
      <c r="N37" s="9">
        <f t="shared" si="13"/>
        <v>169</v>
      </c>
      <c r="O37" s="9">
        <f t="shared" si="13"/>
        <v>0</v>
      </c>
      <c r="P37" s="9">
        <f t="shared" si="13"/>
        <v>169</v>
      </c>
      <c r="Q37" s="9">
        <f t="shared" si="13"/>
        <v>0</v>
      </c>
    </row>
    <row r="38" spans="1:17" ht="42" customHeight="1">
      <c r="A38" s="65" t="s">
        <v>364</v>
      </c>
      <c r="B38" s="13" t="s">
        <v>117</v>
      </c>
      <c r="C38" s="13" t="s">
        <v>118</v>
      </c>
      <c r="D38" s="13" t="s">
        <v>365</v>
      </c>
      <c r="E38" s="13"/>
      <c r="F38" s="9">
        <f aca="true" t="shared" si="14" ref="F38:Q39">F39</f>
        <v>23</v>
      </c>
      <c r="G38" s="9">
        <f t="shared" si="14"/>
        <v>0</v>
      </c>
      <c r="H38" s="9">
        <f t="shared" si="14"/>
        <v>23</v>
      </c>
      <c r="I38" s="9">
        <f t="shared" si="14"/>
        <v>0</v>
      </c>
      <c r="J38" s="9">
        <f t="shared" si="14"/>
        <v>23</v>
      </c>
      <c r="K38" s="9">
        <f t="shared" si="14"/>
        <v>0</v>
      </c>
      <c r="L38" s="9">
        <f t="shared" si="14"/>
        <v>23</v>
      </c>
      <c r="M38" s="9">
        <f t="shared" si="14"/>
        <v>0</v>
      </c>
      <c r="N38" s="9">
        <f t="shared" si="14"/>
        <v>23</v>
      </c>
      <c r="O38" s="9">
        <f t="shared" si="14"/>
        <v>0</v>
      </c>
      <c r="P38" s="9">
        <f t="shared" si="14"/>
        <v>23</v>
      </c>
      <c r="Q38" s="9">
        <f t="shared" si="14"/>
        <v>0</v>
      </c>
    </row>
    <row r="39" spans="1:17" ht="21.75" customHeight="1">
      <c r="A39" s="130" t="s">
        <v>218</v>
      </c>
      <c r="B39" s="13" t="s">
        <v>117</v>
      </c>
      <c r="C39" s="13" t="s">
        <v>118</v>
      </c>
      <c r="D39" s="13" t="s">
        <v>366</v>
      </c>
      <c r="E39" s="13"/>
      <c r="F39" s="9">
        <f t="shared" si="14"/>
        <v>23</v>
      </c>
      <c r="G39" s="9">
        <f t="shared" si="14"/>
        <v>0</v>
      </c>
      <c r="H39" s="9">
        <f t="shared" si="14"/>
        <v>23</v>
      </c>
      <c r="I39" s="9">
        <f t="shared" si="14"/>
        <v>0</v>
      </c>
      <c r="J39" s="9">
        <f t="shared" si="14"/>
        <v>23</v>
      </c>
      <c r="K39" s="9">
        <f t="shared" si="14"/>
        <v>0</v>
      </c>
      <c r="L39" s="9">
        <f t="shared" si="14"/>
        <v>23</v>
      </c>
      <c r="M39" s="9">
        <f t="shared" si="14"/>
        <v>0</v>
      </c>
      <c r="N39" s="9">
        <f t="shared" si="14"/>
        <v>23</v>
      </c>
      <c r="O39" s="9">
        <f t="shared" si="14"/>
        <v>0</v>
      </c>
      <c r="P39" s="9">
        <f t="shared" si="14"/>
        <v>23</v>
      </c>
      <c r="Q39" s="9">
        <f t="shared" si="14"/>
        <v>0</v>
      </c>
    </row>
    <row r="40" spans="1:17" ht="46.5" customHeight="1">
      <c r="A40" s="65" t="s">
        <v>91</v>
      </c>
      <c r="B40" s="13" t="s">
        <v>117</v>
      </c>
      <c r="C40" s="13" t="s">
        <v>118</v>
      </c>
      <c r="D40" s="13" t="s">
        <v>366</v>
      </c>
      <c r="E40" s="13" t="s">
        <v>174</v>
      </c>
      <c r="F40" s="9">
        <f>G40+H40+I40</f>
        <v>23</v>
      </c>
      <c r="G40" s="9"/>
      <c r="H40" s="9">
        <v>23</v>
      </c>
      <c r="I40" s="9"/>
      <c r="J40" s="9">
        <f>K40+L40+M40</f>
        <v>23</v>
      </c>
      <c r="K40" s="9"/>
      <c r="L40" s="9">
        <v>23</v>
      </c>
      <c r="M40" s="9"/>
      <c r="N40" s="9">
        <f>O40+P40+Q40</f>
        <v>23</v>
      </c>
      <c r="O40" s="9"/>
      <c r="P40" s="9">
        <v>23</v>
      </c>
      <c r="Q40" s="9"/>
    </row>
    <row r="41" spans="1:17" ht="45.75" customHeight="1">
      <c r="A41" s="65" t="s">
        <v>396</v>
      </c>
      <c r="B41" s="13" t="s">
        <v>117</v>
      </c>
      <c r="C41" s="13" t="s">
        <v>118</v>
      </c>
      <c r="D41" s="13" t="s">
        <v>362</v>
      </c>
      <c r="E41" s="13"/>
      <c r="F41" s="9">
        <f aca="true" t="shared" si="15" ref="F41:Q42">F42</f>
        <v>760.2</v>
      </c>
      <c r="G41" s="9">
        <f t="shared" si="15"/>
        <v>0</v>
      </c>
      <c r="H41" s="9">
        <f t="shared" si="15"/>
        <v>760.2</v>
      </c>
      <c r="I41" s="9">
        <f t="shared" si="15"/>
        <v>0</v>
      </c>
      <c r="J41" s="9">
        <f t="shared" si="15"/>
        <v>146</v>
      </c>
      <c r="K41" s="9">
        <f t="shared" si="15"/>
        <v>0</v>
      </c>
      <c r="L41" s="9">
        <f t="shared" si="15"/>
        <v>146</v>
      </c>
      <c r="M41" s="9">
        <f t="shared" si="15"/>
        <v>0</v>
      </c>
      <c r="N41" s="9">
        <f t="shared" si="15"/>
        <v>146</v>
      </c>
      <c r="O41" s="9">
        <f t="shared" si="15"/>
        <v>0</v>
      </c>
      <c r="P41" s="9">
        <f t="shared" si="15"/>
        <v>146</v>
      </c>
      <c r="Q41" s="9">
        <f t="shared" si="15"/>
        <v>0</v>
      </c>
    </row>
    <row r="42" spans="1:17" ht="18.75">
      <c r="A42" s="65" t="s">
        <v>218</v>
      </c>
      <c r="B42" s="13" t="s">
        <v>117</v>
      </c>
      <c r="C42" s="13" t="s">
        <v>118</v>
      </c>
      <c r="D42" s="13" t="s">
        <v>373</v>
      </c>
      <c r="E42" s="13"/>
      <c r="F42" s="9">
        <f t="shared" si="15"/>
        <v>760.2</v>
      </c>
      <c r="G42" s="9">
        <f t="shared" si="15"/>
        <v>0</v>
      </c>
      <c r="H42" s="9">
        <f t="shared" si="15"/>
        <v>760.2</v>
      </c>
      <c r="I42" s="9">
        <f t="shared" si="15"/>
        <v>0</v>
      </c>
      <c r="J42" s="9">
        <f t="shared" si="15"/>
        <v>146</v>
      </c>
      <c r="K42" s="9">
        <f t="shared" si="15"/>
        <v>0</v>
      </c>
      <c r="L42" s="9">
        <f t="shared" si="15"/>
        <v>146</v>
      </c>
      <c r="M42" s="9">
        <f t="shared" si="15"/>
        <v>0</v>
      </c>
      <c r="N42" s="9">
        <f t="shared" si="15"/>
        <v>146</v>
      </c>
      <c r="O42" s="9">
        <f t="shared" si="15"/>
        <v>0</v>
      </c>
      <c r="P42" s="9">
        <f t="shared" si="15"/>
        <v>146</v>
      </c>
      <c r="Q42" s="9">
        <f t="shared" si="15"/>
        <v>0</v>
      </c>
    </row>
    <row r="43" spans="1:17" ht="46.5" customHeight="1">
      <c r="A43" s="65" t="s">
        <v>91</v>
      </c>
      <c r="B43" s="13" t="s">
        <v>117</v>
      </c>
      <c r="C43" s="13" t="s">
        <v>118</v>
      </c>
      <c r="D43" s="13" t="s">
        <v>373</v>
      </c>
      <c r="E43" s="13" t="s">
        <v>174</v>
      </c>
      <c r="F43" s="9">
        <f>G43+H43+I43</f>
        <v>760.2</v>
      </c>
      <c r="G43" s="9"/>
      <c r="H43" s="9">
        <f>1146-385.8</f>
        <v>760.2</v>
      </c>
      <c r="I43" s="9"/>
      <c r="J43" s="9">
        <f>K43+L43+M43</f>
        <v>146</v>
      </c>
      <c r="K43" s="9"/>
      <c r="L43" s="9">
        <v>146</v>
      </c>
      <c r="M43" s="9"/>
      <c r="N43" s="9">
        <f>O43+P43+Q43</f>
        <v>146</v>
      </c>
      <c r="O43" s="9"/>
      <c r="P43" s="9">
        <v>146</v>
      </c>
      <c r="Q43" s="9"/>
    </row>
    <row r="44" spans="1:17" ht="42" customHeight="1">
      <c r="A44" s="65" t="s">
        <v>496</v>
      </c>
      <c r="B44" s="13" t="s">
        <v>117</v>
      </c>
      <c r="C44" s="13" t="s">
        <v>118</v>
      </c>
      <c r="D44" s="13" t="s">
        <v>9</v>
      </c>
      <c r="E44" s="13"/>
      <c r="F44" s="9">
        <f aca="true" t="shared" si="16" ref="F44:Q44">F49+F45</f>
        <v>1768.6</v>
      </c>
      <c r="G44" s="9">
        <f t="shared" si="16"/>
        <v>1768.6</v>
      </c>
      <c r="H44" s="9">
        <f t="shared" si="16"/>
        <v>0</v>
      </c>
      <c r="I44" s="9">
        <f t="shared" si="16"/>
        <v>0</v>
      </c>
      <c r="J44" s="9">
        <f t="shared" si="16"/>
        <v>1766.7</v>
      </c>
      <c r="K44" s="9">
        <f t="shared" si="16"/>
        <v>1766.7</v>
      </c>
      <c r="L44" s="9">
        <f t="shared" si="16"/>
        <v>0</v>
      </c>
      <c r="M44" s="9">
        <f t="shared" si="16"/>
        <v>0</v>
      </c>
      <c r="N44" s="9">
        <f t="shared" si="16"/>
        <v>1766.7</v>
      </c>
      <c r="O44" s="9">
        <f t="shared" si="16"/>
        <v>1766.7</v>
      </c>
      <c r="P44" s="9">
        <f t="shared" si="16"/>
        <v>0</v>
      </c>
      <c r="Q44" s="9">
        <f t="shared" si="16"/>
        <v>0</v>
      </c>
    </row>
    <row r="45" spans="1:17" ht="40.5" customHeight="1">
      <c r="A45" s="65" t="s">
        <v>40</v>
      </c>
      <c r="B45" s="13" t="s">
        <v>117</v>
      </c>
      <c r="C45" s="13" t="s">
        <v>118</v>
      </c>
      <c r="D45" s="13" t="s">
        <v>41</v>
      </c>
      <c r="E45" s="13"/>
      <c r="F45" s="9">
        <f aca="true" t="shared" si="17" ref="F45:Q47">F46</f>
        <v>333.6</v>
      </c>
      <c r="G45" s="9">
        <f t="shared" si="17"/>
        <v>333.6</v>
      </c>
      <c r="H45" s="9">
        <f t="shared" si="17"/>
        <v>0</v>
      </c>
      <c r="I45" s="9">
        <f t="shared" si="17"/>
        <v>0</v>
      </c>
      <c r="J45" s="9">
        <f t="shared" si="17"/>
        <v>331.7</v>
      </c>
      <c r="K45" s="9">
        <f t="shared" si="17"/>
        <v>331.7</v>
      </c>
      <c r="L45" s="9">
        <f t="shared" si="17"/>
        <v>0</v>
      </c>
      <c r="M45" s="9">
        <f t="shared" si="17"/>
        <v>0</v>
      </c>
      <c r="N45" s="9">
        <f t="shared" si="17"/>
        <v>331.7</v>
      </c>
      <c r="O45" s="9">
        <f t="shared" si="17"/>
        <v>331.7</v>
      </c>
      <c r="P45" s="9">
        <f t="shared" si="17"/>
        <v>0</v>
      </c>
      <c r="Q45" s="9">
        <f t="shared" si="17"/>
        <v>0</v>
      </c>
    </row>
    <row r="46" spans="1:17" ht="97.5" customHeight="1">
      <c r="A46" s="65" t="s">
        <v>414</v>
      </c>
      <c r="B46" s="13" t="s">
        <v>117</v>
      </c>
      <c r="C46" s="13" t="s">
        <v>118</v>
      </c>
      <c r="D46" s="13" t="s">
        <v>412</v>
      </c>
      <c r="E46" s="13"/>
      <c r="F46" s="9">
        <f t="shared" si="17"/>
        <v>333.6</v>
      </c>
      <c r="G46" s="9">
        <f t="shared" si="17"/>
        <v>333.6</v>
      </c>
      <c r="H46" s="9">
        <f t="shared" si="17"/>
        <v>0</v>
      </c>
      <c r="I46" s="9">
        <f t="shared" si="17"/>
        <v>0</v>
      </c>
      <c r="J46" s="9">
        <f t="shared" si="17"/>
        <v>331.7</v>
      </c>
      <c r="K46" s="9">
        <f t="shared" si="17"/>
        <v>331.7</v>
      </c>
      <c r="L46" s="9">
        <f t="shared" si="17"/>
        <v>0</v>
      </c>
      <c r="M46" s="9">
        <f t="shared" si="17"/>
        <v>0</v>
      </c>
      <c r="N46" s="9">
        <f t="shared" si="17"/>
        <v>331.7</v>
      </c>
      <c r="O46" s="9">
        <f t="shared" si="17"/>
        <v>331.7</v>
      </c>
      <c r="P46" s="9">
        <f t="shared" si="17"/>
        <v>0</v>
      </c>
      <c r="Q46" s="9">
        <f t="shared" si="17"/>
        <v>0</v>
      </c>
    </row>
    <row r="47" spans="1:17" ht="124.5" customHeight="1">
      <c r="A47" s="68" t="s">
        <v>415</v>
      </c>
      <c r="B47" s="13" t="s">
        <v>117</v>
      </c>
      <c r="C47" s="13" t="s">
        <v>118</v>
      </c>
      <c r="D47" s="13" t="s">
        <v>411</v>
      </c>
      <c r="E47" s="13"/>
      <c r="F47" s="9">
        <f t="shared" si="17"/>
        <v>333.6</v>
      </c>
      <c r="G47" s="9">
        <f t="shared" si="17"/>
        <v>333.6</v>
      </c>
      <c r="H47" s="9">
        <f t="shared" si="17"/>
        <v>0</v>
      </c>
      <c r="I47" s="9">
        <f t="shared" si="17"/>
        <v>0</v>
      </c>
      <c r="J47" s="9">
        <f t="shared" si="17"/>
        <v>331.7</v>
      </c>
      <c r="K47" s="9">
        <f t="shared" si="17"/>
        <v>331.7</v>
      </c>
      <c r="L47" s="9">
        <f t="shared" si="17"/>
        <v>0</v>
      </c>
      <c r="M47" s="9">
        <f t="shared" si="17"/>
        <v>0</v>
      </c>
      <c r="N47" s="9">
        <f t="shared" si="17"/>
        <v>331.7</v>
      </c>
      <c r="O47" s="9">
        <f t="shared" si="17"/>
        <v>331.7</v>
      </c>
      <c r="P47" s="9">
        <f t="shared" si="17"/>
        <v>0</v>
      </c>
      <c r="Q47" s="9">
        <f t="shared" si="17"/>
        <v>0</v>
      </c>
    </row>
    <row r="48" spans="1:17" ht="41.25" customHeight="1">
      <c r="A48" s="65" t="s">
        <v>91</v>
      </c>
      <c r="B48" s="13" t="s">
        <v>117</v>
      </c>
      <c r="C48" s="13" t="s">
        <v>118</v>
      </c>
      <c r="D48" s="13" t="s">
        <v>411</v>
      </c>
      <c r="E48" s="13" t="s">
        <v>174</v>
      </c>
      <c r="F48" s="9">
        <f>G48+H48+I48</f>
        <v>333.6</v>
      </c>
      <c r="G48" s="9">
        <v>333.6</v>
      </c>
      <c r="H48" s="9"/>
      <c r="I48" s="9"/>
      <c r="J48" s="9">
        <f>L48+M48+K48</f>
        <v>331.7</v>
      </c>
      <c r="K48" s="9">
        <v>331.7</v>
      </c>
      <c r="L48" s="9"/>
      <c r="M48" s="9"/>
      <c r="N48" s="9">
        <f>O48+P48+Q48</f>
        <v>331.7</v>
      </c>
      <c r="O48" s="9">
        <v>331.7</v>
      </c>
      <c r="P48" s="9"/>
      <c r="Q48" s="9"/>
    </row>
    <row r="49" spans="1:17" ht="42" customHeight="1">
      <c r="A49" s="65" t="s">
        <v>46</v>
      </c>
      <c r="B49" s="13" t="s">
        <v>117</v>
      </c>
      <c r="C49" s="13" t="s">
        <v>118</v>
      </c>
      <c r="D49" s="13" t="s">
        <v>45</v>
      </c>
      <c r="E49" s="13"/>
      <c r="F49" s="9">
        <f aca="true" t="shared" si="18" ref="F49:Q50">F50</f>
        <v>1435</v>
      </c>
      <c r="G49" s="9">
        <f t="shared" si="18"/>
        <v>1435</v>
      </c>
      <c r="H49" s="9">
        <f t="shared" si="18"/>
        <v>0</v>
      </c>
      <c r="I49" s="9">
        <f t="shared" si="18"/>
        <v>0</v>
      </c>
      <c r="J49" s="9">
        <f t="shared" si="18"/>
        <v>1435</v>
      </c>
      <c r="K49" s="9">
        <f t="shared" si="18"/>
        <v>1435</v>
      </c>
      <c r="L49" s="9">
        <f t="shared" si="18"/>
        <v>0</v>
      </c>
      <c r="M49" s="9">
        <f t="shared" si="18"/>
        <v>0</v>
      </c>
      <c r="N49" s="9">
        <f t="shared" si="18"/>
        <v>1435</v>
      </c>
      <c r="O49" s="9">
        <f t="shared" si="18"/>
        <v>1435</v>
      </c>
      <c r="P49" s="9">
        <f t="shared" si="18"/>
        <v>0</v>
      </c>
      <c r="Q49" s="9">
        <f t="shared" si="18"/>
        <v>0</v>
      </c>
    </row>
    <row r="50" spans="1:17" ht="62.25" customHeight="1">
      <c r="A50" s="65" t="s">
        <v>310</v>
      </c>
      <c r="B50" s="13" t="s">
        <v>117</v>
      </c>
      <c r="C50" s="13" t="s">
        <v>118</v>
      </c>
      <c r="D50" s="13" t="s">
        <v>503</v>
      </c>
      <c r="E50" s="13"/>
      <c r="F50" s="9">
        <f t="shared" si="18"/>
        <v>1435</v>
      </c>
      <c r="G50" s="9">
        <f t="shared" si="18"/>
        <v>1435</v>
      </c>
      <c r="H50" s="9">
        <f t="shared" si="18"/>
        <v>0</v>
      </c>
      <c r="I50" s="9">
        <f t="shared" si="18"/>
        <v>0</v>
      </c>
      <c r="J50" s="9">
        <f t="shared" si="18"/>
        <v>1435</v>
      </c>
      <c r="K50" s="9">
        <f t="shared" si="18"/>
        <v>1435</v>
      </c>
      <c r="L50" s="9">
        <f t="shared" si="18"/>
        <v>0</v>
      </c>
      <c r="M50" s="9">
        <f t="shared" si="18"/>
        <v>0</v>
      </c>
      <c r="N50" s="9">
        <f t="shared" si="18"/>
        <v>1435</v>
      </c>
      <c r="O50" s="9">
        <f t="shared" si="18"/>
        <v>1435</v>
      </c>
      <c r="P50" s="9">
        <f t="shared" si="18"/>
        <v>0</v>
      </c>
      <c r="Q50" s="9">
        <f t="shared" si="18"/>
        <v>0</v>
      </c>
    </row>
    <row r="51" spans="1:17" ht="177" customHeight="1">
      <c r="A51" s="65" t="s">
        <v>416</v>
      </c>
      <c r="B51" s="13" t="s">
        <v>117</v>
      </c>
      <c r="C51" s="13" t="s">
        <v>118</v>
      </c>
      <c r="D51" s="13" t="s">
        <v>504</v>
      </c>
      <c r="E51" s="13"/>
      <c r="F51" s="9">
        <f aca="true" t="shared" si="19" ref="F51:Q51">F52+F53</f>
        <v>1435</v>
      </c>
      <c r="G51" s="9">
        <f t="shared" si="19"/>
        <v>1435</v>
      </c>
      <c r="H51" s="9">
        <f t="shared" si="19"/>
        <v>0</v>
      </c>
      <c r="I51" s="9">
        <f t="shared" si="19"/>
        <v>0</v>
      </c>
      <c r="J51" s="9">
        <f t="shared" si="19"/>
        <v>1435</v>
      </c>
      <c r="K51" s="9">
        <f t="shared" si="19"/>
        <v>1435</v>
      </c>
      <c r="L51" s="9">
        <f t="shared" si="19"/>
        <v>0</v>
      </c>
      <c r="M51" s="9">
        <f t="shared" si="19"/>
        <v>0</v>
      </c>
      <c r="N51" s="9">
        <f t="shared" si="19"/>
        <v>1435</v>
      </c>
      <c r="O51" s="9">
        <f t="shared" si="19"/>
        <v>1435</v>
      </c>
      <c r="P51" s="9">
        <f t="shared" si="19"/>
        <v>0</v>
      </c>
      <c r="Q51" s="9">
        <f t="shared" si="19"/>
        <v>0</v>
      </c>
    </row>
    <row r="52" spans="1:17" ht="39.75" customHeight="1">
      <c r="A52" s="65" t="s">
        <v>170</v>
      </c>
      <c r="B52" s="13" t="s">
        <v>117</v>
      </c>
      <c r="C52" s="13" t="s">
        <v>118</v>
      </c>
      <c r="D52" s="13" t="s">
        <v>504</v>
      </c>
      <c r="E52" s="13" t="s">
        <v>171</v>
      </c>
      <c r="F52" s="9">
        <f>G52+H52+I52</f>
        <v>1134.6</v>
      </c>
      <c r="G52" s="9">
        <f>1075+59.6</f>
        <v>1134.6</v>
      </c>
      <c r="H52" s="9"/>
      <c r="I52" s="9"/>
      <c r="J52" s="9">
        <f>K52+L52+M52</f>
        <v>1075</v>
      </c>
      <c r="K52" s="9">
        <v>1075</v>
      </c>
      <c r="L52" s="9"/>
      <c r="M52" s="9"/>
      <c r="N52" s="9">
        <f>O52+P52+Q52</f>
        <v>1075</v>
      </c>
      <c r="O52" s="9">
        <v>1075</v>
      </c>
      <c r="P52" s="67"/>
      <c r="Q52" s="67"/>
    </row>
    <row r="53" spans="1:17" ht="42.75" customHeight="1">
      <c r="A53" s="65" t="s">
        <v>91</v>
      </c>
      <c r="B53" s="13" t="s">
        <v>117</v>
      </c>
      <c r="C53" s="13" t="s">
        <v>118</v>
      </c>
      <c r="D53" s="13" t="s">
        <v>504</v>
      </c>
      <c r="E53" s="13" t="s">
        <v>174</v>
      </c>
      <c r="F53" s="9">
        <f>G53+H53+I53</f>
        <v>300.4</v>
      </c>
      <c r="G53" s="9">
        <f>360-59.6</f>
        <v>300.4</v>
      </c>
      <c r="H53" s="9"/>
      <c r="I53" s="9"/>
      <c r="J53" s="9">
        <f>K53+L53+M53</f>
        <v>360</v>
      </c>
      <c r="K53" s="9">
        <v>360</v>
      </c>
      <c r="L53" s="9"/>
      <c r="M53" s="9"/>
      <c r="N53" s="9">
        <f>O53+P53+Q53</f>
        <v>360</v>
      </c>
      <c r="O53" s="9">
        <v>360</v>
      </c>
      <c r="P53" s="67"/>
      <c r="Q53" s="67"/>
    </row>
    <row r="54" spans="1:17" ht="49.5" customHeight="1">
      <c r="A54" s="65" t="s">
        <v>583</v>
      </c>
      <c r="B54" s="13" t="s">
        <v>117</v>
      </c>
      <c r="C54" s="13" t="s">
        <v>118</v>
      </c>
      <c r="D54" s="13" t="s">
        <v>254</v>
      </c>
      <c r="E54" s="13"/>
      <c r="F54" s="9">
        <f aca="true" t="shared" si="20" ref="F54:Q55">F55</f>
        <v>1677.2</v>
      </c>
      <c r="G54" s="9">
        <f t="shared" si="20"/>
        <v>300.20000000000005</v>
      </c>
      <c r="H54" s="9">
        <f t="shared" si="20"/>
        <v>1377</v>
      </c>
      <c r="I54" s="9">
        <f t="shared" si="20"/>
        <v>0</v>
      </c>
      <c r="J54" s="9">
        <f t="shared" si="20"/>
        <v>1678.1</v>
      </c>
      <c r="K54" s="9">
        <f t="shared" si="20"/>
        <v>301.1</v>
      </c>
      <c r="L54" s="9">
        <f t="shared" si="20"/>
        <v>1377</v>
      </c>
      <c r="M54" s="9">
        <f t="shared" si="20"/>
        <v>0</v>
      </c>
      <c r="N54" s="9">
        <f t="shared" si="20"/>
        <v>1678.4</v>
      </c>
      <c r="O54" s="9">
        <f t="shared" si="20"/>
        <v>301.4</v>
      </c>
      <c r="P54" s="9">
        <f t="shared" si="20"/>
        <v>1377</v>
      </c>
      <c r="Q54" s="9">
        <f t="shared" si="20"/>
        <v>0</v>
      </c>
    </row>
    <row r="55" spans="1:17" ht="33" customHeight="1">
      <c r="A55" s="65" t="s">
        <v>584</v>
      </c>
      <c r="B55" s="13" t="s">
        <v>117</v>
      </c>
      <c r="C55" s="13" t="s">
        <v>118</v>
      </c>
      <c r="D55" s="13" t="s">
        <v>580</v>
      </c>
      <c r="E55" s="13"/>
      <c r="F55" s="9">
        <f t="shared" si="20"/>
        <v>1677.2</v>
      </c>
      <c r="G55" s="9">
        <f t="shared" si="20"/>
        <v>300.20000000000005</v>
      </c>
      <c r="H55" s="9">
        <f t="shared" si="20"/>
        <v>1377</v>
      </c>
      <c r="I55" s="9">
        <f t="shared" si="20"/>
        <v>0</v>
      </c>
      <c r="J55" s="9">
        <f t="shared" si="20"/>
        <v>1678.1</v>
      </c>
      <c r="K55" s="9">
        <f t="shared" si="20"/>
        <v>301.1</v>
      </c>
      <c r="L55" s="9">
        <f t="shared" si="20"/>
        <v>1377</v>
      </c>
      <c r="M55" s="9">
        <f t="shared" si="20"/>
        <v>0</v>
      </c>
      <c r="N55" s="9">
        <f t="shared" si="20"/>
        <v>1678.4</v>
      </c>
      <c r="O55" s="9">
        <f t="shared" si="20"/>
        <v>301.4</v>
      </c>
      <c r="P55" s="9">
        <f t="shared" si="20"/>
        <v>1377</v>
      </c>
      <c r="Q55" s="9">
        <f t="shared" si="20"/>
        <v>0</v>
      </c>
    </row>
    <row r="56" spans="1:17" ht="48.75" customHeight="1">
      <c r="A56" s="65" t="s">
        <v>585</v>
      </c>
      <c r="B56" s="13" t="s">
        <v>117</v>
      </c>
      <c r="C56" s="13" t="s">
        <v>118</v>
      </c>
      <c r="D56" s="13" t="s">
        <v>581</v>
      </c>
      <c r="E56" s="13"/>
      <c r="F56" s="9">
        <f aca="true" t="shared" si="21" ref="F56:Q56">F60+F57</f>
        <v>1677.2</v>
      </c>
      <c r="G56" s="9">
        <f t="shared" si="21"/>
        <v>300.20000000000005</v>
      </c>
      <c r="H56" s="9">
        <f t="shared" si="21"/>
        <v>1377</v>
      </c>
      <c r="I56" s="9">
        <f t="shared" si="21"/>
        <v>0</v>
      </c>
      <c r="J56" s="9">
        <f t="shared" si="21"/>
        <v>1678.1</v>
      </c>
      <c r="K56" s="9">
        <f t="shared" si="21"/>
        <v>301.1</v>
      </c>
      <c r="L56" s="9">
        <f t="shared" si="21"/>
        <v>1377</v>
      </c>
      <c r="M56" s="9">
        <f t="shared" si="21"/>
        <v>0</v>
      </c>
      <c r="N56" s="9">
        <f t="shared" si="21"/>
        <v>1678.4</v>
      </c>
      <c r="O56" s="9">
        <f t="shared" si="21"/>
        <v>301.4</v>
      </c>
      <c r="P56" s="9">
        <f t="shared" si="21"/>
        <v>1377</v>
      </c>
      <c r="Q56" s="9">
        <f t="shared" si="21"/>
        <v>0</v>
      </c>
    </row>
    <row r="57" spans="1:17" ht="26.25" customHeight="1">
      <c r="A57" s="65" t="s">
        <v>184</v>
      </c>
      <c r="B57" s="13" t="s">
        <v>117</v>
      </c>
      <c r="C57" s="13" t="s">
        <v>118</v>
      </c>
      <c r="D57" s="13" t="s">
        <v>589</v>
      </c>
      <c r="E57" s="13"/>
      <c r="F57" s="9">
        <f aca="true" t="shared" si="22" ref="F57:Q57">F58+F59</f>
        <v>1377</v>
      </c>
      <c r="G57" s="9">
        <f t="shared" si="22"/>
        <v>0</v>
      </c>
      <c r="H57" s="9">
        <f t="shared" si="22"/>
        <v>1377</v>
      </c>
      <c r="I57" s="9">
        <f t="shared" si="22"/>
        <v>0</v>
      </c>
      <c r="J57" s="9">
        <f t="shared" si="22"/>
        <v>1377</v>
      </c>
      <c r="K57" s="9">
        <f t="shared" si="22"/>
        <v>0</v>
      </c>
      <c r="L57" s="9">
        <f t="shared" si="22"/>
        <v>1377</v>
      </c>
      <c r="M57" s="9">
        <f t="shared" si="22"/>
        <v>0</v>
      </c>
      <c r="N57" s="9">
        <f t="shared" si="22"/>
        <v>1377</v>
      </c>
      <c r="O57" s="9">
        <f t="shared" si="22"/>
        <v>0</v>
      </c>
      <c r="P57" s="9">
        <f t="shared" si="22"/>
        <v>1377</v>
      </c>
      <c r="Q57" s="9">
        <f t="shared" si="22"/>
        <v>0</v>
      </c>
    </row>
    <row r="58" spans="1:17" ht="42.75" customHeight="1">
      <c r="A58" s="65" t="s">
        <v>170</v>
      </c>
      <c r="B58" s="13" t="s">
        <v>117</v>
      </c>
      <c r="C58" s="13" t="s">
        <v>118</v>
      </c>
      <c r="D58" s="13" t="s">
        <v>589</v>
      </c>
      <c r="E58" s="13" t="s">
        <v>171</v>
      </c>
      <c r="F58" s="9">
        <f>G58+H58+I58</f>
        <v>1227</v>
      </c>
      <c r="G58" s="9"/>
      <c r="H58" s="9">
        <v>1227</v>
      </c>
      <c r="I58" s="9"/>
      <c r="J58" s="9">
        <f>K58+L58+M58</f>
        <v>1227</v>
      </c>
      <c r="K58" s="9"/>
      <c r="L58" s="9">
        <v>1227</v>
      </c>
      <c r="M58" s="9"/>
      <c r="N58" s="9">
        <f>O58+P58+Q58</f>
        <v>1227</v>
      </c>
      <c r="O58" s="9"/>
      <c r="P58" s="9">
        <v>1227</v>
      </c>
      <c r="Q58" s="9"/>
    </row>
    <row r="59" spans="1:17" ht="48" customHeight="1">
      <c r="A59" s="65" t="s">
        <v>91</v>
      </c>
      <c r="B59" s="13" t="s">
        <v>117</v>
      </c>
      <c r="C59" s="13" t="s">
        <v>118</v>
      </c>
      <c r="D59" s="13" t="s">
        <v>589</v>
      </c>
      <c r="E59" s="13" t="s">
        <v>174</v>
      </c>
      <c r="F59" s="9">
        <f>G59+H59+I59</f>
        <v>150</v>
      </c>
      <c r="G59" s="9"/>
      <c r="H59" s="9">
        <v>150</v>
      </c>
      <c r="I59" s="9"/>
      <c r="J59" s="9">
        <f>K59+L59+M59</f>
        <v>150</v>
      </c>
      <c r="K59" s="9"/>
      <c r="L59" s="9">
        <v>150</v>
      </c>
      <c r="M59" s="9"/>
      <c r="N59" s="9">
        <f>O59+P59+Q59</f>
        <v>150</v>
      </c>
      <c r="O59" s="9"/>
      <c r="P59" s="9">
        <v>150</v>
      </c>
      <c r="Q59" s="9"/>
    </row>
    <row r="60" spans="1:17" ht="97.5" customHeight="1">
      <c r="A60" s="68" t="s">
        <v>214</v>
      </c>
      <c r="B60" s="13" t="s">
        <v>117</v>
      </c>
      <c r="C60" s="13" t="s">
        <v>118</v>
      </c>
      <c r="D60" s="13" t="s">
        <v>582</v>
      </c>
      <c r="E60" s="13"/>
      <c r="F60" s="9">
        <f aca="true" t="shared" si="23" ref="F60:Q60">F61+F62</f>
        <v>300.20000000000005</v>
      </c>
      <c r="G60" s="9">
        <f t="shared" si="23"/>
        <v>300.20000000000005</v>
      </c>
      <c r="H60" s="9">
        <f t="shared" si="23"/>
        <v>0</v>
      </c>
      <c r="I60" s="9">
        <f t="shared" si="23"/>
        <v>0</v>
      </c>
      <c r="J60" s="9">
        <f t="shared" si="23"/>
        <v>301.1</v>
      </c>
      <c r="K60" s="9">
        <f t="shared" si="23"/>
        <v>301.1</v>
      </c>
      <c r="L60" s="9">
        <f t="shared" si="23"/>
        <v>0</v>
      </c>
      <c r="M60" s="9">
        <f t="shared" si="23"/>
        <v>0</v>
      </c>
      <c r="N60" s="9">
        <f t="shared" si="23"/>
        <v>301.4</v>
      </c>
      <c r="O60" s="9">
        <f t="shared" si="23"/>
        <v>301.4</v>
      </c>
      <c r="P60" s="9">
        <f t="shared" si="23"/>
        <v>0</v>
      </c>
      <c r="Q60" s="9">
        <f t="shared" si="23"/>
        <v>0</v>
      </c>
    </row>
    <row r="61" spans="1:17" ht="38.25" customHeight="1">
      <c r="A61" s="65" t="s">
        <v>170</v>
      </c>
      <c r="B61" s="13" t="s">
        <v>117</v>
      </c>
      <c r="C61" s="13" t="s">
        <v>118</v>
      </c>
      <c r="D61" s="13" t="s">
        <v>582</v>
      </c>
      <c r="E61" s="13" t="s">
        <v>171</v>
      </c>
      <c r="F61" s="9">
        <f>G61+H61+I61</f>
        <v>182.3</v>
      </c>
      <c r="G61" s="9">
        <f>149.8+32.5</f>
        <v>182.3</v>
      </c>
      <c r="H61" s="9"/>
      <c r="I61" s="9"/>
      <c r="J61" s="9">
        <f>K61+L60+M61</f>
        <v>149.8</v>
      </c>
      <c r="K61" s="9">
        <v>149.8</v>
      </c>
      <c r="L61" s="9"/>
      <c r="M61" s="9"/>
      <c r="N61" s="9">
        <f>O61+P60+Q61</f>
        <v>149.8</v>
      </c>
      <c r="O61" s="9">
        <v>149.8</v>
      </c>
      <c r="P61" s="16"/>
      <c r="Q61" s="16"/>
    </row>
    <row r="62" spans="1:17" ht="44.25" customHeight="1">
      <c r="A62" s="65" t="s">
        <v>91</v>
      </c>
      <c r="B62" s="13" t="s">
        <v>117</v>
      </c>
      <c r="C62" s="13" t="s">
        <v>118</v>
      </c>
      <c r="D62" s="13" t="s">
        <v>582</v>
      </c>
      <c r="E62" s="13" t="s">
        <v>174</v>
      </c>
      <c r="F62" s="9">
        <f>G62+H62+I62</f>
        <v>117.9</v>
      </c>
      <c r="G62" s="9">
        <f>150.4-32.5</f>
        <v>117.9</v>
      </c>
      <c r="H62" s="9"/>
      <c r="I62" s="9"/>
      <c r="J62" s="9">
        <f>K62+L61+M62</f>
        <v>151.3</v>
      </c>
      <c r="K62" s="9">
        <v>151.3</v>
      </c>
      <c r="L62" s="9"/>
      <c r="M62" s="9"/>
      <c r="N62" s="9">
        <f>O62+P61+Q62</f>
        <v>151.6</v>
      </c>
      <c r="O62" s="9">
        <v>151.6</v>
      </c>
      <c r="P62" s="16"/>
      <c r="Q62" s="16"/>
    </row>
    <row r="63" spans="1:17" ht="63" customHeight="1">
      <c r="A63" s="65" t="s">
        <v>549</v>
      </c>
      <c r="B63" s="13" t="s">
        <v>117</v>
      </c>
      <c r="C63" s="13" t="s">
        <v>118</v>
      </c>
      <c r="D63" s="66" t="s">
        <v>238</v>
      </c>
      <c r="E63" s="13"/>
      <c r="F63" s="9">
        <f aca="true" t="shared" si="24" ref="F63:Q65">F64</f>
        <v>1290.5</v>
      </c>
      <c r="G63" s="9">
        <f t="shared" si="24"/>
        <v>1290.5</v>
      </c>
      <c r="H63" s="9">
        <f t="shared" si="24"/>
        <v>0</v>
      </c>
      <c r="I63" s="9">
        <f t="shared" si="24"/>
        <v>0</v>
      </c>
      <c r="J63" s="9">
        <f t="shared" si="24"/>
        <v>1290.5</v>
      </c>
      <c r="K63" s="9">
        <f t="shared" si="24"/>
        <v>1290.5</v>
      </c>
      <c r="L63" s="9">
        <f t="shared" si="24"/>
        <v>0</v>
      </c>
      <c r="M63" s="9">
        <f t="shared" si="24"/>
        <v>0</v>
      </c>
      <c r="N63" s="9">
        <f t="shared" si="24"/>
        <v>1290.5</v>
      </c>
      <c r="O63" s="9">
        <f t="shared" si="24"/>
        <v>1290.5</v>
      </c>
      <c r="P63" s="9">
        <f t="shared" si="24"/>
        <v>0</v>
      </c>
      <c r="Q63" s="9">
        <f t="shared" si="24"/>
        <v>0</v>
      </c>
    </row>
    <row r="64" spans="1:17" ht="37.5" customHeight="1">
      <c r="A64" s="65" t="s">
        <v>191</v>
      </c>
      <c r="B64" s="13" t="s">
        <v>117</v>
      </c>
      <c r="C64" s="13" t="s">
        <v>118</v>
      </c>
      <c r="D64" s="66" t="s">
        <v>61</v>
      </c>
      <c r="E64" s="13"/>
      <c r="F64" s="9">
        <f t="shared" si="24"/>
        <v>1290.5</v>
      </c>
      <c r="G64" s="9">
        <f t="shared" si="24"/>
        <v>1290.5</v>
      </c>
      <c r="H64" s="9">
        <f t="shared" si="24"/>
        <v>0</v>
      </c>
      <c r="I64" s="9">
        <f t="shared" si="24"/>
        <v>0</v>
      </c>
      <c r="J64" s="9">
        <f t="shared" si="24"/>
        <v>1290.5</v>
      </c>
      <c r="K64" s="9">
        <f t="shared" si="24"/>
        <v>1290.5</v>
      </c>
      <c r="L64" s="9">
        <f t="shared" si="24"/>
        <v>0</v>
      </c>
      <c r="M64" s="9">
        <f t="shared" si="24"/>
        <v>0</v>
      </c>
      <c r="N64" s="9">
        <f t="shared" si="24"/>
        <v>1290.5</v>
      </c>
      <c r="O64" s="9">
        <f t="shared" si="24"/>
        <v>1290.5</v>
      </c>
      <c r="P64" s="9">
        <f t="shared" si="24"/>
        <v>0</v>
      </c>
      <c r="Q64" s="9">
        <f t="shared" si="24"/>
        <v>0</v>
      </c>
    </row>
    <row r="65" spans="1:17" ht="51" customHeight="1">
      <c r="A65" s="65" t="s">
        <v>389</v>
      </c>
      <c r="B65" s="13" t="s">
        <v>117</v>
      </c>
      <c r="C65" s="13" t="s">
        <v>118</v>
      </c>
      <c r="D65" s="66" t="s">
        <v>388</v>
      </c>
      <c r="E65" s="13"/>
      <c r="F65" s="9">
        <f t="shared" si="24"/>
        <v>1290.5</v>
      </c>
      <c r="G65" s="9">
        <f t="shared" si="24"/>
        <v>1290.5</v>
      </c>
      <c r="H65" s="9">
        <f t="shared" si="24"/>
        <v>0</v>
      </c>
      <c r="I65" s="9">
        <f t="shared" si="24"/>
        <v>0</v>
      </c>
      <c r="J65" s="9">
        <f t="shared" si="24"/>
        <v>1290.5</v>
      </c>
      <c r="K65" s="9">
        <f t="shared" si="24"/>
        <v>1290.5</v>
      </c>
      <c r="L65" s="9">
        <f t="shared" si="24"/>
        <v>0</v>
      </c>
      <c r="M65" s="9">
        <f t="shared" si="24"/>
        <v>0</v>
      </c>
      <c r="N65" s="9">
        <f t="shared" si="24"/>
        <v>1290.5</v>
      </c>
      <c r="O65" s="9">
        <f t="shared" si="24"/>
        <v>1290.5</v>
      </c>
      <c r="P65" s="9">
        <f t="shared" si="24"/>
        <v>0</v>
      </c>
      <c r="Q65" s="9">
        <f t="shared" si="24"/>
        <v>0</v>
      </c>
    </row>
    <row r="66" spans="1:17" ht="120.75" customHeight="1">
      <c r="A66" s="65" t="s">
        <v>417</v>
      </c>
      <c r="B66" s="13" t="s">
        <v>117</v>
      </c>
      <c r="C66" s="13" t="s">
        <v>118</v>
      </c>
      <c r="D66" s="66" t="s">
        <v>418</v>
      </c>
      <c r="E66" s="13"/>
      <c r="F66" s="9">
        <f aca="true" t="shared" si="25" ref="F66:Q66">F67+F68</f>
        <v>1290.5</v>
      </c>
      <c r="G66" s="9">
        <f t="shared" si="25"/>
        <v>1290.5</v>
      </c>
      <c r="H66" s="9">
        <f t="shared" si="25"/>
        <v>0</v>
      </c>
      <c r="I66" s="9">
        <f t="shared" si="25"/>
        <v>0</v>
      </c>
      <c r="J66" s="9">
        <f t="shared" si="25"/>
        <v>1290.5</v>
      </c>
      <c r="K66" s="9">
        <f t="shared" si="25"/>
        <v>1290.5</v>
      </c>
      <c r="L66" s="9">
        <f t="shared" si="25"/>
        <v>0</v>
      </c>
      <c r="M66" s="9">
        <f t="shared" si="25"/>
        <v>0</v>
      </c>
      <c r="N66" s="9">
        <f t="shared" si="25"/>
        <v>1290.5</v>
      </c>
      <c r="O66" s="9">
        <f t="shared" si="25"/>
        <v>1290.5</v>
      </c>
      <c r="P66" s="9">
        <f t="shared" si="25"/>
        <v>0</v>
      </c>
      <c r="Q66" s="9">
        <f t="shared" si="25"/>
        <v>0</v>
      </c>
    </row>
    <row r="67" spans="1:17" ht="36" customHeight="1">
      <c r="A67" s="65" t="s">
        <v>170</v>
      </c>
      <c r="B67" s="13" t="s">
        <v>117</v>
      </c>
      <c r="C67" s="13" t="s">
        <v>118</v>
      </c>
      <c r="D67" s="66" t="s">
        <v>418</v>
      </c>
      <c r="E67" s="13" t="s">
        <v>171</v>
      </c>
      <c r="F67" s="9">
        <f>G67+H67+I67</f>
        <v>937.4</v>
      </c>
      <c r="G67" s="9">
        <f>918.5+18.9</f>
        <v>937.4</v>
      </c>
      <c r="H67" s="9"/>
      <c r="I67" s="9"/>
      <c r="J67" s="9">
        <f>K67+L67+M67</f>
        <v>918.5</v>
      </c>
      <c r="K67" s="9">
        <v>918.5</v>
      </c>
      <c r="L67" s="9"/>
      <c r="M67" s="9"/>
      <c r="N67" s="9">
        <f>O67+P67+Q67</f>
        <v>918.5</v>
      </c>
      <c r="O67" s="9">
        <v>918.5</v>
      </c>
      <c r="P67" s="67"/>
      <c r="Q67" s="67"/>
    </row>
    <row r="68" spans="1:17" ht="38.25" customHeight="1">
      <c r="A68" s="65" t="s">
        <v>91</v>
      </c>
      <c r="B68" s="13" t="s">
        <v>117</v>
      </c>
      <c r="C68" s="13" t="s">
        <v>118</v>
      </c>
      <c r="D68" s="66" t="s">
        <v>418</v>
      </c>
      <c r="E68" s="13" t="s">
        <v>174</v>
      </c>
      <c r="F68" s="9">
        <f>G68+H68+I68</f>
        <v>353.1</v>
      </c>
      <c r="G68" s="9">
        <f>372-18.9</f>
        <v>353.1</v>
      </c>
      <c r="H68" s="9"/>
      <c r="I68" s="9"/>
      <c r="J68" s="9">
        <f>K68+L68+M68</f>
        <v>372</v>
      </c>
      <c r="K68" s="9">
        <v>372</v>
      </c>
      <c r="L68" s="9"/>
      <c r="M68" s="9"/>
      <c r="N68" s="9">
        <f>O68+P68+Q68</f>
        <v>372</v>
      </c>
      <c r="O68" s="9">
        <v>372</v>
      </c>
      <c r="P68" s="67"/>
      <c r="Q68" s="67"/>
    </row>
    <row r="69" spans="1:17" ht="69" customHeight="1">
      <c r="A69" s="65" t="s">
        <v>630</v>
      </c>
      <c r="B69" s="13" t="s">
        <v>117</v>
      </c>
      <c r="C69" s="13" t="s">
        <v>118</v>
      </c>
      <c r="D69" s="66" t="s">
        <v>631</v>
      </c>
      <c r="E69" s="13"/>
      <c r="F69" s="9">
        <f>F70+F75+F93+F73</f>
        <v>32902.399999999994</v>
      </c>
      <c r="G69" s="9">
        <f aca="true" t="shared" si="26" ref="G69:Q69">G70+G75+G93+G73</f>
        <v>22</v>
      </c>
      <c r="H69" s="9">
        <f t="shared" si="26"/>
        <v>32400.1</v>
      </c>
      <c r="I69" s="9">
        <f t="shared" si="26"/>
        <v>480.3</v>
      </c>
      <c r="J69" s="9">
        <f t="shared" si="26"/>
        <v>33413.799999999996</v>
      </c>
      <c r="K69" s="9">
        <f t="shared" si="26"/>
        <v>22</v>
      </c>
      <c r="L69" s="9">
        <f t="shared" si="26"/>
        <v>32911.5</v>
      </c>
      <c r="M69" s="9">
        <f t="shared" si="26"/>
        <v>480.3</v>
      </c>
      <c r="N69" s="9">
        <f t="shared" si="26"/>
        <v>34048.200000000004</v>
      </c>
      <c r="O69" s="9">
        <f t="shared" si="26"/>
        <v>22</v>
      </c>
      <c r="P69" s="9">
        <f t="shared" si="26"/>
        <v>33545.9</v>
      </c>
      <c r="Q69" s="9">
        <f t="shared" si="26"/>
        <v>480.3</v>
      </c>
    </row>
    <row r="70" spans="1:17" ht="48.75" customHeight="1">
      <c r="A70" s="65" t="s">
        <v>632</v>
      </c>
      <c r="B70" s="13" t="s">
        <v>117</v>
      </c>
      <c r="C70" s="13" t="s">
        <v>118</v>
      </c>
      <c r="D70" s="66" t="s">
        <v>633</v>
      </c>
      <c r="E70" s="13"/>
      <c r="F70" s="9">
        <f aca="true" t="shared" si="27" ref="F70:Q71">F71</f>
        <v>35</v>
      </c>
      <c r="G70" s="9">
        <f t="shared" si="27"/>
        <v>0</v>
      </c>
      <c r="H70" s="9">
        <f t="shared" si="27"/>
        <v>35</v>
      </c>
      <c r="I70" s="9">
        <f t="shared" si="27"/>
        <v>0</v>
      </c>
      <c r="J70" s="9">
        <f t="shared" si="27"/>
        <v>65</v>
      </c>
      <c r="K70" s="9">
        <f t="shared" si="27"/>
        <v>0</v>
      </c>
      <c r="L70" s="9">
        <f t="shared" si="27"/>
        <v>65</v>
      </c>
      <c r="M70" s="9">
        <f t="shared" si="27"/>
        <v>0</v>
      </c>
      <c r="N70" s="9">
        <f t="shared" si="27"/>
        <v>65</v>
      </c>
      <c r="O70" s="9">
        <f t="shared" si="27"/>
        <v>0</v>
      </c>
      <c r="P70" s="9">
        <f t="shared" si="27"/>
        <v>65</v>
      </c>
      <c r="Q70" s="9">
        <f t="shared" si="27"/>
        <v>0</v>
      </c>
    </row>
    <row r="71" spans="1:17" ht="31.5" customHeight="1">
      <c r="A71" s="65" t="s">
        <v>184</v>
      </c>
      <c r="B71" s="13" t="s">
        <v>117</v>
      </c>
      <c r="C71" s="13" t="s">
        <v>118</v>
      </c>
      <c r="D71" s="66" t="s">
        <v>634</v>
      </c>
      <c r="E71" s="13"/>
      <c r="F71" s="9">
        <f t="shared" si="27"/>
        <v>35</v>
      </c>
      <c r="G71" s="9">
        <f t="shared" si="27"/>
        <v>0</v>
      </c>
      <c r="H71" s="9">
        <f t="shared" si="27"/>
        <v>35</v>
      </c>
      <c r="I71" s="9">
        <f t="shared" si="27"/>
        <v>0</v>
      </c>
      <c r="J71" s="9">
        <f t="shared" si="27"/>
        <v>65</v>
      </c>
      <c r="K71" s="9">
        <f t="shared" si="27"/>
        <v>0</v>
      </c>
      <c r="L71" s="9">
        <f t="shared" si="27"/>
        <v>65</v>
      </c>
      <c r="M71" s="9">
        <f t="shared" si="27"/>
        <v>0</v>
      </c>
      <c r="N71" s="9">
        <f t="shared" si="27"/>
        <v>65</v>
      </c>
      <c r="O71" s="9">
        <f t="shared" si="27"/>
        <v>0</v>
      </c>
      <c r="P71" s="9">
        <f t="shared" si="27"/>
        <v>65</v>
      </c>
      <c r="Q71" s="9">
        <f t="shared" si="27"/>
        <v>0</v>
      </c>
    </row>
    <row r="72" spans="1:17" ht="48" customHeight="1">
      <c r="A72" s="65" t="s">
        <v>91</v>
      </c>
      <c r="B72" s="13" t="s">
        <v>117</v>
      </c>
      <c r="C72" s="13" t="s">
        <v>118</v>
      </c>
      <c r="D72" s="66" t="s">
        <v>634</v>
      </c>
      <c r="E72" s="13" t="s">
        <v>174</v>
      </c>
      <c r="F72" s="9">
        <f>G72+H72+I72</f>
        <v>35</v>
      </c>
      <c r="G72" s="9"/>
      <c r="H72" s="9">
        <f>65-30</f>
        <v>35</v>
      </c>
      <c r="I72" s="9"/>
      <c r="J72" s="9">
        <f>K72+L72+M72</f>
        <v>65</v>
      </c>
      <c r="K72" s="9"/>
      <c r="L72" s="9">
        <v>65</v>
      </c>
      <c r="M72" s="9"/>
      <c r="N72" s="9">
        <f>O72+P72+Q72</f>
        <v>65</v>
      </c>
      <c r="O72" s="9"/>
      <c r="P72" s="67">
        <v>65</v>
      </c>
      <c r="Q72" s="67"/>
    </row>
    <row r="73" spans="1:17" ht="58.5" customHeight="1">
      <c r="A73" s="65" t="s">
        <v>374</v>
      </c>
      <c r="B73" s="13" t="s">
        <v>117</v>
      </c>
      <c r="C73" s="13" t="s">
        <v>118</v>
      </c>
      <c r="D73" s="66" t="s">
        <v>693</v>
      </c>
      <c r="E73" s="13"/>
      <c r="F73" s="9">
        <f>F74</f>
        <v>15.7</v>
      </c>
      <c r="G73" s="9">
        <f aca="true" t="shared" si="28" ref="G73:Q73">G74</f>
        <v>0</v>
      </c>
      <c r="H73" s="9">
        <f t="shared" si="28"/>
        <v>0</v>
      </c>
      <c r="I73" s="9">
        <f t="shared" si="28"/>
        <v>15.7</v>
      </c>
      <c r="J73" s="9">
        <f t="shared" si="28"/>
        <v>15.7</v>
      </c>
      <c r="K73" s="9">
        <f t="shared" si="28"/>
        <v>0</v>
      </c>
      <c r="L73" s="9">
        <f t="shared" si="28"/>
        <v>0</v>
      </c>
      <c r="M73" s="9">
        <f t="shared" si="28"/>
        <v>15.7</v>
      </c>
      <c r="N73" s="9">
        <f t="shared" si="28"/>
        <v>15.7</v>
      </c>
      <c r="O73" s="9">
        <f t="shared" si="28"/>
        <v>0</v>
      </c>
      <c r="P73" s="9">
        <f t="shared" si="28"/>
        <v>0</v>
      </c>
      <c r="Q73" s="9">
        <f t="shared" si="28"/>
        <v>15.7</v>
      </c>
    </row>
    <row r="74" spans="1:17" ht="48" customHeight="1">
      <c r="A74" s="65" t="s">
        <v>91</v>
      </c>
      <c r="B74" s="13" t="s">
        <v>117</v>
      </c>
      <c r="C74" s="13" t="s">
        <v>118</v>
      </c>
      <c r="D74" s="66" t="s">
        <v>693</v>
      </c>
      <c r="E74" s="13" t="s">
        <v>174</v>
      </c>
      <c r="F74" s="9">
        <f>G74+H74+I74</f>
        <v>15.7</v>
      </c>
      <c r="G74" s="9"/>
      <c r="H74" s="9"/>
      <c r="I74" s="9">
        <v>15.7</v>
      </c>
      <c r="J74" s="9">
        <f>K74+L74+M74</f>
        <v>15.7</v>
      </c>
      <c r="K74" s="9"/>
      <c r="L74" s="9"/>
      <c r="M74" s="9">
        <v>15.7</v>
      </c>
      <c r="N74" s="9">
        <f>O74+P74+Q74</f>
        <v>15.7</v>
      </c>
      <c r="O74" s="9"/>
      <c r="P74" s="67"/>
      <c r="Q74" s="67">
        <v>15.7</v>
      </c>
    </row>
    <row r="75" spans="1:17" ht="43.5" customHeight="1">
      <c r="A75" s="65" t="s">
        <v>635</v>
      </c>
      <c r="B75" s="13" t="s">
        <v>117</v>
      </c>
      <c r="C75" s="13" t="s">
        <v>118</v>
      </c>
      <c r="D75" s="66" t="s">
        <v>636</v>
      </c>
      <c r="E75" s="13"/>
      <c r="F75" s="9">
        <f>F76+F88+F90+F80+F82+F85</f>
        <v>32551.7</v>
      </c>
      <c r="G75" s="9">
        <f aca="true" t="shared" si="29" ref="G75:Q75">G76+G88+G90+G80+G82+G85</f>
        <v>22</v>
      </c>
      <c r="H75" s="9">
        <f t="shared" si="29"/>
        <v>32065.1</v>
      </c>
      <c r="I75" s="9">
        <f t="shared" si="29"/>
        <v>464.6</v>
      </c>
      <c r="J75" s="9">
        <f t="shared" si="29"/>
        <v>32883.1</v>
      </c>
      <c r="K75" s="9">
        <f t="shared" si="29"/>
        <v>22</v>
      </c>
      <c r="L75" s="9">
        <f t="shared" si="29"/>
        <v>32396.499999999996</v>
      </c>
      <c r="M75" s="9">
        <f t="shared" si="29"/>
        <v>464.6</v>
      </c>
      <c r="N75" s="9">
        <f t="shared" si="29"/>
        <v>33517.50000000001</v>
      </c>
      <c r="O75" s="9">
        <f t="shared" si="29"/>
        <v>22</v>
      </c>
      <c r="P75" s="9">
        <f t="shared" si="29"/>
        <v>33030.9</v>
      </c>
      <c r="Q75" s="9">
        <f t="shared" si="29"/>
        <v>464.6</v>
      </c>
    </row>
    <row r="76" spans="1:17" ht="26.25" customHeight="1">
      <c r="A76" s="65" t="s">
        <v>184</v>
      </c>
      <c r="B76" s="13" t="s">
        <v>117</v>
      </c>
      <c r="C76" s="13" t="s">
        <v>118</v>
      </c>
      <c r="D76" s="66" t="s">
        <v>637</v>
      </c>
      <c r="E76" s="13"/>
      <c r="F76" s="9">
        <f>F77+F78+F79</f>
        <v>25399.1</v>
      </c>
      <c r="G76" s="9">
        <f aca="true" t="shared" si="30" ref="G76:Q76">G77+G78+G79</f>
        <v>0</v>
      </c>
      <c r="H76" s="9">
        <f t="shared" si="30"/>
        <v>25399.1</v>
      </c>
      <c r="I76" s="9">
        <f t="shared" si="30"/>
        <v>0</v>
      </c>
      <c r="J76" s="9">
        <f t="shared" si="30"/>
        <v>26013.199999999997</v>
      </c>
      <c r="K76" s="9">
        <f t="shared" si="30"/>
        <v>0</v>
      </c>
      <c r="L76" s="9">
        <f t="shared" si="30"/>
        <v>26013.199999999997</v>
      </c>
      <c r="M76" s="9">
        <f t="shared" si="30"/>
        <v>0</v>
      </c>
      <c r="N76" s="9">
        <f t="shared" si="30"/>
        <v>26647.6</v>
      </c>
      <c r="O76" s="9">
        <f t="shared" si="30"/>
        <v>0</v>
      </c>
      <c r="P76" s="9">
        <f t="shared" si="30"/>
        <v>26647.6</v>
      </c>
      <c r="Q76" s="9">
        <f t="shared" si="30"/>
        <v>0</v>
      </c>
    </row>
    <row r="77" spans="1:17" ht="36.75" customHeight="1">
      <c r="A77" s="65" t="s">
        <v>170</v>
      </c>
      <c r="B77" s="13" t="s">
        <v>117</v>
      </c>
      <c r="C77" s="13" t="s">
        <v>118</v>
      </c>
      <c r="D77" s="66" t="s">
        <v>637</v>
      </c>
      <c r="E77" s="13" t="s">
        <v>171</v>
      </c>
      <c r="F77" s="9">
        <f>G77+H77+I77</f>
        <v>21061.6</v>
      </c>
      <c r="G77" s="9"/>
      <c r="H77" s="9">
        <f>21344.3-282.7</f>
        <v>21061.6</v>
      </c>
      <c r="I77" s="9"/>
      <c r="J77" s="9">
        <f>K77+L77+M77</f>
        <v>21344.3</v>
      </c>
      <c r="K77" s="9"/>
      <c r="L77" s="9">
        <v>21344.3</v>
      </c>
      <c r="M77" s="9"/>
      <c r="N77" s="9">
        <f>O77+P77+Q77</f>
        <v>21344.3</v>
      </c>
      <c r="O77" s="9"/>
      <c r="P77" s="67">
        <v>21344.3</v>
      </c>
      <c r="Q77" s="67"/>
    </row>
    <row r="78" spans="1:17" ht="43.5" customHeight="1">
      <c r="A78" s="65" t="s">
        <v>91</v>
      </c>
      <c r="B78" s="13" t="s">
        <v>117</v>
      </c>
      <c r="C78" s="13" t="s">
        <v>118</v>
      </c>
      <c r="D78" s="66" t="s">
        <v>637</v>
      </c>
      <c r="E78" s="13" t="s">
        <v>174</v>
      </c>
      <c r="F78" s="9">
        <f>G78+H78+I78</f>
        <v>4237.5</v>
      </c>
      <c r="G78" s="9"/>
      <c r="H78" s="9">
        <f>4057.5+180</f>
        <v>4237.5</v>
      </c>
      <c r="I78" s="9"/>
      <c r="J78" s="9">
        <f>K78+L78+M78</f>
        <v>4568.9</v>
      </c>
      <c r="K78" s="9"/>
      <c r="L78" s="9">
        <v>4568.9</v>
      </c>
      <c r="M78" s="9"/>
      <c r="N78" s="9">
        <f>O78+P78+Q78</f>
        <v>5203.3</v>
      </c>
      <c r="O78" s="9"/>
      <c r="P78" s="67">
        <v>5203.3</v>
      </c>
      <c r="Q78" s="67"/>
    </row>
    <row r="79" spans="1:17" ht="21" customHeight="1">
      <c r="A79" s="65" t="s">
        <v>172</v>
      </c>
      <c r="B79" s="13" t="s">
        <v>117</v>
      </c>
      <c r="C79" s="13" t="s">
        <v>118</v>
      </c>
      <c r="D79" s="66" t="s">
        <v>637</v>
      </c>
      <c r="E79" s="13" t="s">
        <v>173</v>
      </c>
      <c r="F79" s="9">
        <f>G79+H79+I79</f>
        <v>100</v>
      </c>
      <c r="G79" s="9"/>
      <c r="H79" s="9">
        <v>100</v>
      </c>
      <c r="I79" s="9"/>
      <c r="J79" s="9">
        <f>K79+L79+M79</f>
        <v>100</v>
      </c>
      <c r="K79" s="9"/>
      <c r="L79" s="9">
        <v>100</v>
      </c>
      <c r="M79" s="9"/>
      <c r="N79" s="9">
        <f>O79+P79+Q79</f>
        <v>100</v>
      </c>
      <c r="O79" s="9"/>
      <c r="P79" s="67">
        <v>100</v>
      </c>
      <c r="Q79" s="67"/>
    </row>
    <row r="80" spans="1:17" ht="63.75" customHeight="1">
      <c r="A80" s="65" t="s">
        <v>374</v>
      </c>
      <c r="B80" s="13" t="s">
        <v>117</v>
      </c>
      <c r="C80" s="13" t="s">
        <v>118</v>
      </c>
      <c r="D80" s="66" t="s">
        <v>694</v>
      </c>
      <c r="E80" s="13"/>
      <c r="F80" s="9">
        <f>F81</f>
        <v>36.4</v>
      </c>
      <c r="G80" s="9">
        <f aca="true" t="shared" si="31" ref="G80:Q80">G81</f>
        <v>0</v>
      </c>
      <c r="H80" s="9">
        <f t="shared" si="31"/>
        <v>0</v>
      </c>
      <c r="I80" s="9">
        <f t="shared" si="31"/>
        <v>36.4</v>
      </c>
      <c r="J80" s="9">
        <f t="shared" si="31"/>
        <v>36.4</v>
      </c>
      <c r="K80" s="9">
        <f t="shared" si="31"/>
        <v>0</v>
      </c>
      <c r="L80" s="9">
        <f t="shared" si="31"/>
        <v>0</v>
      </c>
      <c r="M80" s="9">
        <f t="shared" si="31"/>
        <v>36.4</v>
      </c>
      <c r="N80" s="9">
        <f t="shared" si="31"/>
        <v>36.4</v>
      </c>
      <c r="O80" s="9">
        <f t="shared" si="31"/>
        <v>0</v>
      </c>
      <c r="P80" s="9">
        <f t="shared" si="31"/>
        <v>0</v>
      </c>
      <c r="Q80" s="9">
        <f t="shared" si="31"/>
        <v>36.4</v>
      </c>
    </row>
    <row r="81" spans="1:17" ht="47.25" customHeight="1">
      <c r="A81" s="65" t="s">
        <v>91</v>
      </c>
      <c r="B81" s="13" t="s">
        <v>117</v>
      </c>
      <c r="C81" s="13" t="s">
        <v>118</v>
      </c>
      <c r="D81" s="66" t="s">
        <v>694</v>
      </c>
      <c r="E81" s="13" t="s">
        <v>174</v>
      </c>
      <c r="F81" s="9">
        <f>G81+H81+I81</f>
        <v>36.4</v>
      </c>
      <c r="G81" s="9"/>
      <c r="H81" s="9"/>
      <c r="I81" s="9">
        <v>36.4</v>
      </c>
      <c r="J81" s="9">
        <f>K81+L81+M81</f>
        <v>36.4</v>
      </c>
      <c r="K81" s="9"/>
      <c r="L81" s="9"/>
      <c r="M81" s="9">
        <v>36.4</v>
      </c>
      <c r="N81" s="9">
        <f>O81+P81+Q81</f>
        <v>36.4</v>
      </c>
      <c r="O81" s="9"/>
      <c r="P81" s="67"/>
      <c r="Q81" s="67">
        <v>36.4</v>
      </c>
    </row>
    <row r="82" spans="1:17" ht="47.25" customHeight="1">
      <c r="A82" s="130" t="s">
        <v>600</v>
      </c>
      <c r="B82" s="13" t="s">
        <v>117</v>
      </c>
      <c r="C82" s="13" t="s">
        <v>118</v>
      </c>
      <c r="D82" s="66" t="s">
        <v>695</v>
      </c>
      <c r="E82" s="13"/>
      <c r="F82" s="9">
        <f>F83+F84</f>
        <v>177.4</v>
      </c>
      <c r="G82" s="9">
        <f aca="true" t="shared" si="32" ref="G82:Q82">G83+G84</f>
        <v>0</v>
      </c>
      <c r="H82" s="9">
        <f t="shared" si="32"/>
        <v>0</v>
      </c>
      <c r="I82" s="9">
        <f t="shared" si="32"/>
        <v>177.4</v>
      </c>
      <c r="J82" s="9">
        <f t="shared" si="32"/>
        <v>177.4</v>
      </c>
      <c r="K82" s="9">
        <f t="shared" si="32"/>
        <v>0</v>
      </c>
      <c r="L82" s="9">
        <f t="shared" si="32"/>
        <v>0</v>
      </c>
      <c r="M82" s="9">
        <f t="shared" si="32"/>
        <v>177.4</v>
      </c>
      <c r="N82" s="9">
        <f t="shared" si="32"/>
        <v>177.4</v>
      </c>
      <c r="O82" s="9">
        <f t="shared" si="32"/>
        <v>0</v>
      </c>
      <c r="P82" s="9">
        <f t="shared" si="32"/>
        <v>0</v>
      </c>
      <c r="Q82" s="9">
        <f t="shared" si="32"/>
        <v>177.4</v>
      </c>
    </row>
    <row r="83" spans="1:17" ht="47.25" customHeight="1">
      <c r="A83" s="65" t="s">
        <v>170</v>
      </c>
      <c r="B83" s="13" t="s">
        <v>117</v>
      </c>
      <c r="C83" s="13" t="s">
        <v>118</v>
      </c>
      <c r="D83" s="66" t="s">
        <v>695</v>
      </c>
      <c r="E83" s="13" t="s">
        <v>171</v>
      </c>
      <c r="F83" s="9">
        <f>G83+H83+I83</f>
        <v>124.2</v>
      </c>
      <c r="G83" s="9"/>
      <c r="H83" s="9"/>
      <c r="I83" s="9">
        <v>124.2</v>
      </c>
      <c r="J83" s="9">
        <f>K83+L83+M83</f>
        <v>124.2</v>
      </c>
      <c r="K83" s="9"/>
      <c r="L83" s="9"/>
      <c r="M83" s="9">
        <v>124.2</v>
      </c>
      <c r="N83" s="9">
        <f>O83+P83+Q83</f>
        <v>124.2</v>
      </c>
      <c r="O83" s="9"/>
      <c r="P83" s="9"/>
      <c r="Q83" s="9">
        <v>124.2</v>
      </c>
    </row>
    <row r="84" spans="1:17" ht="47.25" customHeight="1">
      <c r="A84" s="65" t="s">
        <v>91</v>
      </c>
      <c r="B84" s="13" t="s">
        <v>117</v>
      </c>
      <c r="C84" s="13" t="s">
        <v>118</v>
      </c>
      <c r="D84" s="66" t="s">
        <v>695</v>
      </c>
      <c r="E84" s="13" t="s">
        <v>174</v>
      </c>
      <c r="F84" s="9">
        <f>G84+H84+I84</f>
        <v>53.2</v>
      </c>
      <c r="G84" s="9"/>
      <c r="H84" s="9"/>
      <c r="I84" s="9">
        <v>53.2</v>
      </c>
      <c r="J84" s="9">
        <f>K84+L84+M84</f>
        <v>53.2</v>
      </c>
      <c r="K84" s="9"/>
      <c r="L84" s="9"/>
      <c r="M84" s="9">
        <v>53.2</v>
      </c>
      <c r="N84" s="9">
        <f>O84+P84+Q84</f>
        <v>53.2</v>
      </c>
      <c r="O84" s="9"/>
      <c r="P84" s="9"/>
      <c r="Q84" s="9">
        <v>53.2</v>
      </c>
    </row>
    <row r="85" spans="1:17" ht="58.5" customHeight="1">
      <c r="A85" s="65" t="s">
        <v>599</v>
      </c>
      <c r="B85" s="13" t="s">
        <v>117</v>
      </c>
      <c r="C85" s="13" t="s">
        <v>118</v>
      </c>
      <c r="D85" s="66" t="s">
        <v>696</v>
      </c>
      <c r="E85" s="13"/>
      <c r="F85" s="9">
        <f>F86+F87</f>
        <v>250.8</v>
      </c>
      <c r="G85" s="9">
        <f aca="true" t="shared" si="33" ref="G85:Q85">G86+G87</f>
        <v>0</v>
      </c>
      <c r="H85" s="9">
        <f t="shared" si="33"/>
        <v>0</v>
      </c>
      <c r="I85" s="9">
        <f t="shared" si="33"/>
        <v>250.8</v>
      </c>
      <c r="J85" s="9">
        <f t="shared" si="33"/>
        <v>250.8</v>
      </c>
      <c r="K85" s="9">
        <f t="shared" si="33"/>
        <v>0</v>
      </c>
      <c r="L85" s="9">
        <f t="shared" si="33"/>
        <v>0</v>
      </c>
      <c r="M85" s="9">
        <f t="shared" si="33"/>
        <v>250.8</v>
      </c>
      <c r="N85" s="9">
        <f t="shared" si="33"/>
        <v>250.8</v>
      </c>
      <c r="O85" s="9">
        <f t="shared" si="33"/>
        <v>0</v>
      </c>
      <c r="P85" s="9">
        <f t="shared" si="33"/>
        <v>0</v>
      </c>
      <c r="Q85" s="9">
        <f t="shared" si="33"/>
        <v>250.8</v>
      </c>
    </row>
    <row r="86" spans="1:17" ht="47.25" customHeight="1">
      <c r="A86" s="65" t="s">
        <v>170</v>
      </c>
      <c r="B86" s="13" t="s">
        <v>117</v>
      </c>
      <c r="C86" s="13" t="s">
        <v>118</v>
      </c>
      <c r="D86" s="66" t="s">
        <v>696</v>
      </c>
      <c r="E86" s="13" t="s">
        <v>171</v>
      </c>
      <c r="F86" s="9">
        <f>G86+H86+I86</f>
        <v>175.5</v>
      </c>
      <c r="G86" s="9"/>
      <c r="H86" s="9"/>
      <c r="I86" s="9">
        <v>175.5</v>
      </c>
      <c r="J86" s="9">
        <f>K86+L86+M86</f>
        <v>175.5</v>
      </c>
      <c r="K86" s="9"/>
      <c r="L86" s="9"/>
      <c r="M86" s="9">
        <v>175.5</v>
      </c>
      <c r="N86" s="9">
        <f>O86+P86+Q86</f>
        <v>175.5</v>
      </c>
      <c r="O86" s="9"/>
      <c r="P86" s="9"/>
      <c r="Q86" s="9">
        <v>175.5</v>
      </c>
    </row>
    <row r="87" spans="1:17" ht="47.25" customHeight="1">
      <c r="A87" s="65" t="s">
        <v>91</v>
      </c>
      <c r="B87" s="13" t="s">
        <v>117</v>
      </c>
      <c r="C87" s="13" t="s">
        <v>118</v>
      </c>
      <c r="D87" s="66" t="s">
        <v>696</v>
      </c>
      <c r="E87" s="13" t="s">
        <v>174</v>
      </c>
      <c r="F87" s="9">
        <f>G87+H87+I87</f>
        <v>75.3</v>
      </c>
      <c r="G87" s="9"/>
      <c r="H87" s="9"/>
      <c r="I87" s="9">
        <v>75.3</v>
      </c>
      <c r="J87" s="9">
        <f>K87+L87+M87</f>
        <v>75.3</v>
      </c>
      <c r="K87" s="9"/>
      <c r="L87" s="9"/>
      <c r="M87" s="9">
        <v>75.3</v>
      </c>
      <c r="N87" s="9">
        <f>O87+P87+Q87</f>
        <v>75.3</v>
      </c>
      <c r="O87" s="9"/>
      <c r="P87" s="9"/>
      <c r="Q87" s="9">
        <v>75.3</v>
      </c>
    </row>
    <row r="88" spans="1:17" ht="66.75" customHeight="1">
      <c r="A88" s="69" t="s">
        <v>432</v>
      </c>
      <c r="B88" s="13" t="s">
        <v>117</v>
      </c>
      <c r="C88" s="13" t="s">
        <v>118</v>
      </c>
      <c r="D88" s="66" t="s">
        <v>638</v>
      </c>
      <c r="E88" s="13"/>
      <c r="F88" s="9">
        <f aca="true" t="shared" si="34" ref="F88:Q88">F89</f>
        <v>6666</v>
      </c>
      <c r="G88" s="9">
        <f t="shared" si="34"/>
        <v>0</v>
      </c>
      <c r="H88" s="9">
        <f t="shared" si="34"/>
        <v>6666</v>
      </c>
      <c r="I88" s="9">
        <f t="shared" si="34"/>
        <v>0</v>
      </c>
      <c r="J88" s="9">
        <f t="shared" si="34"/>
        <v>6383.3</v>
      </c>
      <c r="K88" s="9">
        <f t="shared" si="34"/>
        <v>0</v>
      </c>
      <c r="L88" s="9">
        <f t="shared" si="34"/>
        <v>6383.3</v>
      </c>
      <c r="M88" s="9">
        <f t="shared" si="34"/>
        <v>0</v>
      </c>
      <c r="N88" s="9">
        <f t="shared" si="34"/>
        <v>6383.3</v>
      </c>
      <c r="O88" s="9">
        <f t="shared" si="34"/>
        <v>0</v>
      </c>
      <c r="P88" s="9">
        <f t="shared" si="34"/>
        <v>6383.3</v>
      </c>
      <c r="Q88" s="9">
        <f t="shared" si="34"/>
        <v>0</v>
      </c>
    </row>
    <row r="89" spans="1:17" ht="40.5" customHeight="1">
      <c r="A89" s="65" t="s">
        <v>170</v>
      </c>
      <c r="B89" s="13" t="s">
        <v>117</v>
      </c>
      <c r="C89" s="13" t="s">
        <v>118</v>
      </c>
      <c r="D89" s="66" t="s">
        <v>638</v>
      </c>
      <c r="E89" s="13" t="s">
        <v>171</v>
      </c>
      <c r="F89" s="9">
        <f>G89+H89+I89</f>
        <v>6666</v>
      </c>
      <c r="G89" s="9"/>
      <c r="H89" s="9">
        <f>6383.3+282.7</f>
        <v>6666</v>
      </c>
      <c r="I89" s="9"/>
      <c r="J89" s="9">
        <f>K89+L89+M89</f>
        <v>6383.3</v>
      </c>
      <c r="K89" s="9"/>
      <c r="L89" s="9">
        <v>6383.3</v>
      </c>
      <c r="M89" s="9"/>
      <c r="N89" s="9">
        <f>O89+P89+Q89</f>
        <v>6383.3</v>
      </c>
      <c r="O89" s="9"/>
      <c r="P89" s="67">
        <v>6383.3</v>
      </c>
      <c r="Q89" s="67"/>
    </row>
    <row r="90" spans="1:17" ht="122.25" customHeight="1">
      <c r="A90" s="65" t="s">
        <v>419</v>
      </c>
      <c r="B90" s="13" t="s">
        <v>117</v>
      </c>
      <c r="C90" s="13" t="s">
        <v>118</v>
      </c>
      <c r="D90" s="13" t="s">
        <v>692</v>
      </c>
      <c r="E90" s="13"/>
      <c r="F90" s="9">
        <f>F91+F92</f>
        <v>22</v>
      </c>
      <c r="G90" s="9">
        <f aca="true" t="shared" si="35" ref="G90:Q90">G91+G92</f>
        <v>22</v>
      </c>
      <c r="H90" s="9">
        <f t="shared" si="35"/>
        <v>0</v>
      </c>
      <c r="I90" s="9">
        <f t="shared" si="35"/>
        <v>0</v>
      </c>
      <c r="J90" s="9">
        <f t="shared" si="35"/>
        <v>22</v>
      </c>
      <c r="K90" s="9">
        <f t="shared" si="35"/>
        <v>22</v>
      </c>
      <c r="L90" s="9">
        <f t="shared" si="35"/>
        <v>0</v>
      </c>
      <c r="M90" s="9">
        <f t="shared" si="35"/>
        <v>0</v>
      </c>
      <c r="N90" s="9">
        <f t="shared" si="35"/>
        <v>22</v>
      </c>
      <c r="O90" s="9">
        <f t="shared" si="35"/>
        <v>22</v>
      </c>
      <c r="P90" s="9">
        <f t="shared" si="35"/>
        <v>0</v>
      </c>
      <c r="Q90" s="9">
        <f t="shared" si="35"/>
        <v>0</v>
      </c>
    </row>
    <row r="91" spans="1:17" ht="40.5" customHeight="1">
      <c r="A91" s="65" t="s">
        <v>170</v>
      </c>
      <c r="B91" s="13" t="s">
        <v>117</v>
      </c>
      <c r="C91" s="13" t="s">
        <v>118</v>
      </c>
      <c r="D91" s="13" t="s">
        <v>692</v>
      </c>
      <c r="E91" s="13" t="s">
        <v>171</v>
      </c>
      <c r="F91" s="9">
        <f>G91+H91+I91</f>
        <v>16.3</v>
      </c>
      <c r="G91" s="9">
        <v>16.3</v>
      </c>
      <c r="H91" s="131"/>
      <c r="I91" s="9"/>
      <c r="J91" s="9">
        <f>K91+L91+M91</f>
        <v>16.3</v>
      </c>
      <c r="K91" s="9">
        <v>16.3</v>
      </c>
      <c r="L91" s="131"/>
      <c r="M91" s="9"/>
      <c r="N91" s="9">
        <f>O91+P91+Q91</f>
        <v>16.3</v>
      </c>
      <c r="O91" s="9">
        <v>16.3</v>
      </c>
      <c r="P91" s="67"/>
      <c r="Q91" s="67"/>
    </row>
    <row r="92" spans="1:17" ht="40.5" customHeight="1">
      <c r="A92" s="65" t="s">
        <v>91</v>
      </c>
      <c r="B92" s="13" t="s">
        <v>117</v>
      </c>
      <c r="C92" s="13" t="s">
        <v>118</v>
      </c>
      <c r="D92" s="13" t="s">
        <v>692</v>
      </c>
      <c r="E92" s="13" t="s">
        <v>174</v>
      </c>
      <c r="F92" s="9">
        <f>G92+H92+I92</f>
        <v>5.7</v>
      </c>
      <c r="G92" s="9">
        <v>5.7</v>
      </c>
      <c r="H92" s="131"/>
      <c r="I92" s="9"/>
      <c r="J92" s="9">
        <f>K92+L92+M92</f>
        <v>5.7</v>
      </c>
      <c r="K92" s="9">
        <v>5.7</v>
      </c>
      <c r="L92" s="131"/>
      <c r="M92" s="9"/>
      <c r="N92" s="9">
        <f>O92+P92+Q92</f>
        <v>5.7</v>
      </c>
      <c r="O92" s="9">
        <v>5.7</v>
      </c>
      <c r="P92" s="67"/>
      <c r="Q92" s="67"/>
    </row>
    <row r="93" spans="1:17" ht="45" customHeight="1">
      <c r="A93" s="65" t="s">
        <v>639</v>
      </c>
      <c r="B93" s="13" t="s">
        <v>117</v>
      </c>
      <c r="C93" s="13" t="s">
        <v>118</v>
      </c>
      <c r="D93" s="66" t="s">
        <v>640</v>
      </c>
      <c r="E93" s="13"/>
      <c r="F93" s="9">
        <f aca="true" t="shared" si="36" ref="F93:Q94">F94</f>
        <v>300</v>
      </c>
      <c r="G93" s="9">
        <f t="shared" si="36"/>
        <v>0</v>
      </c>
      <c r="H93" s="9">
        <f t="shared" si="36"/>
        <v>300</v>
      </c>
      <c r="I93" s="9">
        <f t="shared" si="36"/>
        <v>0</v>
      </c>
      <c r="J93" s="9">
        <f t="shared" si="36"/>
        <v>450</v>
      </c>
      <c r="K93" s="9">
        <f t="shared" si="36"/>
        <v>0</v>
      </c>
      <c r="L93" s="9">
        <f t="shared" si="36"/>
        <v>450</v>
      </c>
      <c r="M93" s="9">
        <f t="shared" si="36"/>
        <v>0</v>
      </c>
      <c r="N93" s="9">
        <f t="shared" si="36"/>
        <v>450</v>
      </c>
      <c r="O93" s="9">
        <f t="shared" si="36"/>
        <v>0</v>
      </c>
      <c r="P93" s="9">
        <f t="shared" si="36"/>
        <v>450</v>
      </c>
      <c r="Q93" s="9">
        <f t="shared" si="36"/>
        <v>0</v>
      </c>
    </row>
    <row r="94" spans="1:17" ht="33" customHeight="1">
      <c r="A94" s="65" t="s">
        <v>184</v>
      </c>
      <c r="B94" s="13" t="s">
        <v>117</v>
      </c>
      <c r="C94" s="13" t="s">
        <v>118</v>
      </c>
      <c r="D94" s="66" t="s">
        <v>641</v>
      </c>
      <c r="E94" s="13"/>
      <c r="F94" s="9">
        <f t="shared" si="36"/>
        <v>300</v>
      </c>
      <c r="G94" s="9">
        <f t="shared" si="36"/>
        <v>0</v>
      </c>
      <c r="H94" s="9">
        <f t="shared" si="36"/>
        <v>300</v>
      </c>
      <c r="I94" s="9">
        <f t="shared" si="36"/>
        <v>0</v>
      </c>
      <c r="J94" s="9">
        <f t="shared" si="36"/>
        <v>450</v>
      </c>
      <c r="K94" s="9">
        <f t="shared" si="36"/>
        <v>0</v>
      </c>
      <c r="L94" s="9">
        <f t="shared" si="36"/>
        <v>450</v>
      </c>
      <c r="M94" s="9">
        <f t="shared" si="36"/>
        <v>0</v>
      </c>
      <c r="N94" s="9">
        <f t="shared" si="36"/>
        <v>450</v>
      </c>
      <c r="O94" s="9">
        <f t="shared" si="36"/>
        <v>0</v>
      </c>
      <c r="P94" s="9">
        <f t="shared" si="36"/>
        <v>450</v>
      </c>
      <c r="Q94" s="9">
        <f t="shared" si="36"/>
        <v>0</v>
      </c>
    </row>
    <row r="95" spans="1:17" ht="43.5" customHeight="1">
      <c r="A95" s="130" t="s">
        <v>91</v>
      </c>
      <c r="B95" s="13" t="s">
        <v>117</v>
      </c>
      <c r="C95" s="13" t="s">
        <v>118</v>
      </c>
      <c r="D95" s="66" t="s">
        <v>641</v>
      </c>
      <c r="E95" s="13" t="s">
        <v>174</v>
      </c>
      <c r="F95" s="9">
        <f>G95+H95+I95</f>
        <v>300</v>
      </c>
      <c r="G95" s="9"/>
      <c r="H95" s="9">
        <f>450-150</f>
        <v>300</v>
      </c>
      <c r="I95" s="9"/>
      <c r="J95" s="9">
        <f>K95+L95+M95</f>
        <v>450</v>
      </c>
      <c r="K95" s="9"/>
      <c r="L95" s="9">
        <v>450</v>
      </c>
      <c r="M95" s="9"/>
      <c r="N95" s="9">
        <f>O95+P95+Q95</f>
        <v>450</v>
      </c>
      <c r="O95" s="9"/>
      <c r="P95" s="67">
        <v>450</v>
      </c>
      <c r="Q95" s="67"/>
    </row>
    <row r="96" spans="1:17" ht="27" customHeight="1">
      <c r="A96" s="65" t="s">
        <v>329</v>
      </c>
      <c r="B96" s="13" t="s">
        <v>117</v>
      </c>
      <c r="C96" s="13" t="s">
        <v>118</v>
      </c>
      <c r="D96" s="66" t="s">
        <v>231</v>
      </c>
      <c r="E96" s="13"/>
      <c r="F96" s="9">
        <f aca="true" t="shared" si="37" ref="F96:Q96">F97+F100</f>
        <v>250.8</v>
      </c>
      <c r="G96" s="9">
        <f t="shared" si="37"/>
        <v>0</v>
      </c>
      <c r="H96" s="9">
        <f t="shared" si="37"/>
        <v>242.8</v>
      </c>
      <c r="I96" s="9">
        <f t="shared" si="37"/>
        <v>8</v>
      </c>
      <c r="J96" s="9">
        <f t="shared" si="37"/>
        <v>250.8</v>
      </c>
      <c r="K96" s="9">
        <f t="shared" si="37"/>
        <v>0</v>
      </c>
      <c r="L96" s="9">
        <f t="shared" si="37"/>
        <v>242.8</v>
      </c>
      <c r="M96" s="9">
        <f t="shared" si="37"/>
        <v>8</v>
      </c>
      <c r="N96" s="9">
        <f t="shared" si="37"/>
        <v>250.8</v>
      </c>
      <c r="O96" s="9">
        <f t="shared" si="37"/>
        <v>0</v>
      </c>
      <c r="P96" s="9">
        <f t="shared" si="37"/>
        <v>242.8</v>
      </c>
      <c r="Q96" s="9">
        <f t="shared" si="37"/>
        <v>8</v>
      </c>
    </row>
    <row r="97" spans="1:17" ht="38.25" customHeight="1">
      <c r="A97" s="65" t="s">
        <v>226</v>
      </c>
      <c r="B97" s="13" t="s">
        <v>117</v>
      </c>
      <c r="C97" s="13" t="s">
        <v>118</v>
      </c>
      <c r="D97" s="66" t="s">
        <v>232</v>
      </c>
      <c r="E97" s="13"/>
      <c r="F97" s="9">
        <f>F98</f>
        <v>8</v>
      </c>
      <c r="G97" s="9">
        <f aca="true" t="shared" si="38" ref="G97:Q97">G98</f>
        <v>0</v>
      </c>
      <c r="H97" s="9">
        <f t="shared" si="38"/>
        <v>0</v>
      </c>
      <c r="I97" s="9">
        <f t="shared" si="38"/>
        <v>8</v>
      </c>
      <c r="J97" s="9">
        <f t="shared" si="38"/>
        <v>8</v>
      </c>
      <c r="K97" s="9">
        <f t="shared" si="38"/>
        <v>0</v>
      </c>
      <c r="L97" s="9">
        <f t="shared" si="38"/>
        <v>0</v>
      </c>
      <c r="M97" s="9">
        <f t="shared" si="38"/>
        <v>8</v>
      </c>
      <c r="N97" s="9">
        <f t="shared" si="38"/>
        <v>8</v>
      </c>
      <c r="O97" s="9">
        <f t="shared" si="38"/>
        <v>0</v>
      </c>
      <c r="P97" s="9">
        <f t="shared" si="38"/>
        <v>0</v>
      </c>
      <c r="Q97" s="9">
        <f t="shared" si="38"/>
        <v>8</v>
      </c>
    </row>
    <row r="98" spans="1:17" ht="67.5" customHeight="1">
      <c r="A98" s="65" t="s">
        <v>601</v>
      </c>
      <c r="B98" s="13" t="s">
        <v>117</v>
      </c>
      <c r="C98" s="13" t="s">
        <v>118</v>
      </c>
      <c r="D98" s="66" t="s">
        <v>331</v>
      </c>
      <c r="E98" s="13"/>
      <c r="F98" s="9">
        <f aca="true" t="shared" si="39" ref="F98:Q98">F99</f>
        <v>8</v>
      </c>
      <c r="G98" s="9">
        <f t="shared" si="39"/>
        <v>0</v>
      </c>
      <c r="H98" s="9">
        <f t="shared" si="39"/>
        <v>0</v>
      </c>
      <c r="I98" s="9">
        <f t="shared" si="39"/>
        <v>8</v>
      </c>
      <c r="J98" s="9">
        <f t="shared" si="39"/>
        <v>8</v>
      </c>
      <c r="K98" s="9">
        <f t="shared" si="39"/>
        <v>0</v>
      </c>
      <c r="L98" s="9">
        <f t="shared" si="39"/>
        <v>0</v>
      </c>
      <c r="M98" s="9">
        <f t="shared" si="39"/>
        <v>8</v>
      </c>
      <c r="N98" s="9">
        <f t="shared" si="39"/>
        <v>8</v>
      </c>
      <c r="O98" s="9">
        <f t="shared" si="39"/>
        <v>0</v>
      </c>
      <c r="P98" s="9">
        <f t="shared" si="39"/>
        <v>0</v>
      </c>
      <c r="Q98" s="9">
        <f t="shared" si="39"/>
        <v>8</v>
      </c>
    </row>
    <row r="99" spans="1:17" ht="37.5">
      <c r="A99" s="65" t="s">
        <v>91</v>
      </c>
      <c r="B99" s="13" t="s">
        <v>117</v>
      </c>
      <c r="C99" s="13" t="s">
        <v>118</v>
      </c>
      <c r="D99" s="66" t="s">
        <v>331</v>
      </c>
      <c r="E99" s="13" t="s">
        <v>174</v>
      </c>
      <c r="F99" s="9">
        <f>G99+H98+I99</f>
        <v>8</v>
      </c>
      <c r="G99" s="9"/>
      <c r="H99" s="9"/>
      <c r="I99" s="9">
        <v>8</v>
      </c>
      <c r="J99" s="9">
        <f>K99+L99+M99</f>
        <v>8</v>
      </c>
      <c r="K99" s="9"/>
      <c r="L99" s="9"/>
      <c r="M99" s="9">
        <v>8</v>
      </c>
      <c r="N99" s="9">
        <f>O99+P99+Q99</f>
        <v>8</v>
      </c>
      <c r="O99" s="16"/>
      <c r="P99" s="16"/>
      <c r="Q99" s="70">
        <v>8</v>
      </c>
    </row>
    <row r="100" spans="1:17" ht="50.25" customHeight="1">
      <c r="A100" s="65" t="s">
        <v>227</v>
      </c>
      <c r="B100" s="13" t="s">
        <v>117</v>
      </c>
      <c r="C100" s="13" t="s">
        <v>118</v>
      </c>
      <c r="D100" s="66" t="s">
        <v>66</v>
      </c>
      <c r="E100" s="13"/>
      <c r="F100" s="9">
        <f aca="true" t="shared" si="40" ref="F100:Q101">F101</f>
        <v>242.8</v>
      </c>
      <c r="G100" s="9">
        <f t="shared" si="40"/>
        <v>0</v>
      </c>
      <c r="H100" s="9">
        <f t="shared" si="40"/>
        <v>242.8</v>
      </c>
      <c r="I100" s="9">
        <f t="shared" si="40"/>
        <v>0</v>
      </c>
      <c r="J100" s="9">
        <f t="shared" si="40"/>
        <v>242.8</v>
      </c>
      <c r="K100" s="9">
        <f t="shared" si="40"/>
        <v>0</v>
      </c>
      <c r="L100" s="9">
        <f t="shared" si="40"/>
        <v>242.8</v>
      </c>
      <c r="M100" s="9">
        <f t="shared" si="40"/>
        <v>0</v>
      </c>
      <c r="N100" s="9">
        <f t="shared" si="40"/>
        <v>242.8</v>
      </c>
      <c r="O100" s="9">
        <f t="shared" si="40"/>
        <v>0</v>
      </c>
      <c r="P100" s="9">
        <f t="shared" si="40"/>
        <v>242.8</v>
      </c>
      <c r="Q100" s="9">
        <f t="shared" si="40"/>
        <v>0</v>
      </c>
    </row>
    <row r="101" spans="1:17" ht="138.75" customHeight="1">
      <c r="A101" s="65" t="s">
        <v>690</v>
      </c>
      <c r="B101" s="13" t="s">
        <v>117</v>
      </c>
      <c r="C101" s="13" t="s">
        <v>118</v>
      </c>
      <c r="D101" s="66" t="s">
        <v>69</v>
      </c>
      <c r="E101" s="13"/>
      <c r="F101" s="9">
        <f t="shared" si="40"/>
        <v>242.8</v>
      </c>
      <c r="G101" s="9">
        <f t="shared" si="40"/>
        <v>0</v>
      </c>
      <c r="H101" s="9">
        <f t="shared" si="40"/>
        <v>242.8</v>
      </c>
      <c r="I101" s="9">
        <f t="shared" si="40"/>
        <v>0</v>
      </c>
      <c r="J101" s="9">
        <f t="shared" si="40"/>
        <v>242.8</v>
      </c>
      <c r="K101" s="9">
        <f t="shared" si="40"/>
        <v>0</v>
      </c>
      <c r="L101" s="9">
        <f t="shared" si="40"/>
        <v>242.8</v>
      </c>
      <c r="M101" s="9">
        <f t="shared" si="40"/>
        <v>0</v>
      </c>
      <c r="N101" s="9">
        <f t="shared" si="40"/>
        <v>242.8</v>
      </c>
      <c r="O101" s="9">
        <f t="shared" si="40"/>
        <v>0</v>
      </c>
      <c r="P101" s="9">
        <f t="shared" si="40"/>
        <v>242.8</v>
      </c>
      <c r="Q101" s="9">
        <f t="shared" si="40"/>
        <v>0</v>
      </c>
    </row>
    <row r="102" spans="1:17" ht="18.75">
      <c r="A102" s="130" t="s">
        <v>221</v>
      </c>
      <c r="B102" s="13" t="s">
        <v>117</v>
      </c>
      <c r="C102" s="13" t="s">
        <v>118</v>
      </c>
      <c r="D102" s="66" t="s">
        <v>69</v>
      </c>
      <c r="E102" s="13" t="s">
        <v>220</v>
      </c>
      <c r="F102" s="9">
        <f>G102+H102+I102</f>
        <v>242.8</v>
      </c>
      <c r="G102" s="9"/>
      <c r="H102" s="9">
        <v>242.8</v>
      </c>
      <c r="I102" s="9"/>
      <c r="J102" s="9">
        <f>K102+L102+M102</f>
        <v>242.8</v>
      </c>
      <c r="K102" s="9"/>
      <c r="L102" s="9">
        <v>242.8</v>
      </c>
      <c r="M102" s="9"/>
      <c r="N102" s="9">
        <f>O102+P102+Q102</f>
        <v>242.8</v>
      </c>
      <c r="O102" s="9"/>
      <c r="P102" s="9">
        <v>242.8</v>
      </c>
      <c r="Q102" s="67"/>
    </row>
    <row r="103" spans="1:17" ht="18.75">
      <c r="A103" s="62" t="s">
        <v>163</v>
      </c>
      <c r="B103" s="10" t="s">
        <v>117</v>
      </c>
      <c r="C103" s="10" t="s">
        <v>125</v>
      </c>
      <c r="D103" s="126"/>
      <c r="E103" s="10"/>
      <c r="F103" s="11">
        <f aca="true" t="shared" si="41" ref="F103:Q105">F104</f>
        <v>29.1</v>
      </c>
      <c r="G103" s="11">
        <f t="shared" si="41"/>
        <v>29.1</v>
      </c>
      <c r="H103" s="11">
        <f t="shared" si="41"/>
        <v>0</v>
      </c>
      <c r="I103" s="11">
        <f t="shared" si="41"/>
        <v>0</v>
      </c>
      <c r="J103" s="11">
        <f t="shared" si="41"/>
        <v>3.5</v>
      </c>
      <c r="K103" s="11">
        <f t="shared" si="41"/>
        <v>3.5</v>
      </c>
      <c r="L103" s="11">
        <f t="shared" si="41"/>
        <v>0</v>
      </c>
      <c r="M103" s="11">
        <f t="shared" si="41"/>
        <v>0</v>
      </c>
      <c r="N103" s="11">
        <f t="shared" si="41"/>
        <v>3.1</v>
      </c>
      <c r="O103" s="9">
        <f t="shared" si="41"/>
        <v>3.1</v>
      </c>
      <c r="P103" s="9">
        <f t="shared" si="41"/>
        <v>0</v>
      </c>
      <c r="Q103" s="9">
        <f t="shared" si="41"/>
        <v>0</v>
      </c>
    </row>
    <row r="104" spans="1:17" ht="28.5" customHeight="1">
      <c r="A104" s="130" t="s">
        <v>210</v>
      </c>
      <c r="B104" s="13" t="s">
        <v>117</v>
      </c>
      <c r="C104" s="13" t="s">
        <v>125</v>
      </c>
      <c r="D104" s="66" t="s">
        <v>230</v>
      </c>
      <c r="E104" s="13"/>
      <c r="F104" s="9">
        <f t="shared" si="41"/>
        <v>29.1</v>
      </c>
      <c r="G104" s="9">
        <f t="shared" si="41"/>
        <v>29.1</v>
      </c>
      <c r="H104" s="9">
        <f t="shared" si="41"/>
        <v>0</v>
      </c>
      <c r="I104" s="9">
        <f t="shared" si="41"/>
        <v>0</v>
      </c>
      <c r="J104" s="9">
        <f t="shared" si="41"/>
        <v>3.5</v>
      </c>
      <c r="K104" s="9">
        <f t="shared" si="41"/>
        <v>3.5</v>
      </c>
      <c r="L104" s="9">
        <f t="shared" si="41"/>
        <v>0</v>
      </c>
      <c r="M104" s="9">
        <f t="shared" si="41"/>
        <v>0</v>
      </c>
      <c r="N104" s="9">
        <f t="shared" si="41"/>
        <v>3.1</v>
      </c>
      <c r="O104" s="9">
        <f t="shared" si="41"/>
        <v>3.1</v>
      </c>
      <c r="P104" s="9">
        <f t="shared" si="41"/>
        <v>0</v>
      </c>
      <c r="Q104" s="9">
        <f t="shared" si="41"/>
        <v>0</v>
      </c>
    </row>
    <row r="105" spans="1:17" ht="67.5" customHeight="1">
      <c r="A105" s="65" t="s">
        <v>643</v>
      </c>
      <c r="B105" s="13" t="s">
        <v>117</v>
      </c>
      <c r="C105" s="13" t="s">
        <v>125</v>
      </c>
      <c r="D105" s="66" t="s">
        <v>235</v>
      </c>
      <c r="E105" s="13"/>
      <c r="F105" s="9">
        <f t="shared" si="41"/>
        <v>29.1</v>
      </c>
      <c r="G105" s="9">
        <f t="shared" si="41"/>
        <v>29.1</v>
      </c>
      <c r="H105" s="9">
        <f t="shared" si="41"/>
        <v>0</v>
      </c>
      <c r="I105" s="9">
        <f t="shared" si="41"/>
        <v>0</v>
      </c>
      <c r="J105" s="9">
        <f t="shared" si="41"/>
        <v>3.5</v>
      </c>
      <c r="K105" s="9">
        <f t="shared" si="41"/>
        <v>3.5</v>
      </c>
      <c r="L105" s="9">
        <f t="shared" si="41"/>
        <v>0</v>
      </c>
      <c r="M105" s="9">
        <f t="shared" si="41"/>
        <v>0</v>
      </c>
      <c r="N105" s="9">
        <f t="shared" si="41"/>
        <v>3.1</v>
      </c>
      <c r="O105" s="9">
        <f t="shared" si="41"/>
        <v>3.1</v>
      </c>
      <c r="P105" s="9">
        <f t="shared" si="41"/>
        <v>0</v>
      </c>
      <c r="Q105" s="9">
        <f t="shared" si="41"/>
        <v>0</v>
      </c>
    </row>
    <row r="106" spans="1:17" ht="37.5">
      <c r="A106" s="65" t="s">
        <v>91</v>
      </c>
      <c r="B106" s="13" t="s">
        <v>117</v>
      </c>
      <c r="C106" s="13" t="s">
        <v>125</v>
      </c>
      <c r="D106" s="66" t="s">
        <v>235</v>
      </c>
      <c r="E106" s="13" t="s">
        <v>174</v>
      </c>
      <c r="F106" s="9">
        <f>G106+H105+I106</f>
        <v>29.1</v>
      </c>
      <c r="G106" s="9">
        <v>29.1</v>
      </c>
      <c r="H106" s="9"/>
      <c r="I106" s="9"/>
      <c r="J106" s="9">
        <f>K106+L106+M106</f>
        <v>3.5</v>
      </c>
      <c r="K106" s="9">
        <v>3.5</v>
      </c>
      <c r="L106" s="9"/>
      <c r="M106" s="9"/>
      <c r="N106" s="9">
        <f>O106+P106+Q106</f>
        <v>3.1</v>
      </c>
      <c r="O106" s="16">
        <v>3.1</v>
      </c>
      <c r="P106" s="16"/>
      <c r="Q106" s="16"/>
    </row>
    <row r="107" spans="1:17" ht="46.5" customHeight="1">
      <c r="A107" s="62" t="s">
        <v>195</v>
      </c>
      <c r="B107" s="10" t="s">
        <v>117</v>
      </c>
      <c r="C107" s="10" t="s">
        <v>133</v>
      </c>
      <c r="D107" s="126"/>
      <c r="E107" s="10"/>
      <c r="F107" s="11">
        <f>F108+F127+F122</f>
        <v>11177.099999999999</v>
      </c>
      <c r="G107" s="11">
        <f aca="true" t="shared" si="42" ref="G107:N107">G108+G127+G122</f>
        <v>0</v>
      </c>
      <c r="H107" s="11">
        <f t="shared" si="42"/>
        <v>10794.8</v>
      </c>
      <c r="I107" s="11">
        <f t="shared" si="42"/>
        <v>382.3</v>
      </c>
      <c r="J107" s="11">
        <f t="shared" si="42"/>
        <v>9174.9</v>
      </c>
      <c r="K107" s="11">
        <f t="shared" si="42"/>
        <v>0</v>
      </c>
      <c r="L107" s="11">
        <f t="shared" si="42"/>
        <v>8955</v>
      </c>
      <c r="M107" s="11">
        <f t="shared" si="42"/>
        <v>219.9</v>
      </c>
      <c r="N107" s="11">
        <f t="shared" si="42"/>
        <v>9306</v>
      </c>
      <c r="O107" s="11">
        <f>O108+O127</f>
        <v>0</v>
      </c>
      <c r="P107" s="11">
        <f>P108+P127</f>
        <v>9086.1</v>
      </c>
      <c r="Q107" s="11">
        <f>Q108+Q127</f>
        <v>219.9</v>
      </c>
    </row>
    <row r="108" spans="1:17" ht="54" customHeight="1">
      <c r="A108" s="65" t="s">
        <v>459</v>
      </c>
      <c r="B108" s="13" t="s">
        <v>117</v>
      </c>
      <c r="C108" s="13" t="s">
        <v>133</v>
      </c>
      <c r="D108" s="66" t="s">
        <v>268</v>
      </c>
      <c r="E108" s="13"/>
      <c r="F108" s="9">
        <f>F113+F109+F119</f>
        <v>10555.4</v>
      </c>
      <c r="G108" s="9">
        <f aca="true" t="shared" si="43" ref="G108:N108">G113+G109+G119</f>
        <v>0</v>
      </c>
      <c r="H108" s="9">
        <f t="shared" si="43"/>
        <v>10335.5</v>
      </c>
      <c r="I108" s="9">
        <f t="shared" si="43"/>
        <v>219.9</v>
      </c>
      <c r="J108" s="9">
        <f t="shared" si="43"/>
        <v>9174.9</v>
      </c>
      <c r="K108" s="9">
        <f t="shared" si="43"/>
        <v>0</v>
      </c>
      <c r="L108" s="9">
        <f t="shared" si="43"/>
        <v>8955</v>
      </c>
      <c r="M108" s="9">
        <f t="shared" si="43"/>
        <v>219.9</v>
      </c>
      <c r="N108" s="9">
        <f t="shared" si="43"/>
        <v>9306</v>
      </c>
      <c r="O108" s="9">
        <f>O113+O109</f>
        <v>0</v>
      </c>
      <c r="P108" s="9">
        <f>P113+P109</f>
        <v>9086.1</v>
      </c>
      <c r="Q108" s="9">
        <f>Q113+Q109</f>
        <v>219.9</v>
      </c>
    </row>
    <row r="109" spans="1:17" ht="63.75" customHeight="1">
      <c r="A109" s="65" t="s">
        <v>467</v>
      </c>
      <c r="B109" s="13" t="s">
        <v>117</v>
      </c>
      <c r="C109" s="13" t="s">
        <v>133</v>
      </c>
      <c r="D109" s="66" t="s">
        <v>270</v>
      </c>
      <c r="E109" s="13"/>
      <c r="F109" s="9">
        <f aca="true" t="shared" si="44" ref="F109:Q109">F110</f>
        <v>219.9</v>
      </c>
      <c r="G109" s="9">
        <f t="shared" si="44"/>
        <v>0</v>
      </c>
      <c r="H109" s="9">
        <f t="shared" si="44"/>
        <v>0</v>
      </c>
      <c r="I109" s="9">
        <f t="shared" si="44"/>
        <v>219.9</v>
      </c>
      <c r="J109" s="9">
        <f t="shared" si="44"/>
        <v>219.9</v>
      </c>
      <c r="K109" s="9">
        <f t="shared" si="44"/>
        <v>0</v>
      </c>
      <c r="L109" s="9">
        <f t="shared" si="44"/>
        <v>0</v>
      </c>
      <c r="M109" s="9">
        <f t="shared" si="44"/>
        <v>219.9</v>
      </c>
      <c r="N109" s="9">
        <f t="shared" si="44"/>
        <v>219.9</v>
      </c>
      <c r="O109" s="9">
        <f t="shared" si="44"/>
        <v>0</v>
      </c>
      <c r="P109" s="9">
        <f t="shared" si="44"/>
        <v>0</v>
      </c>
      <c r="Q109" s="9">
        <f t="shared" si="44"/>
        <v>219.9</v>
      </c>
    </row>
    <row r="110" spans="1:17" ht="43.5" customHeight="1">
      <c r="A110" s="65" t="s">
        <v>26</v>
      </c>
      <c r="B110" s="13" t="s">
        <v>117</v>
      </c>
      <c r="C110" s="13" t="s">
        <v>133</v>
      </c>
      <c r="D110" s="66" t="s">
        <v>466</v>
      </c>
      <c r="E110" s="13"/>
      <c r="F110" s="9">
        <f aca="true" t="shared" si="45" ref="F110:Q110">F111+F112</f>
        <v>219.9</v>
      </c>
      <c r="G110" s="9">
        <f t="shared" si="45"/>
        <v>0</v>
      </c>
      <c r="H110" s="9">
        <f t="shared" si="45"/>
        <v>0</v>
      </c>
      <c r="I110" s="9">
        <f t="shared" si="45"/>
        <v>219.9</v>
      </c>
      <c r="J110" s="9">
        <f t="shared" si="45"/>
        <v>219.9</v>
      </c>
      <c r="K110" s="9">
        <f t="shared" si="45"/>
        <v>0</v>
      </c>
      <c r="L110" s="9">
        <f t="shared" si="45"/>
        <v>0</v>
      </c>
      <c r="M110" s="9">
        <f t="shared" si="45"/>
        <v>219.9</v>
      </c>
      <c r="N110" s="9">
        <f t="shared" si="45"/>
        <v>219.9</v>
      </c>
      <c r="O110" s="9">
        <f t="shared" si="45"/>
        <v>0</v>
      </c>
      <c r="P110" s="9">
        <f t="shared" si="45"/>
        <v>0</v>
      </c>
      <c r="Q110" s="9">
        <f t="shared" si="45"/>
        <v>219.9</v>
      </c>
    </row>
    <row r="111" spans="1:17" ht="48" customHeight="1">
      <c r="A111" s="65" t="s">
        <v>170</v>
      </c>
      <c r="B111" s="13" t="s">
        <v>117</v>
      </c>
      <c r="C111" s="13" t="s">
        <v>133</v>
      </c>
      <c r="D111" s="66" t="s">
        <v>466</v>
      </c>
      <c r="E111" s="13" t="s">
        <v>171</v>
      </c>
      <c r="F111" s="9">
        <f>G111+H111+I111</f>
        <v>153.9</v>
      </c>
      <c r="G111" s="9"/>
      <c r="H111" s="9"/>
      <c r="I111" s="9">
        <v>153.9</v>
      </c>
      <c r="J111" s="9">
        <f>K111+L111+M111</f>
        <v>153.9</v>
      </c>
      <c r="K111" s="9"/>
      <c r="L111" s="9"/>
      <c r="M111" s="9">
        <v>153.9</v>
      </c>
      <c r="N111" s="9">
        <f>O111+P111+Q111</f>
        <v>153.9</v>
      </c>
      <c r="O111" s="67"/>
      <c r="P111" s="67"/>
      <c r="Q111" s="67">
        <v>153.9</v>
      </c>
    </row>
    <row r="112" spans="1:17" ht="40.5" customHeight="1">
      <c r="A112" s="65" t="s">
        <v>91</v>
      </c>
      <c r="B112" s="13" t="s">
        <v>117</v>
      </c>
      <c r="C112" s="13" t="s">
        <v>133</v>
      </c>
      <c r="D112" s="66" t="s">
        <v>466</v>
      </c>
      <c r="E112" s="13" t="s">
        <v>174</v>
      </c>
      <c r="F112" s="9">
        <f>G112+H112+I112</f>
        <v>66</v>
      </c>
      <c r="G112" s="9"/>
      <c r="H112" s="9"/>
      <c r="I112" s="9">
        <v>66</v>
      </c>
      <c r="J112" s="9">
        <f>K112+L112+M112</f>
        <v>66</v>
      </c>
      <c r="K112" s="9"/>
      <c r="L112" s="9"/>
      <c r="M112" s="9">
        <v>66</v>
      </c>
      <c r="N112" s="9">
        <f>O112+P112+Q112</f>
        <v>66</v>
      </c>
      <c r="O112" s="67"/>
      <c r="P112" s="67"/>
      <c r="Q112" s="67">
        <v>66</v>
      </c>
    </row>
    <row r="113" spans="1:17" ht="64.5" customHeight="1">
      <c r="A113" s="65" t="s">
        <v>399</v>
      </c>
      <c r="B113" s="13" t="s">
        <v>117</v>
      </c>
      <c r="C113" s="13" t="s">
        <v>133</v>
      </c>
      <c r="D113" s="66" t="s">
        <v>67</v>
      </c>
      <c r="E113" s="13"/>
      <c r="F113" s="9">
        <f aca="true" t="shared" si="46" ref="F113:Q113">F114+F117</f>
        <v>8836</v>
      </c>
      <c r="G113" s="9">
        <f t="shared" si="46"/>
        <v>0</v>
      </c>
      <c r="H113" s="9">
        <f t="shared" si="46"/>
        <v>8836</v>
      </c>
      <c r="I113" s="9">
        <f t="shared" si="46"/>
        <v>0</v>
      </c>
      <c r="J113" s="9">
        <f t="shared" si="46"/>
        <v>8955</v>
      </c>
      <c r="K113" s="9">
        <f t="shared" si="46"/>
        <v>0</v>
      </c>
      <c r="L113" s="9">
        <f t="shared" si="46"/>
        <v>8955</v>
      </c>
      <c r="M113" s="9">
        <f t="shared" si="46"/>
        <v>0</v>
      </c>
      <c r="N113" s="9">
        <f t="shared" si="46"/>
        <v>9086.1</v>
      </c>
      <c r="O113" s="9">
        <f t="shared" si="46"/>
        <v>0</v>
      </c>
      <c r="P113" s="9">
        <f t="shared" si="46"/>
        <v>9086.1</v>
      </c>
      <c r="Q113" s="9">
        <f t="shared" si="46"/>
        <v>0</v>
      </c>
    </row>
    <row r="114" spans="1:17" ht="30.75" customHeight="1">
      <c r="A114" s="130" t="s">
        <v>184</v>
      </c>
      <c r="B114" s="13" t="s">
        <v>117</v>
      </c>
      <c r="C114" s="13" t="s">
        <v>133</v>
      </c>
      <c r="D114" s="66" t="s">
        <v>468</v>
      </c>
      <c r="E114" s="13"/>
      <c r="F114" s="9">
        <f aca="true" t="shared" si="47" ref="F114:Q114">F115+F116</f>
        <v>6988.700000000001</v>
      </c>
      <c r="G114" s="9">
        <f t="shared" si="47"/>
        <v>0</v>
      </c>
      <c r="H114" s="9">
        <f t="shared" si="47"/>
        <v>6988.700000000001</v>
      </c>
      <c r="I114" s="9">
        <f t="shared" si="47"/>
        <v>0</v>
      </c>
      <c r="J114" s="9">
        <f t="shared" si="47"/>
        <v>7107.700000000001</v>
      </c>
      <c r="K114" s="9">
        <f t="shared" si="47"/>
        <v>0</v>
      </c>
      <c r="L114" s="9">
        <f t="shared" si="47"/>
        <v>7107.700000000001</v>
      </c>
      <c r="M114" s="9">
        <f t="shared" si="47"/>
        <v>0</v>
      </c>
      <c r="N114" s="9">
        <f t="shared" si="47"/>
        <v>7238.8</v>
      </c>
      <c r="O114" s="9">
        <f t="shared" si="47"/>
        <v>0</v>
      </c>
      <c r="P114" s="9">
        <f t="shared" si="47"/>
        <v>7238.8</v>
      </c>
      <c r="Q114" s="9">
        <f t="shared" si="47"/>
        <v>0</v>
      </c>
    </row>
    <row r="115" spans="1:17" ht="45" customHeight="1">
      <c r="A115" s="65" t="s">
        <v>170</v>
      </c>
      <c r="B115" s="13" t="s">
        <v>117</v>
      </c>
      <c r="C115" s="13" t="s">
        <v>133</v>
      </c>
      <c r="D115" s="66" t="s">
        <v>468</v>
      </c>
      <c r="E115" s="13" t="s">
        <v>171</v>
      </c>
      <c r="F115" s="9">
        <f>G115+H115+I115</f>
        <v>5831.8</v>
      </c>
      <c r="G115" s="9"/>
      <c r="H115" s="71">
        <f>5796.8+35</f>
        <v>5831.8</v>
      </c>
      <c r="I115" s="9"/>
      <c r="J115" s="9">
        <f>K115+L115+M115</f>
        <v>5796.8</v>
      </c>
      <c r="K115" s="9"/>
      <c r="L115" s="71">
        <v>5796.8</v>
      </c>
      <c r="M115" s="9"/>
      <c r="N115" s="9">
        <f>O115+P115+Q115</f>
        <v>5796.8</v>
      </c>
      <c r="O115" s="9"/>
      <c r="P115" s="71">
        <v>5796.8</v>
      </c>
      <c r="Q115" s="9"/>
    </row>
    <row r="116" spans="1:17" ht="45.75" customHeight="1">
      <c r="A116" s="65" t="s">
        <v>91</v>
      </c>
      <c r="B116" s="13" t="s">
        <v>117</v>
      </c>
      <c r="C116" s="13" t="s">
        <v>133</v>
      </c>
      <c r="D116" s="66" t="s">
        <v>468</v>
      </c>
      <c r="E116" s="13" t="s">
        <v>174</v>
      </c>
      <c r="F116" s="9">
        <f>G116+H116+I116</f>
        <v>1156.9</v>
      </c>
      <c r="G116" s="9"/>
      <c r="H116" s="71">
        <f>1191.9-35</f>
        <v>1156.9</v>
      </c>
      <c r="I116" s="9"/>
      <c r="J116" s="9">
        <f>K116+L116+M116</f>
        <v>1310.9</v>
      </c>
      <c r="K116" s="9"/>
      <c r="L116" s="71">
        <v>1310.9</v>
      </c>
      <c r="M116" s="9"/>
      <c r="N116" s="9">
        <f>O116+P116+Q116</f>
        <v>1442</v>
      </c>
      <c r="O116" s="9"/>
      <c r="P116" s="71">
        <v>1442</v>
      </c>
      <c r="Q116" s="9"/>
    </row>
    <row r="117" spans="1:17" ht="62.25" customHeight="1">
      <c r="A117" s="69" t="s">
        <v>432</v>
      </c>
      <c r="B117" s="13" t="s">
        <v>117</v>
      </c>
      <c r="C117" s="13" t="s">
        <v>133</v>
      </c>
      <c r="D117" s="66" t="s">
        <v>545</v>
      </c>
      <c r="E117" s="13"/>
      <c r="F117" s="9">
        <f aca="true" t="shared" si="48" ref="F117:Q117">F118</f>
        <v>1847.3</v>
      </c>
      <c r="G117" s="9">
        <f t="shared" si="48"/>
        <v>0</v>
      </c>
      <c r="H117" s="9">
        <f t="shared" si="48"/>
        <v>1847.3</v>
      </c>
      <c r="I117" s="9">
        <f t="shared" si="48"/>
        <v>0</v>
      </c>
      <c r="J117" s="9">
        <f t="shared" si="48"/>
        <v>1847.3</v>
      </c>
      <c r="K117" s="9">
        <f t="shared" si="48"/>
        <v>0</v>
      </c>
      <c r="L117" s="9">
        <f t="shared" si="48"/>
        <v>1847.3</v>
      </c>
      <c r="M117" s="9">
        <f t="shared" si="48"/>
        <v>0</v>
      </c>
      <c r="N117" s="9">
        <f t="shared" si="48"/>
        <v>1847.3</v>
      </c>
      <c r="O117" s="9">
        <f t="shared" si="48"/>
        <v>0</v>
      </c>
      <c r="P117" s="9">
        <f t="shared" si="48"/>
        <v>1847.3</v>
      </c>
      <c r="Q117" s="9">
        <f t="shared" si="48"/>
        <v>0</v>
      </c>
    </row>
    <row r="118" spans="1:17" ht="48.75" customHeight="1">
      <c r="A118" s="132" t="s">
        <v>170</v>
      </c>
      <c r="B118" s="123" t="s">
        <v>117</v>
      </c>
      <c r="C118" s="123" t="s">
        <v>133</v>
      </c>
      <c r="D118" s="133" t="s">
        <v>545</v>
      </c>
      <c r="E118" s="13" t="s">
        <v>171</v>
      </c>
      <c r="F118" s="9">
        <f>G118+H118+I118</f>
        <v>1847.3</v>
      </c>
      <c r="G118" s="9"/>
      <c r="H118" s="71">
        <v>1847.3</v>
      </c>
      <c r="I118" s="9"/>
      <c r="J118" s="9">
        <f>K118+L118+M118</f>
        <v>1847.3</v>
      </c>
      <c r="K118" s="9"/>
      <c r="L118" s="71">
        <v>1847.3</v>
      </c>
      <c r="M118" s="9"/>
      <c r="N118" s="9">
        <f>O118+P118+Q118</f>
        <v>1847.3</v>
      </c>
      <c r="O118" s="9"/>
      <c r="P118" s="71">
        <v>1847.3</v>
      </c>
      <c r="Q118" s="9"/>
    </row>
    <row r="119" spans="1:17" ht="51" customHeight="1">
      <c r="A119" s="134" t="s">
        <v>730</v>
      </c>
      <c r="B119" s="13" t="s">
        <v>117</v>
      </c>
      <c r="C119" s="13" t="s">
        <v>133</v>
      </c>
      <c r="D119" s="66" t="s">
        <v>731</v>
      </c>
      <c r="E119" s="135"/>
      <c r="F119" s="9">
        <f>F120</f>
        <v>1499.5</v>
      </c>
      <c r="G119" s="9">
        <f aca="true" t="shared" si="49" ref="G119:N120">G120</f>
        <v>0</v>
      </c>
      <c r="H119" s="9">
        <f t="shared" si="49"/>
        <v>1499.5</v>
      </c>
      <c r="I119" s="9">
        <f t="shared" si="49"/>
        <v>0</v>
      </c>
      <c r="J119" s="9">
        <f t="shared" si="49"/>
        <v>0</v>
      </c>
      <c r="K119" s="9">
        <f t="shared" si="49"/>
        <v>0</v>
      </c>
      <c r="L119" s="9">
        <f t="shared" si="49"/>
        <v>0</v>
      </c>
      <c r="M119" s="9">
        <f t="shared" si="49"/>
        <v>0</v>
      </c>
      <c r="N119" s="9">
        <f t="shared" si="49"/>
        <v>0</v>
      </c>
      <c r="O119" s="9"/>
      <c r="P119" s="71"/>
      <c r="Q119" s="9"/>
    </row>
    <row r="120" spans="1:17" ht="174" customHeight="1">
      <c r="A120" s="134" t="s">
        <v>732</v>
      </c>
      <c r="B120" s="13" t="s">
        <v>117</v>
      </c>
      <c r="C120" s="13" t="s">
        <v>133</v>
      </c>
      <c r="D120" s="66" t="s">
        <v>733</v>
      </c>
      <c r="E120" s="135"/>
      <c r="F120" s="9">
        <f>F121</f>
        <v>1499.5</v>
      </c>
      <c r="G120" s="9">
        <f t="shared" si="49"/>
        <v>0</v>
      </c>
      <c r="H120" s="9">
        <f t="shared" si="49"/>
        <v>1499.5</v>
      </c>
      <c r="I120" s="9">
        <f t="shared" si="49"/>
        <v>0</v>
      </c>
      <c r="J120" s="9">
        <f t="shared" si="49"/>
        <v>0</v>
      </c>
      <c r="K120" s="9">
        <f t="shared" si="49"/>
        <v>0</v>
      </c>
      <c r="L120" s="9">
        <f t="shared" si="49"/>
        <v>0</v>
      </c>
      <c r="M120" s="9">
        <f t="shared" si="49"/>
        <v>0</v>
      </c>
      <c r="N120" s="9">
        <f t="shared" si="49"/>
        <v>0</v>
      </c>
      <c r="O120" s="9"/>
      <c r="P120" s="71"/>
      <c r="Q120" s="9"/>
    </row>
    <row r="121" spans="1:17" ht="48.75" customHeight="1">
      <c r="A121" s="65" t="s">
        <v>170</v>
      </c>
      <c r="B121" s="13" t="s">
        <v>117</v>
      </c>
      <c r="C121" s="13" t="s">
        <v>133</v>
      </c>
      <c r="D121" s="66" t="s">
        <v>733</v>
      </c>
      <c r="E121" s="135" t="s">
        <v>171</v>
      </c>
      <c r="F121" s="9">
        <f>G121+H121+I121</f>
        <v>1499.5</v>
      </c>
      <c r="G121" s="9"/>
      <c r="H121" s="71">
        <v>1499.5</v>
      </c>
      <c r="I121" s="9"/>
      <c r="J121" s="9"/>
      <c r="K121" s="9"/>
      <c r="L121" s="71"/>
      <c r="M121" s="9"/>
      <c r="N121" s="9"/>
      <c r="O121" s="9"/>
      <c r="P121" s="71"/>
      <c r="Q121" s="9"/>
    </row>
    <row r="122" spans="1:17" ht="48.75" customHeight="1">
      <c r="A122" s="65" t="s">
        <v>329</v>
      </c>
      <c r="B122" s="13" t="s">
        <v>117</v>
      </c>
      <c r="C122" s="13" t="s">
        <v>133</v>
      </c>
      <c r="D122" s="66" t="s">
        <v>231</v>
      </c>
      <c r="E122" s="135"/>
      <c r="F122" s="9">
        <f>F123</f>
        <v>162.4</v>
      </c>
      <c r="G122" s="9">
        <f aca="true" t="shared" si="50" ref="G122:N123">G123</f>
        <v>0</v>
      </c>
      <c r="H122" s="9">
        <f t="shared" si="50"/>
        <v>0</v>
      </c>
      <c r="I122" s="9">
        <f t="shared" si="50"/>
        <v>162.4</v>
      </c>
      <c r="J122" s="9">
        <f t="shared" si="50"/>
        <v>0</v>
      </c>
      <c r="K122" s="9">
        <f t="shared" si="50"/>
        <v>0</v>
      </c>
      <c r="L122" s="9">
        <f t="shared" si="50"/>
        <v>0</v>
      </c>
      <c r="M122" s="9">
        <f t="shared" si="50"/>
        <v>0</v>
      </c>
      <c r="N122" s="9">
        <f t="shared" si="50"/>
        <v>0</v>
      </c>
      <c r="O122" s="9"/>
      <c r="P122" s="71"/>
      <c r="Q122" s="9"/>
    </row>
    <row r="123" spans="1:17" ht="48.75" customHeight="1">
      <c r="A123" s="65" t="s">
        <v>225</v>
      </c>
      <c r="B123" s="13" t="s">
        <v>117</v>
      </c>
      <c r="C123" s="13" t="s">
        <v>133</v>
      </c>
      <c r="D123" s="66" t="s">
        <v>232</v>
      </c>
      <c r="E123" s="135"/>
      <c r="F123" s="9">
        <f>F124</f>
        <v>162.4</v>
      </c>
      <c r="G123" s="9">
        <f t="shared" si="50"/>
        <v>0</v>
      </c>
      <c r="H123" s="9">
        <f t="shared" si="50"/>
        <v>0</v>
      </c>
      <c r="I123" s="9">
        <f t="shared" si="50"/>
        <v>162.4</v>
      </c>
      <c r="J123" s="9">
        <f t="shared" si="50"/>
        <v>0</v>
      </c>
      <c r="K123" s="9">
        <f t="shared" si="50"/>
        <v>0</v>
      </c>
      <c r="L123" s="9">
        <f t="shared" si="50"/>
        <v>0</v>
      </c>
      <c r="M123" s="9">
        <f t="shared" si="50"/>
        <v>0</v>
      </c>
      <c r="N123" s="9">
        <f t="shared" si="50"/>
        <v>0</v>
      </c>
      <c r="O123" s="9"/>
      <c r="P123" s="71"/>
      <c r="Q123" s="9"/>
    </row>
    <row r="124" spans="1:17" ht="48.75" customHeight="1">
      <c r="A124" s="65" t="s">
        <v>533</v>
      </c>
      <c r="B124" s="13" t="s">
        <v>117</v>
      </c>
      <c r="C124" s="13" t="s">
        <v>133</v>
      </c>
      <c r="D124" s="66" t="s">
        <v>115</v>
      </c>
      <c r="E124" s="135"/>
      <c r="F124" s="9">
        <f>F125+F126</f>
        <v>162.4</v>
      </c>
      <c r="G124" s="9">
        <f aca="true" t="shared" si="51" ref="G124:N124">G125+G126</f>
        <v>0</v>
      </c>
      <c r="H124" s="9">
        <f t="shared" si="51"/>
        <v>0</v>
      </c>
      <c r="I124" s="9">
        <f t="shared" si="51"/>
        <v>162.4</v>
      </c>
      <c r="J124" s="9">
        <f t="shared" si="51"/>
        <v>0</v>
      </c>
      <c r="K124" s="9">
        <f t="shared" si="51"/>
        <v>0</v>
      </c>
      <c r="L124" s="9">
        <f t="shared" si="51"/>
        <v>0</v>
      </c>
      <c r="M124" s="9">
        <f t="shared" si="51"/>
        <v>0</v>
      </c>
      <c r="N124" s="9">
        <f t="shared" si="51"/>
        <v>0</v>
      </c>
      <c r="O124" s="9"/>
      <c r="P124" s="71"/>
      <c r="Q124" s="9"/>
    </row>
    <row r="125" spans="1:17" ht="48.75" customHeight="1">
      <c r="A125" s="130" t="s">
        <v>170</v>
      </c>
      <c r="B125" s="13" t="s">
        <v>117</v>
      </c>
      <c r="C125" s="13" t="s">
        <v>133</v>
      </c>
      <c r="D125" s="66" t="s">
        <v>115</v>
      </c>
      <c r="E125" s="135" t="s">
        <v>171</v>
      </c>
      <c r="F125" s="9">
        <f>G125+H125+I125</f>
        <v>74.2</v>
      </c>
      <c r="G125" s="9"/>
      <c r="H125" s="71"/>
      <c r="I125" s="9">
        <v>74.2</v>
      </c>
      <c r="J125" s="9"/>
      <c r="K125" s="9"/>
      <c r="L125" s="71"/>
      <c r="M125" s="9"/>
      <c r="N125" s="9"/>
      <c r="O125" s="9"/>
      <c r="P125" s="71"/>
      <c r="Q125" s="9"/>
    </row>
    <row r="126" spans="1:17" ht="48.75" customHeight="1">
      <c r="A126" s="65" t="s">
        <v>91</v>
      </c>
      <c r="B126" s="13" t="s">
        <v>117</v>
      </c>
      <c r="C126" s="13" t="s">
        <v>133</v>
      </c>
      <c r="D126" s="66" t="s">
        <v>115</v>
      </c>
      <c r="E126" s="135" t="s">
        <v>174</v>
      </c>
      <c r="F126" s="9">
        <f>G126+H126+I126</f>
        <v>88.2</v>
      </c>
      <c r="G126" s="9"/>
      <c r="H126" s="71"/>
      <c r="I126" s="9">
        <v>88.2</v>
      </c>
      <c r="J126" s="9"/>
      <c r="K126" s="9"/>
      <c r="L126" s="71"/>
      <c r="M126" s="9"/>
      <c r="N126" s="9"/>
      <c r="O126" s="9"/>
      <c r="P126" s="71"/>
      <c r="Q126" s="9"/>
    </row>
    <row r="127" spans="1:17" ht="33.75" customHeight="1">
      <c r="A127" s="136" t="s">
        <v>721</v>
      </c>
      <c r="B127" s="122" t="s">
        <v>117</v>
      </c>
      <c r="C127" s="122" t="s">
        <v>133</v>
      </c>
      <c r="D127" s="137" t="s">
        <v>714</v>
      </c>
      <c r="E127" s="13"/>
      <c r="F127" s="9">
        <f aca="true" t="shared" si="52" ref="F127:Q127">F128+F132</f>
        <v>459.3</v>
      </c>
      <c r="G127" s="9">
        <f t="shared" si="52"/>
        <v>0</v>
      </c>
      <c r="H127" s="9">
        <f t="shared" si="52"/>
        <v>459.3</v>
      </c>
      <c r="I127" s="9">
        <f t="shared" si="52"/>
        <v>0</v>
      </c>
      <c r="J127" s="9">
        <f t="shared" si="52"/>
        <v>0</v>
      </c>
      <c r="K127" s="9">
        <f t="shared" si="52"/>
        <v>0</v>
      </c>
      <c r="L127" s="9">
        <f t="shared" si="52"/>
        <v>0</v>
      </c>
      <c r="M127" s="9">
        <f t="shared" si="52"/>
        <v>0</v>
      </c>
      <c r="N127" s="9">
        <f t="shared" si="52"/>
        <v>0</v>
      </c>
      <c r="O127" s="9">
        <f t="shared" si="52"/>
        <v>0</v>
      </c>
      <c r="P127" s="9">
        <f t="shared" si="52"/>
        <v>0</v>
      </c>
      <c r="Q127" s="9">
        <f t="shared" si="52"/>
        <v>0</v>
      </c>
    </row>
    <row r="128" spans="1:17" ht="30" customHeight="1">
      <c r="A128" s="65" t="s">
        <v>184</v>
      </c>
      <c r="B128" s="13" t="s">
        <v>117</v>
      </c>
      <c r="C128" s="13" t="s">
        <v>133</v>
      </c>
      <c r="D128" s="66" t="s">
        <v>715</v>
      </c>
      <c r="E128" s="13"/>
      <c r="F128" s="9">
        <f aca="true" t="shared" si="53" ref="F128:Q128">F129+F130+F131</f>
        <v>349.3</v>
      </c>
      <c r="G128" s="9">
        <f t="shared" si="53"/>
        <v>0</v>
      </c>
      <c r="H128" s="9">
        <f t="shared" si="53"/>
        <v>349.3</v>
      </c>
      <c r="I128" s="9">
        <f t="shared" si="53"/>
        <v>0</v>
      </c>
      <c r="J128" s="9">
        <f t="shared" si="53"/>
        <v>0</v>
      </c>
      <c r="K128" s="9">
        <f t="shared" si="53"/>
        <v>0</v>
      </c>
      <c r="L128" s="9">
        <f t="shared" si="53"/>
        <v>0</v>
      </c>
      <c r="M128" s="9">
        <f t="shared" si="53"/>
        <v>0</v>
      </c>
      <c r="N128" s="9">
        <f t="shared" si="53"/>
        <v>0</v>
      </c>
      <c r="O128" s="9">
        <f t="shared" si="53"/>
        <v>0</v>
      </c>
      <c r="P128" s="9">
        <f t="shared" si="53"/>
        <v>0</v>
      </c>
      <c r="Q128" s="9">
        <f t="shared" si="53"/>
        <v>0</v>
      </c>
    </row>
    <row r="129" spans="1:17" ht="48.75" customHeight="1">
      <c r="A129" s="65" t="s">
        <v>170</v>
      </c>
      <c r="B129" s="13" t="s">
        <v>117</v>
      </c>
      <c r="C129" s="13" t="s">
        <v>133</v>
      </c>
      <c r="D129" s="66" t="s">
        <v>715</v>
      </c>
      <c r="E129" s="13" t="s">
        <v>171</v>
      </c>
      <c r="F129" s="9">
        <f>G129+H129+I129</f>
        <v>336.8</v>
      </c>
      <c r="G129" s="9"/>
      <c r="H129" s="71">
        <v>336.8</v>
      </c>
      <c r="I129" s="9"/>
      <c r="J129" s="9">
        <f>K129+L129+M129</f>
        <v>0</v>
      </c>
      <c r="K129" s="9"/>
      <c r="L129" s="71">
        <v>0</v>
      </c>
      <c r="M129" s="9"/>
      <c r="N129" s="9">
        <f>O129+P129+Q129</f>
        <v>0</v>
      </c>
      <c r="O129" s="9"/>
      <c r="P129" s="71">
        <v>0</v>
      </c>
      <c r="Q129" s="9"/>
    </row>
    <row r="130" spans="1:17" ht="48.75" customHeight="1">
      <c r="A130" s="65" t="s">
        <v>91</v>
      </c>
      <c r="B130" s="13" t="s">
        <v>117</v>
      </c>
      <c r="C130" s="13" t="s">
        <v>133</v>
      </c>
      <c r="D130" s="66" t="s">
        <v>715</v>
      </c>
      <c r="E130" s="13" t="s">
        <v>174</v>
      </c>
      <c r="F130" s="9">
        <f>G130+H130+I130</f>
        <v>10.5</v>
      </c>
      <c r="G130" s="9"/>
      <c r="H130" s="71">
        <v>10.5</v>
      </c>
      <c r="I130" s="9"/>
      <c r="J130" s="9">
        <f>K130+L130+M130</f>
        <v>0</v>
      </c>
      <c r="K130" s="9"/>
      <c r="L130" s="71"/>
      <c r="M130" s="9"/>
      <c r="N130" s="9">
        <f>O130+P130+Q130</f>
        <v>0</v>
      </c>
      <c r="O130" s="9"/>
      <c r="P130" s="71"/>
      <c r="Q130" s="9"/>
    </row>
    <row r="131" spans="1:17" ht="30" customHeight="1">
      <c r="A131" s="65" t="s">
        <v>172</v>
      </c>
      <c r="B131" s="13" t="s">
        <v>117</v>
      </c>
      <c r="C131" s="13" t="s">
        <v>133</v>
      </c>
      <c r="D131" s="66" t="s">
        <v>715</v>
      </c>
      <c r="E131" s="13" t="s">
        <v>173</v>
      </c>
      <c r="F131" s="9">
        <f>G131+H131+I131</f>
        <v>2</v>
      </c>
      <c r="G131" s="9"/>
      <c r="H131" s="71">
        <v>2</v>
      </c>
      <c r="I131" s="9"/>
      <c r="J131" s="9">
        <f>K131+L131+M131</f>
        <v>0</v>
      </c>
      <c r="K131" s="9"/>
      <c r="L131" s="71"/>
      <c r="M131" s="9"/>
      <c r="N131" s="9">
        <f>O131+P131+Q131</f>
        <v>0</v>
      </c>
      <c r="O131" s="9"/>
      <c r="P131" s="71"/>
      <c r="Q131" s="9"/>
    </row>
    <row r="132" spans="1:17" ht="59.25" customHeight="1">
      <c r="A132" s="65" t="s">
        <v>432</v>
      </c>
      <c r="B132" s="13" t="s">
        <v>117</v>
      </c>
      <c r="C132" s="13" t="s">
        <v>133</v>
      </c>
      <c r="D132" s="66" t="s">
        <v>716</v>
      </c>
      <c r="E132" s="13"/>
      <c r="F132" s="9">
        <f aca="true" t="shared" si="54" ref="F132:Q132">F133</f>
        <v>110</v>
      </c>
      <c r="G132" s="9">
        <f t="shared" si="54"/>
        <v>0</v>
      </c>
      <c r="H132" s="9">
        <f t="shared" si="54"/>
        <v>110</v>
      </c>
      <c r="I132" s="9">
        <f t="shared" si="54"/>
        <v>0</v>
      </c>
      <c r="J132" s="9">
        <f t="shared" si="54"/>
        <v>0</v>
      </c>
      <c r="K132" s="9">
        <f t="shared" si="54"/>
        <v>0</v>
      </c>
      <c r="L132" s="9">
        <f t="shared" si="54"/>
        <v>0</v>
      </c>
      <c r="M132" s="9">
        <f t="shared" si="54"/>
        <v>0</v>
      </c>
      <c r="N132" s="9">
        <f t="shared" si="54"/>
        <v>0</v>
      </c>
      <c r="O132" s="9">
        <f t="shared" si="54"/>
        <v>0</v>
      </c>
      <c r="P132" s="9">
        <f t="shared" si="54"/>
        <v>0</v>
      </c>
      <c r="Q132" s="9">
        <f t="shared" si="54"/>
        <v>0</v>
      </c>
    </row>
    <row r="133" spans="1:17" ht="39.75" customHeight="1">
      <c r="A133" s="65" t="s">
        <v>170</v>
      </c>
      <c r="B133" s="13" t="s">
        <v>117</v>
      </c>
      <c r="C133" s="13" t="s">
        <v>133</v>
      </c>
      <c r="D133" s="66" t="s">
        <v>716</v>
      </c>
      <c r="E133" s="13" t="s">
        <v>171</v>
      </c>
      <c r="F133" s="9">
        <f>G133+H133+I133</f>
        <v>110</v>
      </c>
      <c r="G133" s="9"/>
      <c r="H133" s="71">
        <v>110</v>
      </c>
      <c r="I133" s="9"/>
      <c r="J133" s="9">
        <f>K133+L133+M133</f>
        <v>0</v>
      </c>
      <c r="K133" s="9"/>
      <c r="L133" s="71"/>
      <c r="M133" s="9"/>
      <c r="N133" s="9">
        <f>O133+P133+Q133</f>
        <v>0</v>
      </c>
      <c r="O133" s="9"/>
      <c r="P133" s="71"/>
      <c r="Q133" s="9"/>
    </row>
    <row r="134" spans="1:17" ht="20.25" customHeight="1">
      <c r="A134" s="62" t="s">
        <v>119</v>
      </c>
      <c r="B134" s="10" t="s">
        <v>117</v>
      </c>
      <c r="C134" s="10" t="s">
        <v>139</v>
      </c>
      <c r="D134" s="126"/>
      <c r="E134" s="10"/>
      <c r="F134" s="11">
        <f>F135</f>
        <v>15318.8</v>
      </c>
      <c r="G134" s="11">
        <f aca="true" t="shared" si="55" ref="F134:Q136">G135</f>
        <v>0</v>
      </c>
      <c r="H134" s="11">
        <f t="shared" si="55"/>
        <v>15318.8</v>
      </c>
      <c r="I134" s="11">
        <f t="shared" si="55"/>
        <v>0</v>
      </c>
      <c r="J134" s="11">
        <f t="shared" si="55"/>
        <v>6305.7</v>
      </c>
      <c r="K134" s="11">
        <f t="shared" si="55"/>
        <v>0</v>
      </c>
      <c r="L134" s="11">
        <f t="shared" si="55"/>
        <v>6305.7</v>
      </c>
      <c r="M134" s="11">
        <f t="shared" si="55"/>
        <v>0</v>
      </c>
      <c r="N134" s="11">
        <f t="shared" si="55"/>
        <v>5991.9</v>
      </c>
      <c r="O134" s="9">
        <f t="shared" si="55"/>
        <v>0</v>
      </c>
      <c r="P134" s="9">
        <f t="shared" si="55"/>
        <v>5991.9</v>
      </c>
      <c r="Q134" s="9">
        <f t="shared" si="55"/>
        <v>0</v>
      </c>
    </row>
    <row r="135" spans="1:17" ht="18.75">
      <c r="A135" s="65" t="s">
        <v>328</v>
      </c>
      <c r="B135" s="13" t="s">
        <v>117</v>
      </c>
      <c r="C135" s="13" t="s">
        <v>139</v>
      </c>
      <c r="D135" s="66" t="s">
        <v>236</v>
      </c>
      <c r="E135" s="13"/>
      <c r="F135" s="9">
        <f t="shared" si="55"/>
        <v>15318.8</v>
      </c>
      <c r="G135" s="9">
        <f t="shared" si="55"/>
        <v>0</v>
      </c>
      <c r="H135" s="9">
        <f t="shared" si="55"/>
        <v>15318.8</v>
      </c>
      <c r="I135" s="9">
        <f t="shared" si="55"/>
        <v>0</v>
      </c>
      <c r="J135" s="9">
        <f t="shared" si="55"/>
        <v>6305.7</v>
      </c>
      <c r="K135" s="9">
        <f t="shared" si="55"/>
        <v>0</v>
      </c>
      <c r="L135" s="9">
        <f t="shared" si="55"/>
        <v>6305.7</v>
      </c>
      <c r="M135" s="9">
        <f t="shared" si="55"/>
        <v>0</v>
      </c>
      <c r="N135" s="9">
        <f t="shared" si="55"/>
        <v>5991.9</v>
      </c>
      <c r="O135" s="9">
        <f t="shared" si="55"/>
        <v>0</v>
      </c>
      <c r="P135" s="9">
        <f t="shared" si="55"/>
        <v>5991.9</v>
      </c>
      <c r="Q135" s="9">
        <f t="shared" si="55"/>
        <v>0</v>
      </c>
    </row>
    <row r="136" spans="1:17" ht="21.75" customHeight="1">
      <c r="A136" s="65" t="s">
        <v>144</v>
      </c>
      <c r="B136" s="13" t="s">
        <v>117</v>
      </c>
      <c r="C136" s="13" t="s">
        <v>139</v>
      </c>
      <c r="D136" s="66" t="s">
        <v>237</v>
      </c>
      <c r="E136" s="13"/>
      <c r="F136" s="9">
        <f t="shared" si="55"/>
        <v>15318.8</v>
      </c>
      <c r="G136" s="9">
        <f t="shared" si="55"/>
        <v>0</v>
      </c>
      <c r="H136" s="9">
        <f t="shared" si="55"/>
        <v>15318.8</v>
      </c>
      <c r="I136" s="9">
        <f t="shared" si="55"/>
        <v>0</v>
      </c>
      <c r="J136" s="9">
        <f t="shared" si="55"/>
        <v>6305.7</v>
      </c>
      <c r="K136" s="9">
        <f t="shared" si="55"/>
        <v>0</v>
      </c>
      <c r="L136" s="9">
        <f t="shared" si="55"/>
        <v>6305.7</v>
      </c>
      <c r="M136" s="9">
        <f t="shared" si="55"/>
        <v>0</v>
      </c>
      <c r="N136" s="9">
        <f t="shared" si="55"/>
        <v>5991.9</v>
      </c>
      <c r="O136" s="9">
        <f t="shared" si="55"/>
        <v>0</v>
      </c>
      <c r="P136" s="9">
        <f t="shared" si="55"/>
        <v>5991.9</v>
      </c>
      <c r="Q136" s="9">
        <f t="shared" si="55"/>
        <v>0</v>
      </c>
    </row>
    <row r="137" spans="1:17" ht="18.75">
      <c r="A137" s="65" t="s">
        <v>178</v>
      </c>
      <c r="B137" s="13" t="s">
        <v>117</v>
      </c>
      <c r="C137" s="13" t="s">
        <v>139</v>
      </c>
      <c r="D137" s="66" t="s">
        <v>237</v>
      </c>
      <c r="E137" s="13" t="s">
        <v>177</v>
      </c>
      <c r="F137" s="9">
        <f>G137+H137+I137</f>
        <v>15318.8</v>
      </c>
      <c r="G137" s="9"/>
      <c r="H137" s="9">
        <f>15860.6-366-145.2-30.6</f>
        <v>15318.8</v>
      </c>
      <c r="I137" s="9"/>
      <c r="J137" s="9">
        <f>K137+L137+M137</f>
        <v>6305.7</v>
      </c>
      <c r="K137" s="9"/>
      <c r="L137" s="9">
        <v>6305.7</v>
      </c>
      <c r="M137" s="9"/>
      <c r="N137" s="9">
        <f>O137+P137+Q137</f>
        <v>5991.9</v>
      </c>
      <c r="O137" s="67"/>
      <c r="P137" s="9">
        <f>6000-8.1</f>
        <v>5991.9</v>
      </c>
      <c r="Q137" s="67"/>
    </row>
    <row r="138" spans="1:17" ht="18.75">
      <c r="A138" s="62" t="s">
        <v>140</v>
      </c>
      <c r="B138" s="10" t="s">
        <v>117</v>
      </c>
      <c r="C138" s="10" t="s">
        <v>154</v>
      </c>
      <c r="D138" s="126"/>
      <c r="E138" s="10"/>
      <c r="F138" s="11">
        <f>F139+F144+F152+F163+F167+F170+F173</f>
        <v>24837.600000000002</v>
      </c>
      <c r="G138" s="11">
        <f>G139+G144+G152+G163+G167+G170+G173</f>
        <v>5524.2</v>
      </c>
      <c r="H138" s="11">
        <f>H139+H144+H152+H163+H167+H170+H173</f>
        <v>17113.000000000004</v>
      </c>
      <c r="I138" s="11">
        <f>I139+I144+I152+I163+I170+I173</f>
        <v>2200.3999999999996</v>
      </c>
      <c r="J138" s="11">
        <f aca="true" t="shared" si="56" ref="J138:Q138">J139+J144+J152+J163+J167+J170+J173</f>
        <v>24192.5</v>
      </c>
      <c r="K138" s="11">
        <f t="shared" si="56"/>
        <v>5088.6</v>
      </c>
      <c r="L138" s="11">
        <f t="shared" si="56"/>
        <v>16903.5</v>
      </c>
      <c r="M138" s="11">
        <f t="shared" si="56"/>
        <v>2200.3999999999996</v>
      </c>
      <c r="N138" s="11">
        <f t="shared" si="56"/>
        <v>24254</v>
      </c>
      <c r="O138" s="11">
        <f t="shared" si="56"/>
        <v>5088.6</v>
      </c>
      <c r="P138" s="11">
        <f t="shared" si="56"/>
        <v>16965</v>
      </c>
      <c r="Q138" s="11">
        <f t="shared" si="56"/>
        <v>2200.3999999999996</v>
      </c>
    </row>
    <row r="139" spans="1:17" ht="62.25" customHeight="1">
      <c r="A139" s="65" t="s">
        <v>510</v>
      </c>
      <c r="B139" s="13" t="s">
        <v>117</v>
      </c>
      <c r="C139" s="13" t="s">
        <v>154</v>
      </c>
      <c r="D139" s="66" t="s">
        <v>238</v>
      </c>
      <c r="E139" s="13"/>
      <c r="F139" s="9">
        <f aca="true" t="shared" si="57" ref="F139:Q142">F140</f>
        <v>2.5</v>
      </c>
      <c r="G139" s="9">
        <f t="shared" si="57"/>
        <v>0</v>
      </c>
      <c r="H139" s="9">
        <f t="shared" si="57"/>
        <v>2.5</v>
      </c>
      <c r="I139" s="9">
        <f t="shared" si="57"/>
        <v>0</v>
      </c>
      <c r="J139" s="9">
        <f t="shared" si="57"/>
        <v>2.5</v>
      </c>
      <c r="K139" s="9">
        <f t="shared" si="57"/>
        <v>0</v>
      </c>
      <c r="L139" s="9">
        <f t="shared" si="57"/>
        <v>2.5</v>
      </c>
      <c r="M139" s="9">
        <f t="shared" si="57"/>
        <v>0</v>
      </c>
      <c r="N139" s="9">
        <f t="shared" si="57"/>
        <v>2.5</v>
      </c>
      <c r="O139" s="9">
        <f t="shared" si="57"/>
        <v>0</v>
      </c>
      <c r="P139" s="9">
        <f t="shared" si="57"/>
        <v>2.5</v>
      </c>
      <c r="Q139" s="9">
        <f t="shared" si="57"/>
        <v>0</v>
      </c>
    </row>
    <row r="140" spans="1:17" ht="43.5" customHeight="1">
      <c r="A140" s="65" t="s">
        <v>395</v>
      </c>
      <c r="B140" s="13" t="s">
        <v>117</v>
      </c>
      <c r="C140" s="13" t="s">
        <v>154</v>
      </c>
      <c r="D140" s="66" t="s">
        <v>63</v>
      </c>
      <c r="E140" s="13"/>
      <c r="F140" s="9">
        <f t="shared" si="57"/>
        <v>2.5</v>
      </c>
      <c r="G140" s="9">
        <f t="shared" si="57"/>
        <v>0</v>
      </c>
      <c r="H140" s="9">
        <f t="shared" si="57"/>
        <v>2.5</v>
      </c>
      <c r="I140" s="9">
        <f t="shared" si="57"/>
        <v>0</v>
      </c>
      <c r="J140" s="9">
        <f t="shared" si="57"/>
        <v>2.5</v>
      </c>
      <c r="K140" s="9">
        <f t="shared" si="57"/>
        <v>0</v>
      </c>
      <c r="L140" s="9">
        <f t="shared" si="57"/>
        <v>2.5</v>
      </c>
      <c r="M140" s="9">
        <f t="shared" si="57"/>
        <v>0</v>
      </c>
      <c r="N140" s="9">
        <f t="shared" si="57"/>
        <v>2.5</v>
      </c>
      <c r="O140" s="9">
        <f t="shared" si="57"/>
        <v>0</v>
      </c>
      <c r="P140" s="9">
        <f t="shared" si="57"/>
        <v>2.5</v>
      </c>
      <c r="Q140" s="9">
        <f t="shared" si="57"/>
        <v>0</v>
      </c>
    </row>
    <row r="141" spans="1:17" ht="81.75" customHeight="1">
      <c r="A141" s="65" t="s">
        <v>64</v>
      </c>
      <c r="B141" s="13" t="s">
        <v>117</v>
      </c>
      <c r="C141" s="13" t="s">
        <v>154</v>
      </c>
      <c r="D141" s="66" t="s">
        <v>518</v>
      </c>
      <c r="E141" s="13"/>
      <c r="F141" s="9">
        <f t="shared" si="57"/>
        <v>2.5</v>
      </c>
      <c r="G141" s="9">
        <f t="shared" si="57"/>
        <v>0</v>
      </c>
      <c r="H141" s="9">
        <f t="shared" si="57"/>
        <v>2.5</v>
      </c>
      <c r="I141" s="9">
        <f t="shared" si="57"/>
        <v>0</v>
      </c>
      <c r="J141" s="9">
        <f t="shared" si="57"/>
        <v>2.5</v>
      </c>
      <c r="K141" s="9">
        <f t="shared" si="57"/>
        <v>0</v>
      </c>
      <c r="L141" s="9">
        <f t="shared" si="57"/>
        <v>2.5</v>
      </c>
      <c r="M141" s="9">
        <f t="shared" si="57"/>
        <v>0</v>
      </c>
      <c r="N141" s="9">
        <f t="shared" si="57"/>
        <v>2.5</v>
      </c>
      <c r="O141" s="9">
        <f t="shared" si="57"/>
        <v>0</v>
      </c>
      <c r="P141" s="9">
        <f t="shared" si="57"/>
        <v>2.5</v>
      </c>
      <c r="Q141" s="9">
        <f t="shared" si="57"/>
        <v>0</v>
      </c>
    </row>
    <row r="142" spans="1:17" ht="25.5" customHeight="1">
      <c r="A142" s="65" t="s">
        <v>207</v>
      </c>
      <c r="B142" s="13" t="s">
        <v>117</v>
      </c>
      <c r="C142" s="13" t="s">
        <v>154</v>
      </c>
      <c r="D142" s="66" t="s">
        <v>519</v>
      </c>
      <c r="E142" s="13"/>
      <c r="F142" s="9">
        <f t="shared" si="57"/>
        <v>2.5</v>
      </c>
      <c r="G142" s="9">
        <f t="shared" si="57"/>
        <v>0</v>
      </c>
      <c r="H142" s="9">
        <f t="shared" si="57"/>
        <v>2.5</v>
      </c>
      <c r="I142" s="9">
        <f t="shared" si="57"/>
        <v>0</v>
      </c>
      <c r="J142" s="9">
        <f t="shared" si="57"/>
        <v>2.5</v>
      </c>
      <c r="K142" s="9">
        <f t="shared" si="57"/>
        <v>0</v>
      </c>
      <c r="L142" s="9">
        <f t="shared" si="57"/>
        <v>2.5</v>
      </c>
      <c r="M142" s="9">
        <f t="shared" si="57"/>
        <v>0</v>
      </c>
      <c r="N142" s="9">
        <f t="shared" si="57"/>
        <v>2.5</v>
      </c>
      <c r="O142" s="9">
        <f t="shared" si="57"/>
        <v>0</v>
      </c>
      <c r="P142" s="9">
        <f t="shared" si="57"/>
        <v>2.5</v>
      </c>
      <c r="Q142" s="9">
        <f t="shared" si="57"/>
        <v>0</v>
      </c>
    </row>
    <row r="143" spans="1:17" ht="40.5" customHeight="1">
      <c r="A143" s="65" t="s">
        <v>91</v>
      </c>
      <c r="B143" s="13" t="s">
        <v>117</v>
      </c>
      <c r="C143" s="13" t="s">
        <v>154</v>
      </c>
      <c r="D143" s="66" t="s">
        <v>519</v>
      </c>
      <c r="E143" s="13" t="s">
        <v>174</v>
      </c>
      <c r="F143" s="9">
        <f>G143+H143+I143</f>
        <v>2.5</v>
      </c>
      <c r="G143" s="9"/>
      <c r="H143" s="9">
        <v>2.5</v>
      </c>
      <c r="I143" s="9"/>
      <c r="J143" s="9">
        <f>K143+L143+M143</f>
        <v>2.5</v>
      </c>
      <c r="K143" s="9"/>
      <c r="L143" s="9">
        <v>2.5</v>
      </c>
      <c r="M143" s="9"/>
      <c r="N143" s="9">
        <f>O143+P143+Q143</f>
        <v>2.5</v>
      </c>
      <c r="O143" s="67"/>
      <c r="P143" s="67">
        <v>2.5</v>
      </c>
      <c r="Q143" s="67"/>
    </row>
    <row r="144" spans="1:17" ht="41.25" customHeight="1">
      <c r="A144" s="65" t="s">
        <v>477</v>
      </c>
      <c r="B144" s="13" t="s">
        <v>117</v>
      </c>
      <c r="C144" s="13" t="s">
        <v>154</v>
      </c>
      <c r="D144" s="66" t="s">
        <v>239</v>
      </c>
      <c r="E144" s="66"/>
      <c r="F144" s="9">
        <f>F145</f>
        <v>90</v>
      </c>
      <c r="G144" s="9">
        <f aca="true" t="shared" si="58" ref="G144:Q144">G145</f>
        <v>0</v>
      </c>
      <c r="H144" s="9">
        <f t="shared" si="58"/>
        <v>90</v>
      </c>
      <c r="I144" s="9">
        <f t="shared" si="58"/>
        <v>0</v>
      </c>
      <c r="J144" s="9">
        <f t="shared" si="58"/>
        <v>90</v>
      </c>
      <c r="K144" s="9">
        <f t="shared" si="58"/>
        <v>0</v>
      </c>
      <c r="L144" s="9">
        <f t="shared" si="58"/>
        <v>90</v>
      </c>
      <c r="M144" s="9">
        <f t="shared" si="58"/>
        <v>0</v>
      </c>
      <c r="N144" s="9">
        <f t="shared" si="58"/>
        <v>90</v>
      </c>
      <c r="O144" s="9">
        <f t="shared" si="58"/>
        <v>0</v>
      </c>
      <c r="P144" s="9">
        <f t="shared" si="58"/>
        <v>90</v>
      </c>
      <c r="Q144" s="9">
        <f t="shared" si="58"/>
        <v>0</v>
      </c>
    </row>
    <row r="145" spans="1:17" ht="54.75" customHeight="1">
      <c r="A145" s="65" t="s">
        <v>478</v>
      </c>
      <c r="B145" s="13" t="s">
        <v>117</v>
      </c>
      <c r="C145" s="13" t="s">
        <v>154</v>
      </c>
      <c r="D145" s="66" t="s">
        <v>302</v>
      </c>
      <c r="E145" s="66"/>
      <c r="F145" s="9">
        <f aca="true" t="shared" si="59" ref="F145:Q145">F146+F149</f>
        <v>90</v>
      </c>
      <c r="G145" s="9">
        <f t="shared" si="59"/>
        <v>0</v>
      </c>
      <c r="H145" s="9">
        <f t="shared" si="59"/>
        <v>90</v>
      </c>
      <c r="I145" s="9">
        <f t="shared" si="59"/>
        <v>0</v>
      </c>
      <c r="J145" s="9">
        <f t="shared" si="59"/>
        <v>90</v>
      </c>
      <c r="K145" s="9">
        <f t="shared" si="59"/>
        <v>0</v>
      </c>
      <c r="L145" s="9">
        <f t="shared" si="59"/>
        <v>90</v>
      </c>
      <c r="M145" s="9">
        <f t="shared" si="59"/>
        <v>0</v>
      </c>
      <c r="N145" s="9">
        <f t="shared" si="59"/>
        <v>90</v>
      </c>
      <c r="O145" s="9">
        <f t="shared" si="59"/>
        <v>0</v>
      </c>
      <c r="P145" s="9">
        <f t="shared" si="59"/>
        <v>90</v>
      </c>
      <c r="Q145" s="9">
        <f t="shared" si="59"/>
        <v>0</v>
      </c>
    </row>
    <row r="146" spans="1:17" ht="49.5" customHeight="1">
      <c r="A146" s="65" t="s">
        <v>32</v>
      </c>
      <c r="B146" s="13" t="s">
        <v>117</v>
      </c>
      <c r="C146" s="13" t="s">
        <v>154</v>
      </c>
      <c r="D146" s="66" t="s">
        <v>305</v>
      </c>
      <c r="E146" s="66"/>
      <c r="F146" s="9">
        <f aca="true" t="shared" si="60" ref="F146:Q147">F147</f>
        <v>10</v>
      </c>
      <c r="G146" s="9">
        <f t="shared" si="60"/>
        <v>0</v>
      </c>
      <c r="H146" s="9">
        <f t="shared" si="60"/>
        <v>10</v>
      </c>
      <c r="I146" s="9">
        <f t="shared" si="60"/>
        <v>0</v>
      </c>
      <c r="J146" s="9">
        <f t="shared" si="60"/>
        <v>10</v>
      </c>
      <c r="K146" s="9">
        <f t="shared" si="60"/>
        <v>0</v>
      </c>
      <c r="L146" s="9">
        <f t="shared" si="60"/>
        <v>10</v>
      </c>
      <c r="M146" s="9">
        <f t="shared" si="60"/>
        <v>0</v>
      </c>
      <c r="N146" s="9">
        <f t="shared" si="60"/>
        <v>10</v>
      </c>
      <c r="O146" s="9">
        <f t="shared" si="60"/>
        <v>0</v>
      </c>
      <c r="P146" s="9">
        <f t="shared" si="60"/>
        <v>10</v>
      </c>
      <c r="Q146" s="9">
        <f t="shared" si="60"/>
        <v>0</v>
      </c>
    </row>
    <row r="147" spans="1:17" ht="64.5" customHeight="1">
      <c r="A147" s="65" t="s">
        <v>204</v>
      </c>
      <c r="B147" s="13" t="s">
        <v>117</v>
      </c>
      <c r="C147" s="13" t="s">
        <v>154</v>
      </c>
      <c r="D147" s="66" t="s">
        <v>306</v>
      </c>
      <c r="E147" s="66"/>
      <c r="F147" s="9">
        <f t="shared" si="60"/>
        <v>10</v>
      </c>
      <c r="G147" s="9">
        <f t="shared" si="60"/>
        <v>0</v>
      </c>
      <c r="H147" s="9">
        <f t="shared" si="60"/>
        <v>10</v>
      </c>
      <c r="I147" s="9">
        <f t="shared" si="60"/>
        <v>0</v>
      </c>
      <c r="J147" s="9">
        <f t="shared" si="60"/>
        <v>10</v>
      </c>
      <c r="K147" s="9">
        <f t="shared" si="60"/>
        <v>0</v>
      </c>
      <c r="L147" s="9">
        <f t="shared" si="60"/>
        <v>10</v>
      </c>
      <c r="M147" s="9">
        <f t="shared" si="60"/>
        <v>0</v>
      </c>
      <c r="N147" s="9">
        <f t="shared" si="60"/>
        <v>10</v>
      </c>
      <c r="O147" s="9">
        <f t="shared" si="60"/>
        <v>0</v>
      </c>
      <c r="P147" s="9">
        <f t="shared" si="60"/>
        <v>10</v>
      </c>
      <c r="Q147" s="9">
        <f t="shared" si="60"/>
        <v>0</v>
      </c>
    </row>
    <row r="148" spans="1:17" ht="50.25" customHeight="1">
      <c r="A148" s="65" t="s">
        <v>91</v>
      </c>
      <c r="B148" s="13" t="s">
        <v>117</v>
      </c>
      <c r="C148" s="13" t="s">
        <v>154</v>
      </c>
      <c r="D148" s="66" t="s">
        <v>306</v>
      </c>
      <c r="E148" s="66">
        <v>240</v>
      </c>
      <c r="F148" s="9">
        <f>G148+H148+I148</f>
        <v>10</v>
      </c>
      <c r="G148" s="9"/>
      <c r="H148" s="9">
        <v>10</v>
      </c>
      <c r="I148" s="9"/>
      <c r="J148" s="9">
        <f>K148+L148+M148</f>
        <v>10</v>
      </c>
      <c r="K148" s="9"/>
      <c r="L148" s="9">
        <v>10</v>
      </c>
      <c r="M148" s="9"/>
      <c r="N148" s="9">
        <f>O148+P148+Q148</f>
        <v>10</v>
      </c>
      <c r="O148" s="67"/>
      <c r="P148" s="67">
        <v>10</v>
      </c>
      <c r="Q148" s="67"/>
    </row>
    <row r="149" spans="1:17" ht="41.25" customHeight="1">
      <c r="A149" s="65" t="s">
        <v>293</v>
      </c>
      <c r="B149" s="13" t="s">
        <v>117</v>
      </c>
      <c r="C149" s="13" t="s">
        <v>154</v>
      </c>
      <c r="D149" s="66" t="s">
        <v>308</v>
      </c>
      <c r="E149" s="66"/>
      <c r="F149" s="9">
        <f aca="true" t="shared" si="61" ref="F149:Q150">F150</f>
        <v>80</v>
      </c>
      <c r="G149" s="9">
        <f t="shared" si="61"/>
        <v>0</v>
      </c>
      <c r="H149" s="9">
        <f t="shared" si="61"/>
        <v>80</v>
      </c>
      <c r="I149" s="9">
        <f t="shared" si="61"/>
        <v>0</v>
      </c>
      <c r="J149" s="9">
        <f t="shared" si="61"/>
        <v>80</v>
      </c>
      <c r="K149" s="9">
        <f t="shared" si="61"/>
        <v>0</v>
      </c>
      <c r="L149" s="9">
        <f t="shared" si="61"/>
        <v>80</v>
      </c>
      <c r="M149" s="9">
        <f t="shared" si="61"/>
        <v>0</v>
      </c>
      <c r="N149" s="9">
        <f t="shared" si="61"/>
        <v>80</v>
      </c>
      <c r="O149" s="9">
        <f t="shared" si="61"/>
        <v>0</v>
      </c>
      <c r="P149" s="9">
        <f t="shared" si="61"/>
        <v>80</v>
      </c>
      <c r="Q149" s="9">
        <f t="shared" si="61"/>
        <v>0</v>
      </c>
    </row>
    <row r="150" spans="1:17" ht="45" customHeight="1">
      <c r="A150" s="65" t="s">
        <v>294</v>
      </c>
      <c r="B150" s="13" t="s">
        <v>117</v>
      </c>
      <c r="C150" s="13" t="s">
        <v>154</v>
      </c>
      <c r="D150" s="66" t="s">
        <v>307</v>
      </c>
      <c r="E150" s="66"/>
      <c r="F150" s="9">
        <f t="shared" si="61"/>
        <v>80</v>
      </c>
      <c r="G150" s="9">
        <f t="shared" si="61"/>
        <v>0</v>
      </c>
      <c r="H150" s="9">
        <f t="shared" si="61"/>
        <v>80</v>
      </c>
      <c r="I150" s="9">
        <f t="shared" si="61"/>
        <v>0</v>
      </c>
      <c r="J150" s="9">
        <f t="shared" si="61"/>
        <v>80</v>
      </c>
      <c r="K150" s="9">
        <f t="shared" si="61"/>
        <v>0</v>
      </c>
      <c r="L150" s="9">
        <f t="shared" si="61"/>
        <v>80</v>
      </c>
      <c r="M150" s="9">
        <f t="shared" si="61"/>
        <v>0</v>
      </c>
      <c r="N150" s="9">
        <f t="shared" si="61"/>
        <v>80</v>
      </c>
      <c r="O150" s="9">
        <f t="shared" si="61"/>
        <v>0</v>
      </c>
      <c r="P150" s="9">
        <f t="shared" si="61"/>
        <v>80</v>
      </c>
      <c r="Q150" s="9">
        <f t="shared" si="61"/>
        <v>0</v>
      </c>
    </row>
    <row r="151" spans="1:17" ht="37.5">
      <c r="A151" s="65" t="s">
        <v>91</v>
      </c>
      <c r="B151" s="13" t="s">
        <v>117</v>
      </c>
      <c r="C151" s="13" t="s">
        <v>154</v>
      </c>
      <c r="D151" s="66" t="s">
        <v>307</v>
      </c>
      <c r="E151" s="66">
        <v>240</v>
      </c>
      <c r="F151" s="9">
        <f>G151+H151+I151</f>
        <v>80</v>
      </c>
      <c r="G151" s="9"/>
      <c r="H151" s="9">
        <v>80</v>
      </c>
      <c r="I151" s="9"/>
      <c r="J151" s="9">
        <f>K151+L151+M151</f>
        <v>80</v>
      </c>
      <c r="K151" s="9"/>
      <c r="L151" s="9">
        <v>80</v>
      </c>
      <c r="M151" s="9"/>
      <c r="N151" s="9">
        <f>O151+P151+Q151</f>
        <v>80</v>
      </c>
      <c r="O151" s="67"/>
      <c r="P151" s="67">
        <v>80</v>
      </c>
      <c r="Q151" s="67"/>
    </row>
    <row r="152" spans="1:17" ht="53.25" customHeight="1">
      <c r="A152" s="65" t="s">
        <v>459</v>
      </c>
      <c r="B152" s="13" t="s">
        <v>117</v>
      </c>
      <c r="C152" s="13" t="s">
        <v>154</v>
      </c>
      <c r="D152" s="66" t="s">
        <v>268</v>
      </c>
      <c r="E152" s="66"/>
      <c r="F152" s="9">
        <f aca="true" t="shared" si="62" ref="F152:Q152">F153</f>
        <v>18337.5</v>
      </c>
      <c r="G152" s="9">
        <f t="shared" si="62"/>
        <v>0</v>
      </c>
      <c r="H152" s="9">
        <f t="shared" si="62"/>
        <v>16137.1</v>
      </c>
      <c r="I152" s="9">
        <f t="shared" si="62"/>
        <v>2200.3999999999996</v>
      </c>
      <c r="J152" s="9">
        <f t="shared" si="62"/>
        <v>18764.899999999998</v>
      </c>
      <c r="K152" s="9">
        <f t="shared" si="62"/>
        <v>0</v>
      </c>
      <c r="L152" s="9">
        <f t="shared" si="62"/>
        <v>16564.5</v>
      </c>
      <c r="M152" s="9">
        <f t="shared" si="62"/>
        <v>2200.3999999999996</v>
      </c>
      <c r="N152" s="9">
        <f t="shared" si="62"/>
        <v>18826.399999999998</v>
      </c>
      <c r="O152" s="9">
        <f t="shared" si="62"/>
        <v>0</v>
      </c>
      <c r="P152" s="9">
        <f t="shared" si="62"/>
        <v>16626</v>
      </c>
      <c r="Q152" s="9">
        <f t="shared" si="62"/>
        <v>2200.3999999999996</v>
      </c>
    </row>
    <row r="153" spans="1:17" ht="50.25" customHeight="1">
      <c r="A153" s="65" t="s">
        <v>544</v>
      </c>
      <c r="B153" s="13" t="s">
        <v>117</v>
      </c>
      <c r="C153" s="13" t="s">
        <v>154</v>
      </c>
      <c r="D153" s="66" t="s">
        <v>269</v>
      </c>
      <c r="E153" s="66"/>
      <c r="F153" s="9">
        <f aca="true" t="shared" si="63" ref="F153:Q153">F154+F158+F161</f>
        <v>18337.5</v>
      </c>
      <c r="G153" s="9">
        <f t="shared" si="63"/>
        <v>0</v>
      </c>
      <c r="H153" s="9">
        <f t="shared" si="63"/>
        <v>16137.1</v>
      </c>
      <c r="I153" s="9">
        <f t="shared" si="63"/>
        <v>2200.3999999999996</v>
      </c>
      <c r="J153" s="9">
        <f t="shared" si="63"/>
        <v>18764.899999999998</v>
      </c>
      <c r="K153" s="9">
        <f t="shared" si="63"/>
        <v>0</v>
      </c>
      <c r="L153" s="9">
        <f t="shared" si="63"/>
        <v>16564.5</v>
      </c>
      <c r="M153" s="9">
        <f t="shared" si="63"/>
        <v>2200.3999999999996</v>
      </c>
      <c r="N153" s="9">
        <f t="shared" si="63"/>
        <v>18826.399999999998</v>
      </c>
      <c r="O153" s="9">
        <f t="shared" si="63"/>
        <v>0</v>
      </c>
      <c r="P153" s="9">
        <f t="shared" si="63"/>
        <v>16626</v>
      </c>
      <c r="Q153" s="9">
        <f t="shared" si="63"/>
        <v>2200.3999999999996</v>
      </c>
    </row>
    <row r="154" spans="1:17" ht="19.5" customHeight="1">
      <c r="A154" s="72" t="s">
        <v>334</v>
      </c>
      <c r="B154" s="13" t="s">
        <v>117</v>
      </c>
      <c r="C154" s="13" t="s">
        <v>154</v>
      </c>
      <c r="D154" s="66" t="s">
        <v>469</v>
      </c>
      <c r="E154" s="66"/>
      <c r="F154" s="9">
        <f aca="true" t="shared" si="64" ref="F154:Q154">F155+F156+F157</f>
        <v>13505</v>
      </c>
      <c r="G154" s="9">
        <f t="shared" si="64"/>
        <v>0</v>
      </c>
      <c r="H154" s="9">
        <f t="shared" si="64"/>
        <v>13505</v>
      </c>
      <c r="I154" s="9">
        <f t="shared" si="64"/>
        <v>0</v>
      </c>
      <c r="J154" s="9">
        <f t="shared" si="64"/>
        <v>13932.4</v>
      </c>
      <c r="K154" s="9">
        <f t="shared" si="64"/>
        <v>0</v>
      </c>
      <c r="L154" s="9">
        <f t="shared" si="64"/>
        <v>13932.4</v>
      </c>
      <c r="M154" s="9">
        <f t="shared" si="64"/>
        <v>0</v>
      </c>
      <c r="N154" s="9">
        <f t="shared" si="64"/>
        <v>13993.9</v>
      </c>
      <c r="O154" s="9">
        <f t="shared" si="64"/>
        <v>0</v>
      </c>
      <c r="P154" s="9">
        <f t="shared" si="64"/>
        <v>13993.9</v>
      </c>
      <c r="Q154" s="9">
        <f t="shared" si="64"/>
        <v>0</v>
      </c>
    </row>
    <row r="155" spans="1:17" ht="18.75" customHeight="1">
      <c r="A155" s="65" t="s">
        <v>612</v>
      </c>
      <c r="B155" s="13" t="s">
        <v>117</v>
      </c>
      <c r="C155" s="13" t="s">
        <v>154</v>
      </c>
      <c r="D155" s="66" t="s">
        <v>469</v>
      </c>
      <c r="E155" s="66">
        <v>110</v>
      </c>
      <c r="F155" s="9">
        <f>G155+H155+I155</f>
        <v>12653</v>
      </c>
      <c r="G155" s="9"/>
      <c r="H155" s="9">
        <v>12653</v>
      </c>
      <c r="I155" s="9"/>
      <c r="J155" s="9">
        <f>K155+L155+M155</f>
        <v>12580.4</v>
      </c>
      <c r="K155" s="9"/>
      <c r="L155" s="9">
        <v>12580.4</v>
      </c>
      <c r="M155" s="9"/>
      <c r="N155" s="9">
        <f>O155+P155+Q155</f>
        <v>12641.9</v>
      </c>
      <c r="O155" s="16"/>
      <c r="P155" s="9">
        <v>12641.9</v>
      </c>
      <c r="Q155" s="16"/>
    </row>
    <row r="156" spans="1:17" ht="51.75" customHeight="1">
      <c r="A156" s="65" t="s">
        <v>91</v>
      </c>
      <c r="B156" s="13" t="s">
        <v>117</v>
      </c>
      <c r="C156" s="13" t="s">
        <v>154</v>
      </c>
      <c r="D156" s="66" t="s">
        <v>469</v>
      </c>
      <c r="E156" s="66">
        <v>240</v>
      </c>
      <c r="F156" s="9">
        <f>G156+H156+I156</f>
        <v>851.9</v>
      </c>
      <c r="G156" s="9"/>
      <c r="H156" s="73">
        <v>851.9</v>
      </c>
      <c r="I156" s="9"/>
      <c r="J156" s="9">
        <f>K156+L156+M156</f>
        <v>1351.9</v>
      </c>
      <c r="K156" s="9"/>
      <c r="L156" s="73">
        <v>1351.9</v>
      </c>
      <c r="M156" s="9"/>
      <c r="N156" s="9">
        <f>O156+P156+Q156</f>
        <v>1351.9</v>
      </c>
      <c r="O156" s="16"/>
      <c r="P156" s="74">
        <v>1351.9</v>
      </c>
      <c r="Q156" s="16"/>
    </row>
    <row r="157" spans="1:17" ht="18.75">
      <c r="A157" s="65" t="s">
        <v>172</v>
      </c>
      <c r="B157" s="13" t="s">
        <v>117</v>
      </c>
      <c r="C157" s="13" t="s">
        <v>154</v>
      </c>
      <c r="D157" s="66" t="s">
        <v>469</v>
      </c>
      <c r="E157" s="66">
        <v>850</v>
      </c>
      <c r="F157" s="9">
        <f>G157+H157+I157</f>
        <v>0.1</v>
      </c>
      <c r="G157" s="9"/>
      <c r="H157" s="9">
        <v>0.1</v>
      </c>
      <c r="I157" s="9"/>
      <c r="J157" s="9">
        <f>K157+L157+M157</f>
        <v>0.1</v>
      </c>
      <c r="K157" s="9"/>
      <c r="L157" s="9">
        <v>0.1</v>
      </c>
      <c r="M157" s="9"/>
      <c r="N157" s="9">
        <f>O157+P157+Q157</f>
        <v>0.1</v>
      </c>
      <c r="O157" s="16"/>
      <c r="P157" s="9">
        <v>0.1</v>
      </c>
      <c r="Q157" s="16"/>
    </row>
    <row r="158" spans="1:17" ht="49.5" customHeight="1">
      <c r="A158" s="65" t="s">
        <v>370</v>
      </c>
      <c r="B158" s="13" t="s">
        <v>117</v>
      </c>
      <c r="C158" s="13" t="s">
        <v>154</v>
      </c>
      <c r="D158" s="66" t="s">
        <v>470</v>
      </c>
      <c r="E158" s="66"/>
      <c r="F158" s="9">
        <f aca="true" t="shared" si="65" ref="F158:Q158">F159+F160</f>
        <v>2200.3999999999996</v>
      </c>
      <c r="G158" s="9">
        <f t="shared" si="65"/>
        <v>0</v>
      </c>
      <c r="H158" s="9">
        <f t="shared" si="65"/>
        <v>0</v>
      </c>
      <c r="I158" s="9">
        <f t="shared" si="65"/>
        <v>2200.3999999999996</v>
      </c>
      <c r="J158" s="9">
        <f t="shared" si="65"/>
        <v>2200.3999999999996</v>
      </c>
      <c r="K158" s="9">
        <f t="shared" si="65"/>
        <v>0</v>
      </c>
      <c r="L158" s="9">
        <f t="shared" si="65"/>
        <v>0</v>
      </c>
      <c r="M158" s="9">
        <f t="shared" si="65"/>
        <v>2200.3999999999996</v>
      </c>
      <c r="N158" s="9">
        <f t="shared" si="65"/>
        <v>2200.3999999999996</v>
      </c>
      <c r="O158" s="9">
        <f t="shared" si="65"/>
        <v>0</v>
      </c>
      <c r="P158" s="9">
        <f t="shared" si="65"/>
        <v>0</v>
      </c>
      <c r="Q158" s="9">
        <f t="shared" si="65"/>
        <v>2200.3999999999996</v>
      </c>
    </row>
    <row r="159" spans="1:17" ht="33.75" customHeight="1">
      <c r="A159" s="130" t="s">
        <v>612</v>
      </c>
      <c r="B159" s="13" t="s">
        <v>117</v>
      </c>
      <c r="C159" s="13" t="s">
        <v>154</v>
      </c>
      <c r="D159" s="66" t="s">
        <v>470</v>
      </c>
      <c r="E159" s="66">
        <v>110</v>
      </c>
      <c r="F159" s="9">
        <f>G159+H159+I159</f>
        <v>2115.2</v>
      </c>
      <c r="G159" s="9"/>
      <c r="H159" s="9"/>
      <c r="I159" s="9">
        <v>2115.2</v>
      </c>
      <c r="J159" s="9">
        <f>K159+L159+M159</f>
        <v>2115.2</v>
      </c>
      <c r="K159" s="9"/>
      <c r="L159" s="9"/>
      <c r="M159" s="9">
        <v>2115.2</v>
      </c>
      <c r="N159" s="9">
        <f>O159+P159+Q159</f>
        <v>2115.2</v>
      </c>
      <c r="O159" s="9"/>
      <c r="P159" s="9"/>
      <c r="Q159" s="9">
        <v>2115.2</v>
      </c>
    </row>
    <row r="160" spans="1:17" ht="48.75" customHeight="1">
      <c r="A160" s="65" t="s">
        <v>91</v>
      </c>
      <c r="B160" s="13" t="s">
        <v>117</v>
      </c>
      <c r="C160" s="13" t="s">
        <v>154</v>
      </c>
      <c r="D160" s="66" t="s">
        <v>470</v>
      </c>
      <c r="E160" s="66">
        <v>240</v>
      </c>
      <c r="F160" s="9">
        <f>G160+H160+I160</f>
        <v>85.2</v>
      </c>
      <c r="G160" s="9"/>
      <c r="H160" s="9"/>
      <c r="I160" s="9">
        <v>85.2</v>
      </c>
      <c r="J160" s="9">
        <f>K160+L160+M160</f>
        <v>85.2</v>
      </c>
      <c r="K160" s="9"/>
      <c r="L160" s="9"/>
      <c r="M160" s="9">
        <v>85.2</v>
      </c>
      <c r="N160" s="9">
        <f>O160+P160+Q160</f>
        <v>85.2</v>
      </c>
      <c r="O160" s="9"/>
      <c r="P160" s="9"/>
      <c r="Q160" s="9">
        <v>85.2</v>
      </c>
    </row>
    <row r="161" spans="1:17" ht="66" customHeight="1">
      <c r="A161" s="69" t="s">
        <v>432</v>
      </c>
      <c r="B161" s="13" t="s">
        <v>117</v>
      </c>
      <c r="C161" s="13" t="s">
        <v>154</v>
      </c>
      <c r="D161" s="66" t="s">
        <v>565</v>
      </c>
      <c r="E161" s="66"/>
      <c r="F161" s="9">
        <f aca="true" t="shared" si="66" ref="F161:Q161">F162</f>
        <v>2632.1</v>
      </c>
      <c r="G161" s="9">
        <f t="shared" si="66"/>
        <v>0</v>
      </c>
      <c r="H161" s="9">
        <f t="shared" si="66"/>
        <v>2632.1</v>
      </c>
      <c r="I161" s="9">
        <f t="shared" si="66"/>
        <v>0</v>
      </c>
      <c r="J161" s="9">
        <f t="shared" si="66"/>
        <v>2632.1</v>
      </c>
      <c r="K161" s="9">
        <f t="shared" si="66"/>
        <v>0</v>
      </c>
      <c r="L161" s="9">
        <f t="shared" si="66"/>
        <v>2632.1</v>
      </c>
      <c r="M161" s="9">
        <f t="shared" si="66"/>
        <v>0</v>
      </c>
      <c r="N161" s="9">
        <f t="shared" si="66"/>
        <v>2632.1</v>
      </c>
      <c r="O161" s="9">
        <f t="shared" si="66"/>
        <v>0</v>
      </c>
      <c r="P161" s="9">
        <f t="shared" si="66"/>
        <v>2632.1</v>
      </c>
      <c r="Q161" s="9">
        <f t="shared" si="66"/>
        <v>0</v>
      </c>
    </row>
    <row r="162" spans="1:17" ht="34.5" customHeight="1">
      <c r="A162" s="65" t="s">
        <v>612</v>
      </c>
      <c r="B162" s="13" t="s">
        <v>117</v>
      </c>
      <c r="C162" s="13" t="s">
        <v>154</v>
      </c>
      <c r="D162" s="66" t="s">
        <v>565</v>
      </c>
      <c r="E162" s="66">
        <v>110</v>
      </c>
      <c r="F162" s="9">
        <f>G162+H162+I162</f>
        <v>2632.1</v>
      </c>
      <c r="G162" s="9"/>
      <c r="H162" s="9">
        <v>2632.1</v>
      </c>
      <c r="I162" s="9"/>
      <c r="J162" s="9">
        <f>K162+L162+M162</f>
        <v>2632.1</v>
      </c>
      <c r="K162" s="9"/>
      <c r="L162" s="9">
        <v>2632.1</v>
      </c>
      <c r="M162" s="9"/>
      <c r="N162" s="9">
        <f>O162+P162+Q162</f>
        <v>2632.1</v>
      </c>
      <c r="O162" s="9"/>
      <c r="P162" s="9">
        <v>2632.1</v>
      </c>
      <c r="Q162" s="9"/>
    </row>
    <row r="163" spans="1:17" ht="56.25" customHeight="1">
      <c r="A163" s="75" t="s">
        <v>556</v>
      </c>
      <c r="B163" s="13" t="s">
        <v>117</v>
      </c>
      <c r="C163" s="13" t="s">
        <v>154</v>
      </c>
      <c r="D163" s="66" t="s">
        <v>550</v>
      </c>
      <c r="E163" s="66"/>
      <c r="F163" s="9">
        <f aca="true" t="shared" si="67" ref="F163:Q165">F164</f>
        <v>62.7</v>
      </c>
      <c r="G163" s="9">
        <f t="shared" si="67"/>
        <v>0</v>
      </c>
      <c r="H163" s="9">
        <f t="shared" si="67"/>
        <v>62.7</v>
      </c>
      <c r="I163" s="9">
        <f t="shared" si="67"/>
        <v>0</v>
      </c>
      <c r="J163" s="9">
        <f t="shared" si="67"/>
        <v>50</v>
      </c>
      <c r="K163" s="9">
        <f t="shared" si="67"/>
        <v>0</v>
      </c>
      <c r="L163" s="9">
        <f t="shared" si="67"/>
        <v>50</v>
      </c>
      <c r="M163" s="9">
        <f t="shared" si="67"/>
        <v>0</v>
      </c>
      <c r="N163" s="9">
        <f t="shared" si="67"/>
        <v>50</v>
      </c>
      <c r="O163" s="9">
        <f t="shared" si="67"/>
        <v>0</v>
      </c>
      <c r="P163" s="9">
        <f t="shared" si="67"/>
        <v>50</v>
      </c>
      <c r="Q163" s="9">
        <f t="shared" si="67"/>
        <v>0</v>
      </c>
    </row>
    <row r="164" spans="1:17" ht="51" customHeight="1">
      <c r="A164" s="75" t="s">
        <v>557</v>
      </c>
      <c r="B164" s="13" t="s">
        <v>117</v>
      </c>
      <c r="C164" s="13" t="s">
        <v>154</v>
      </c>
      <c r="D164" s="66" t="s">
        <v>551</v>
      </c>
      <c r="E164" s="66"/>
      <c r="F164" s="9">
        <f t="shared" si="67"/>
        <v>62.7</v>
      </c>
      <c r="G164" s="9">
        <f t="shared" si="67"/>
        <v>0</v>
      </c>
      <c r="H164" s="9">
        <f t="shared" si="67"/>
        <v>62.7</v>
      </c>
      <c r="I164" s="9">
        <f t="shared" si="67"/>
        <v>0</v>
      </c>
      <c r="J164" s="9">
        <f t="shared" si="67"/>
        <v>50</v>
      </c>
      <c r="K164" s="9">
        <f t="shared" si="67"/>
        <v>0</v>
      </c>
      <c r="L164" s="9">
        <f t="shared" si="67"/>
        <v>50</v>
      </c>
      <c r="M164" s="9">
        <f t="shared" si="67"/>
        <v>0</v>
      </c>
      <c r="N164" s="9">
        <f t="shared" si="67"/>
        <v>50</v>
      </c>
      <c r="O164" s="9">
        <f t="shared" si="67"/>
        <v>0</v>
      </c>
      <c r="P164" s="9">
        <f t="shared" si="67"/>
        <v>50</v>
      </c>
      <c r="Q164" s="9">
        <f t="shared" si="67"/>
        <v>0</v>
      </c>
    </row>
    <row r="165" spans="1:17" ht="34.5" customHeight="1">
      <c r="A165" s="75" t="s">
        <v>604</v>
      </c>
      <c r="B165" s="13" t="s">
        <v>117</v>
      </c>
      <c r="C165" s="13" t="s">
        <v>154</v>
      </c>
      <c r="D165" s="13" t="s">
        <v>603</v>
      </c>
      <c r="E165" s="66"/>
      <c r="F165" s="9">
        <f t="shared" si="67"/>
        <v>62.7</v>
      </c>
      <c r="G165" s="9">
        <f t="shared" si="67"/>
        <v>0</v>
      </c>
      <c r="H165" s="9">
        <f t="shared" si="67"/>
        <v>62.7</v>
      </c>
      <c r="I165" s="9">
        <f t="shared" si="67"/>
        <v>0</v>
      </c>
      <c r="J165" s="9">
        <f t="shared" si="67"/>
        <v>50</v>
      </c>
      <c r="K165" s="9">
        <f t="shared" si="67"/>
        <v>0</v>
      </c>
      <c r="L165" s="9">
        <f t="shared" si="67"/>
        <v>50</v>
      </c>
      <c r="M165" s="9">
        <f t="shared" si="67"/>
        <v>0</v>
      </c>
      <c r="N165" s="9">
        <f t="shared" si="67"/>
        <v>50</v>
      </c>
      <c r="O165" s="9">
        <f t="shared" si="67"/>
        <v>0</v>
      </c>
      <c r="P165" s="9">
        <f t="shared" si="67"/>
        <v>50</v>
      </c>
      <c r="Q165" s="9">
        <f t="shared" si="67"/>
        <v>0</v>
      </c>
    </row>
    <row r="166" spans="1:17" ht="42.75" customHeight="1">
      <c r="A166" s="65" t="s">
        <v>91</v>
      </c>
      <c r="B166" s="13" t="s">
        <v>117</v>
      </c>
      <c r="C166" s="13" t="s">
        <v>154</v>
      </c>
      <c r="D166" s="13" t="s">
        <v>603</v>
      </c>
      <c r="E166" s="66">
        <v>240</v>
      </c>
      <c r="F166" s="9">
        <f>G166+H166+I166</f>
        <v>62.7</v>
      </c>
      <c r="G166" s="9"/>
      <c r="H166" s="9">
        <f>56+6.7</f>
        <v>62.7</v>
      </c>
      <c r="I166" s="9"/>
      <c r="J166" s="9">
        <f>K166+L166+M166</f>
        <v>50</v>
      </c>
      <c r="K166" s="9"/>
      <c r="L166" s="9">
        <v>50</v>
      </c>
      <c r="M166" s="9"/>
      <c r="N166" s="9">
        <f>O166+P166+Q166</f>
        <v>50</v>
      </c>
      <c r="O166" s="9"/>
      <c r="P166" s="9">
        <v>50</v>
      </c>
      <c r="Q166" s="9"/>
    </row>
    <row r="167" spans="1:17" ht="22.5" customHeight="1">
      <c r="A167" s="65" t="s">
        <v>328</v>
      </c>
      <c r="B167" s="13" t="s">
        <v>117</v>
      </c>
      <c r="C167" s="13" t="s">
        <v>154</v>
      </c>
      <c r="D167" s="13" t="s">
        <v>236</v>
      </c>
      <c r="E167" s="66"/>
      <c r="F167" s="9">
        <f>F169</f>
        <v>616</v>
      </c>
      <c r="G167" s="9">
        <f>G169</f>
        <v>0</v>
      </c>
      <c r="H167" s="9">
        <f>H169</f>
        <v>616</v>
      </c>
      <c r="I167" s="9">
        <f aca="true" t="shared" si="68" ref="I167:Q167">I169</f>
        <v>0</v>
      </c>
      <c r="J167" s="9">
        <f t="shared" si="68"/>
        <v>0</v>
      </c>
      <c r="K167" s="9">
        <f t="shared" si="68"/>
        <v>0</v>
      </c>
      <c r="L167" s="9">
        <f t="shared" si="68"/>
        <v>0</v>
      </c>
      <c r="M167" s="9">
        <f t="shared" si="68"/>
        <v>0</v>
      </c>
      <c r="N167" s="9">
        <f t="shared" si="68"/>
        <v>0</v>
      </c>
      <c r="O167" s="9">
        <f t="shared" si="68"/>
        <v>0</v>
      </c>
      <c r="P167" s="9">
        <f t="shared" si="68"/>
        <v>0</v>
      </c>
      <c r="Q167" s="9">
        <f t="shared" si="68"/>
        <v>0</v>
      </c>
    </row>
    <row r="168" spans="1:17" ht="22.5" customHeight="1">
      <c r="A168" s="65" t="s">
        <v>144</v>
      </c>
      <c r="B168" s="13" t="s">
        <v>117</v>
      </c>
      <c r="C168" s="13" t="s">
        <v>154</v>
      </c>
      <c r="D168" s="13" t="s">
        <v>236</v>
      </c>
      <c r="E168" s="66"/>
      <c r="F168" s="9">
        <f aca="true" t="shared" si="69" ref="F168:Q168">F169</f>
        <v>616</v>
      </c>
      <c r="G168" s="9">
        <f t="shared" si="69"/>
        <v>0</v>
      </c>
      <c r="H168" s="9">
        <f t="shared" si="69"/>
        <v>616</v>
      </c>
      <c r="I168" s="9">
        <f t="shared" si="69"/>
        <v>0</v>
      </c>
      <c r="J168" s="9">
        <f t="shared" si="69"/>
        <v>0</v>
      </c>
      <c r="K168" s="9">
        <f t="shared" si="69"/>
        <v>0</v>
      </c>
      <c r="L168" s="9">
        <f t="shared" si="69"/>
        <v>0</v>
      </c>
      <c r="M168" s="9">
        <f t="shared" si="69"/>
        <v>0</v>
      </c>
      <c r="N168" s="9">
        <f t="shared" si="69"/>
        <v>0</v>
      </c>
      <c r="O168" s="9">
        <f t="shared" si="69"/>
        <v>0</v>
      </c>
      <c r="P168" s="9">
        <f t="shared" si="69"/>
        <v>0</v>
      </c>
      <c r="Q168" s="9">
        <f t="shared" si="69"/>
        <v>0</v>
      </c>
    </row>
    <row r="169" spans="1:17" ht="30" customHeight="1">
      <c r="A169" s="65" t="s">
        <v>178</v>
      </c>
      <c r="B169" s="13" t="s">
        <v>117</v>
      </c>
      <c r="C169" s="13" t="s">
        <v>154</v>
      </c>
      <c r="D169" s="13" t="s">
        <v>237</v>
      </c>
      <c r="E169" s="66">
        <v>320</v>
      </c>
      <c r="F169" s="9">
        <f>G169+H169+I169</f>
        <v>616</v>
      </c>
      <c r="G169" s="9"/>
      <c r="H169" s="9">
        <f>126.7+366+123.3</f>
        <v>616</v>
      </c>
      <c r="I169" s="9"/>
      <c r="J169" s="9">
        <f>K169+L169+M169</f>
        <v>0</v>
      </c>
      <c r="K169" s="9"/>
      <c r="L169" s="9">
        <v>0</v>
      </c>
      <c r="M169" s="9"/>
      <c r="N169" s="9">
        <f>O169+P169+Q169</f>
        <v>0</v>
      </c>
      <c r="O169" s="9"/>
      <c r="P169" s="9">
        <v>0</v>
      </c>
      <c r="Q169" s="9"/>
    </row>
    <row r="170" spans="1:17" ht="24.75" customHeight="1">
      <c r="A170" s="65" t="s">
        <v>159</v>
      </c>
      <c r="B170" s="13" t="s">
        <v>117</v>
      </c>
      <c r="C170" s="13" t="s">
        <v>154</v>
      </c>
      <c r="D170" s="138" t="s">
        <v>230</v>
      </c>
      <c r="E170" s="13"/>
      <c r="F170" s="9">
        <f aca="true" t="shared" si="70" ref="F170:Q171">F171</f>
        <v>5524.2</v>
      </c>
      <c r="G170" s="9">
        <f t="shared" si="70"/>
        <v>5524.2</v>
      </c>
      <c r="H170" s="9">
        <f t="shared" si="70"/>
        <v>0</v>
      </c>
      <c r="I170" s="9">
        <f t="shared" si="70"/>
        <v>0</v>
      </c>
      <c r="J170" s="9">
        <f t="shared" si="70"/>
        <v>5088.6</v>
      </c>
      <c r="K170" s="9">
        <f t="shared" si="70"/>
        <v>5088.6</v>
      </c>
      <c r="L170" s="9">
        <f t="shared" si="70"/>
        <v>0</v>
      </c>
      <c r="M170" s="9">
        <f t="shared" si="70"/>
        <v>0</v>
      </c>
      <c r="N170" s="9">
        <f t="shared" si="70"/>
        <v>5088.6</v>
      </c>
      <c r="O170" s="9">
        <f t="shared" si="70"/>
        <v>5088.6</v>
      </c>
      <c r="P170" s="9">
        <f t="shared" si="70"/>
        <v>0</v>
      </c>
      <c r="Q170" s="9">
        <f t="shared" si="70"/>
        <v>0</v>
      </c>
    </row>
    <row r="171" spans="1:17" ht="120.75" customHeight="1">
      <c r="A171" s="65" t="s">
        <v>95</v>
      </c>
      <c r="B171" s="13" t="s">
        <v>117</v>
      </c>
      <c r="C171" s="13" t="s">
        <v>154</v>
      </c>
      <c r="D171" s="138" t="s">
        <v>240</v>
      </c>
      <c r="E171" s="13"/>
      <c r="F171" s="9">
        <f t="shared" si="70"/>
        <v>5524.2</v>
      </c>
      <c r="G171" s="9">
        <f t="shared" si="70"/>
        <v>5524.2</v>
      </c>
      <c r="H171" s="9">
        <f t="shared" si="70"/>
        <v>0</v>
      </c>
      <c r="I171" s="9">
        <f t="shared" si="70"/>
        <v>0</v>
      </c>
      <c r="J171" s="9">
        <f t="shared" si="70"/>
        <v>5088.6</v>
      </c>
      <c r="K171" s="9">
        <f t="shared" si="70"/>
        <v>5088.6</v>
      </c>
      <c r="L171" s="9">
        <f t="shared" si="70"/>
        <v>0</v>
      </c>
      <c r="M171" s="9">
        <f t="shared" si="70"/>
        <v>0</v>
      </c>
      <c r="N171" s="9">
        <f t="shared" si="70"/>
        <v>5088.6</v>
      </c>
      <c r="O171" s="9">
        <f t="shared" si="70"/>
        <v>5088.6</v>
      </c>
      <c r="P171" s="9">
        <f t="shared" si="70"/>
        <v>0</v>
      </c>
      <c r="Q171" s="9">
        <f t="shared" si="70"/>
        <v>0</v>
      </c>
    </row>
    <row r="172" spans="1:17" ht="18.75">
      <c r="A172" s="65" t="s">
        <v>186</v>
      </c>
      <c r="B172" s="13" t="s">
        <v>117</v>
      </c>
      <c r="C172" s="13" t="s">
        <v>154</v>
      </c>
      <c r="D172" s="138" t="s">
        <v>240</v>
      </c>
      <c r="E172" s="13" t="s">
        <v>185</v>
      </c>
      <c r="F172" s="9">
        <f>G172+H172+I172</f>
        <v>5524.2</v>
      </c>
      <c r="G172" s="9">
        <v>5524.2</v>
      </c>
      <c r="H172" s="9"/>
      <c r="I172" s="9"/>
      <c r="J172" s="9">
        <f>K172+L172+M172</f>
        <v>5088.6</v>
      </c>
      <c r="K172" s="9">
        <v>5088.6</v>
      </c>
      <c r="L172" s="9"/>
      <c r="M172" s="9"/>
      <c r="N172" s="9">
        <f>O172+P172+Q172</f>
        <v>5088.6</v>
      </c>
      <c r="O172" s="76">
        <v>5088.6</v>
      </c>
      <c r="P172" s="16"/>
      <c r="Q172" s="16"/>
    </row>
    <row r="173" spans="1:17" ht="39.75" customHeight="1">
      <c r="A173" s="65" t="s">
        <v>200</v>
      </c>
      <c r="B173" s="13" t="s">
        <v>117</v>
      </c>
      <c r="C173" s="13" t="s">
        <v>154</v>
      </c>
      <c r="D173" s="66" t="s">
        <v>241</v>
      </c>
      <c r="E173" s="13"/>
      <c r="F173" s="9">
        <f aca="true" t="shared" si="71" ref="F173:Q173">F174</f>
        <v>204.7</v>
      </c>
      <c r="G173" s="9">
        <f t="shared" si="71"/>
        <v>0</v>
      </c>
      <c r="H173" s="9">
        <f t="shared" si="71"/>
        <v>204.7</v>
      </c>
      <c r="I173" s="9">
        <f t="shared" si="71"/>
        <v>0</v>
      </c>
      <c r="J173" s="9">
        <f t="shared" si="71"/>
        <v>196.5</v>
      </c>
      <c r="K173" s="9">
        <f t="shared" si="71"/>
        <v>0</v>
      </c>
      <c r="L173" s="9">
        <f t="shared" si="71"/>
        <v>196.5</v>
      </c>
      <c r="M173" s="9">
        <f t="shared" si="71"/>
        <v>0</v>
      </c>
      <c r="N173" s="9">
        <f t="shared" si="71"/>
        <v>196.5</v>
      </c>
      <c r="O173" s="9">
        <f t="shared" si="71"/>
        <v>0</v>
      </c>
      <c r="P173" s="9">
        <f t="shared" si="71"/>
        <v>196.5</v>
      </c>
      <c r="Q173" s="9">
        <f t="shared" si="71"/>
        <v>0</v>
      </c>
    </row>
    <row r="174" spans="1:17" ht="18.75">
      <c r="A174" s="65" t="s">
        <v>145</v>
      </c>
      <c r="B174" s="13" t="s">
        <v>117</v>
      </c>
      <c r="C174" s="13" t="s">
        <v>154</v>
      </c>
      <c r="D174" s="66" t="s">
        <v>267</v>
      </c>
      <c r="E174" s="13"/>
      <c r="F174" s="9">
        <f aca="true" t="shared" si="72" ref="F174:Q174">F175+F176</f>
        <v>204.7</v>
      </c>
      <c r="G174" s="9">
        <f t="shared" si="72"/>
        <v>0</v>
      </c>
      <c r="H174" s="9">
        <f t="shared" si="72"/>
        <v>204.7</v>
      </c>
      <c r="I174" s="9">
        <f t="shared" si="72"/>
        <v>0</v>
      </c>
      <c r="J174" s="9">
        <f t="shared" si="72"/>
        <v>196.5</v>
      </c>
      <c r="K174" s="9">
        <f t="shared" si="72"/>
        <v>0</v>
      </c>
      <c r="L174" s="9">
        <f t="shared" si="72"/>
        <v>196.5</v>
      </c>
      <c r="M174" s="9">
        <f t="shared" si="72"/>
        <v>0</v>
      </c>
      <c r="N174" s="9">
        <f t="shared" si="72"/>
        <v>196.5</v>
      </c>
      <c r="O174" s="9">
        <f t="shared" si="72"/>
        <v>0</v>
      </c>
      <c r="P174" s="9">
        <f t="shared" si="72"/>
        <v>196.5</v>
      </c>
      <c r="Q174" s="9">
        <f t="shared" si="72"/>
        <v>0</v>
      </c>
    </row>
    <row r="175" spans="1:17" ht="48" customHeight="1">
      <c r="A175" s="65" t="s">
        <v>91</v>
      </c>
      <c r="B175" s="13" t="s">
        <v>117</v>
      </c>
      <c r="C175" s="13" t="s">
        <v>154</v>
      </c>
      <c r="D175" s="66" t="s">
        <v>267</v>
      </c>
      <c r="E175" s="13" t="s">
        <v>174</v>
      </c>
      <c r="F175" s="9">
        <f>G175+H175+I175</f>
        <v>105</v>
      </c>
      <c r="G175" s="9"/>
      <c r="H175" s="9">
        <v>105</v>
      </c>
      <c r="I175" s="9"/>
      <c r="J175" s="9">
        <f>K175+L175+M175</f>
        <v>105</v>
      </c>
      <c r="K175" s="9"/>
      <c r="L175" s="9">
        <v>105</v>
      </c>
      <c r="M175" s="9"/>
      <c r="N175" s="9">
        <f>O175+P175+Q175</f>
        <v>105</v>
      </c>
      <c r="O175" s="67"/>
      <c r="P175" s="9">
        <v>105</v>
      </c>
      <c r="Q175" s="67"/>
    </row>
    <row r="176" spans="1:17" ht="18.75">
      <c r="A176" s="65" t="s">
        <v>172</v>
      </c>
      <c r="B176" s="13" t="s">
        <v>117</v>
      </c>
      <c r="C176" s="13" t="s">
        <v>154</v>
      </c>
      <c r="D176" s="66" t="s">
        <v>267</v>
      </c>
      <c r="E176" s="13" t="s">
        <v>173</v>
      </c>
      <c r="F176" s="9">
        <f>G176+H176+I176</f>
        <v>99.7</v>
      </c>
      <c r="G176" s="9"/>
      <c r="H176" s="9">
        <f>91.5+8.2</f>
        <v>99.7</v>
      </c>
      <c r="I176" s="9"/>
      <c r="J176" s="9">
        <f>K176+L176+M176</f>
        <v>91.5</v>
      </c>
      <c r="K176" s="9"/>
      <c r="L176" s="9">
        <v>91.5</v>
      </c>
      <c r="M176" s="9"/>
      <c r="N176" s="9">
        <f>O176+P176+Q176</f>
        <v>91.5</v>
      </c>
      <c r="O176" s="67"/>
      <c r="P176" s="9">
        <v>91.5</v>
      </c>
      <c r="Q176" s="67"/>
    </row>
    <row r="177" spans="1:17" ht="18.75">
      <c r="A177" s="128" t="s">
        <v>728</v>
      </c>
      <c r="B177" s="10" t="s">
        <v>121</v>
      </c>
      <c r="C177" s="10" t="s">
        <v>384</v>
      </c>
      <c r="D177" s="66"/>
      <c r="E177" s="13"/>
      <c r="F177" s="11">
        <f>F178</f>
        <v>52.400000000000006</v>
      </c>
      <c r="G177" s="11">
        <f aca="true" t="shared" si="73" ref="G177:N180">G178</f>
        <v>0</v>
      </c>
      <c r="H177" s="11">
        <f t="shared" si="73"/>
        <v>52.400000000000006</v>
      </c>
      <c r="I177" s="11">
        <f t="shared" si="73"/>
        <v>0</v>
      </c>
      <c r="J177" s="11">
        <f t="shared" si="73"/>
        <v>0</v>
      </c>
      <c r="K177" s="11">
        <f t="shared" si="73"/>
        <v>0</v>
      </c>
      <c r="L177" s="11">
        <f t="shared" si="73"/>
        <v>0</v>
      </c>
      <c r="M177" s="11">
        <f t="shared" si="73"/>
        <v>0</v>
      </c>
      <c r="N177" s="9">
        <f t="shared" si="73"/>
        <v>0</v>
      </c>
      <c r="O177" s="67"/>
      <c r="P177" s="9"/>
      <c r="Q177" s="67"/>
    </row>
    <row r="178" spans="1:17" ht="21.75" customHeight="1">
      <c r="A178" s="127" t="s">
        <v>729</v>
      </c>
      <c r="B178" s="13" t="s">
        <v>121</v>
      </c>
      <c r="C178" s="13" t="s">
        <v>120</v>
      </c>
      <c r="D178" s="66"/>
      <c r="E178" s="13"/>
      <c r="F178" s="9">
        <f>F179</f>
        <v>52.400000000000006</v>
      </c>
      <c r="G178" s="9">
        <f t="shared" si="73"/>
        <v>0</v>
      </c>
      <c r="H178" s="9">
        <f t="shared" si="73"/>
        <v>52.400000000000006</v>
      </c>
      <c r="I178" s="9">
        <f t="shared" si="73"/>
        <v>0</v>
      </c>
      <c r="J178" s="9">
        <f t="shared" si="73"/>
        <v>0</v>
      </c>
      <c r="K178" s="9">
        <f t="shared" si="73"/>
        <v>0</v>
      </c>
      <c r="L178" s="9">
        <f t="shared" si="73"/>
        <v>0</v>
      </c>
      <c r="M178" s="9">
        <f t="shared" si="73"/>
        <v>0</v>
      </c>
      <c r="N178" s="9">
        <f t="shared" si="73"/>
        <v>0</v>
      </c>
      <c r="O178" s="67"/>
      <c r="P178" s="9"/>
      <c r="Q178" s="67"/>
    </row>
    <row r="179" spans="1:17" ht="21.75" customHeight="1">
      <c r="A179" s="127" t="s">
        <v>328</v>
      </c>
      <c r="B179" s="13" t="s">
        <v>121</v>
      </c>
      <c r="C179" s="13" t="s">
        <v>120</v>
      </c>
      <c r="D179" s="66" t="s">
        <v>236</v>
      </c>
      <c r="E179" s="13"/>
      <c r="F179" s="9">
        <f>F180</f>
        <v>52.400000000000006</v>
      </c>
      <c r="G179" s="9">
        <f t="shared" si="73"/>
        <v>0</v>
      </c>
      <c r="H179" s="9">
        <f t="shared" si="73"/>
        <v>52.400000000000006</v>
      </c>
      <c r="I179" s="9">
        <f t="shared" si="73"/>
        <v>0</v>
      </c>
      <c r="J179" s="9">
        <f t="shared" si="73"/>
        <v>0</v>
      </c>
      <c r="K179" s="9">
        <f t="shared" si="73"/>
        <v>0</v>
      </c>
      <c r="L179" s="9">
        <f t="shared" si="73"/>
        <v>0</v>
      </c>
      <c r="M179" s="9">
        <f t="shared" si="73"/>
        <v>0</v>
      </c>
      <c r="N179" s="9">
        <f t="shared" si="73"/>
        <v>0</v>
      </c>
      <c r="O179" s="67"/>
      <c r="P179" s="9"/>
      <c r="Q179" s="67"/>
    </row>
    <row r="180" spans="1:17" ht="21.75" customHeight="1">
      <c r="A180" s="127" t="s">
        <v>144</v>
      </c>
      <c r="B180" s="13" t="s">
        <v>121</v>
      </c>
      <c r="C180" s="13" t="s">
        <v>120</v>
      </c>
      <c r="D180" s="66" t="s">
        <v>237</v>
      </c>
      <c r="E180" s="13"/>
      <c r="F180" s="9">
        <f>F181</f>
        <v>52.400000000000006</v>
      </c>
      <c r="G180" s="9">
        <f t="shared" si="73"/>
        <v>0</v>
      </c>
      <c r="H180" s="9">
        <f t="shared" si="73"/>
        <v>52.400000000000006</v>
      </c>
      <c r="I180" s="9">
        <f t="shared" si="73"/>
        <v>0</v>
      </c>
      <c r="J180" s="9">
        <f t="shared" si="73"/>
        <v>0</v>
      </c>
      <c r="K180" s="9">
        <f t="shared" si="73"/>
        <v>0</v>
      </c>
      <c r="L180" s="9">
        <f t="shared" si="73"/>
        <v>0</v>
      </c>
      <c r="M180" s="9">
        <f t="shared" si="73"/>
        <v>0</v>
      </c>
      <c r="N180" s="9">
        <f t="shared" si="73"/>
        <v>0</v>
      </c>
      <c r="O180" s="67"/>
      <c r="P180" s="9"/>
      <c r="Q180" s="67"/>
    </row>
    <row r="181" spans="1:17" ht="42.75" customHeight="1">
      <c r="A181" s="65" t="s">
        <v>91</v>
      </c>
      <c r="B181" s="13" t="s">
        <v>121</v>
      </c>
      <c r="C181" s="13" t="s">
        <v>120</v>
      </c>
      <c r="D181" s="66" t="s">
        <v>237</v>
      </c>
      <c r="E181" s="13" t="s">
        <v>174</v>
      </c>
      <c r="F181" s="9">
        <f>G181+H181+I181</f>
        <v>52.400000000000006</v>
      </c>
      <c r="G181" s="9"/>
      <c r="H181" s="9">
        <f>21.8+30.6</f>
        <v>52.400000000000006</v>
      </c>
      <c r="I181" s="9"/>
      <c r="J181" s="9"/>
      <c r="K181" s="9"/>
      <c r="L181" s="9"/>
      <c r="M181" s="9"/>
      <c r="N181" s="9"/>
      <c r="O181" s="67"/>
      <c r="P181" s="9"/>
      <c r="Q181" s="67"/>
    </row>
    <row r="182" spans="1:17" ht="39" customHeight="1">
      <c r="A182" s="62" t="s">
        <v>201</v>
      </c>
      <c r="B182" s="10" t="s">
        <v>120</v>
      </c>
      <c r="C182" s="10" t="s">
        <v>384</v>
      </c>
      <c r="D182" s="126"/>
      <c r="E182" s="10"/>
      <c r="F182" s="11">
        <f aca="true" t="shared" si="74" ref="F182:Q182">F192+F201+F183</f>
        <v>709.9</v>
      </c>
      <c r="G182" s="11">
        <f t="shared" si="74"/>
        <v>242.1</v>
      </c>
      <c r="H182" s="11">
        <f t="shared" si="74"/>
        <v>413.1</v>
      </c>
      <c r="I182" s="11">
        <f t="shared" si="74"/>
        <v>54.7</v>
      </c>
      <c r="J182" s="11">
        <f t="shared" si="74"/>
        <v>639.9</v>
      </c>
      <c r="K182" s="11">
        <f t="shared" si="74"/>
        <v>255.5</v>
      </c>
      <c r="L182" s="11">
        <f t="shared" si="74"/>
        <v>329.7</v>
      </c>
      <c r="M182" s="11">
        <f t="shared" si="74"/>
        <v>54.7</v>
      </c>
      <c r="N182" s="11">
        <f t="shared" si="74"/>
        <v>639.9</v>
      </c>
      <c r="O182" s="9">
        <f t="shared" si="74"/>
        <v>255.5</v>
      </c>
      <c r="P182" s="9">
        <f t="shared" si="74"/>
        <v>329.7</v>
      </c>
      <c r="Q182" s="9">
        <f t="shared" si="74"/>
        <v>54.7</v>
      </c>
    </row>
    <row r="183" spans="1:17" ht="18.75">
      <c r="A183" s="62" t="s">
        <v>596</v>
      </c>
      <c r="B183" s="10" t="s">
        <v>120</v>
      </c>
      <c r="C183" s="10" t="s">
        <v>122</v>
      </c>
      <c r="D183" s="10"/>
      <c r="E183" s="11"/>
      <c r="F183" s="11">
        <f>F189+F184</f>
        <v>147.4</v>
      </c>
      <c r="G183" s="11">
        <f aca="true" t="shared" si="75" ref="G183:Q183">G189+G184</f>
        <v>0</v>
      </c>
      <c r="H183" s="11">
        <f t="shared" si="75"/>
        <v>120</v>
      </c>
      <c r="I183" s="11">
        <f t="shared" si="75"/>
        <v>27.4</v>
      </c>
      <c r="J183" s="11">
        <f t="shared" si="75"/>
        <v>147.4</v>
      </c>
      <c r="K183" s="11">
        <f t="shared" si="75"/>
        <v>0</v>
      </c>
      <c r="L183" s="11">
        <f t="shared" si="75"/>
        <v>120</v>
      </c>
      <c r="M183" s="11">
        <f t="shared" si="75"/>
        <v>27.4</v>
      </c>
      <c r="N183" s="11">
        <f t="shared" si="75"/>
        <v>147.4</v>
      </c>
      <c r="O183" s="11">
        <f t="shared" si="75"/>
        <v>0</v>
      </c>
      <c r="P183" s="11">
        <f t="shared" si="75"/>
        <v>120</v>
      </c>
      <c r="Q183" s="11">
        <f t="shared" si="75"/>
        <v>27.4</v>
      </c>
    </row>
    <row r="184" spans="1:17" ht="56.25">
      <c r="A184" s="65" t="s">
        <v>630</v>
      </c>
      <c r="B184" s="13" t="s">
        <v>120</v>
      </c>
      <c r="C184" s="13" t="s">
        <v>122</v>
      </c>
      <c r="D184" s="66" t="s">
        <v>631</v>
      </c>
      <c r="E184" s="11"/>
      <c r="F184" s="9">
        <f>F185</f>
        <v>27.4</v>
      </c>
      <c r="G184" s="9">
        <f aca="true" t="shared" si="76" ref="G184:Q185">G185</f>
        <v>0</v>
      </c>
      <c r="H184" s="9">
        <f t="shared" si="76"/>
        <v>0</v>
      </c>
      <c r="I184" s="9">
        <f t="shared" si="76"/>
        <v>27.4</v>
      </c>
      <c r="J184" s="9">
        <f t="shared" si="76"/>
        <v>27.4</v>
      </c>
      <c r="K184" s="9">
        <f t="shared" si="76"/>
        <v>0</v>
      </c>
      <c r="L184" s="9">
        <f t="shared" si="76"/>
        <v>0</v>
      </c>
      <c r="M184" s="9">
        <f t="shared" si="76"/>
        <v>27.4</v>
      </c>
      <c r="N184" s="9">
        <f t="shared" si="76"/>
        <v>27.4</v>
      </c>
      <c r="O184" s="9">
        <f t="shared" si="76"/>
        <v>0</v>
      </c>
      <c r="P184" s="9">
        <f t="shared" si="76"/>
        <v>0</v>
      </c>
      <c r="Q184" s="9">
        <f t="shared" si="76"/>
        <v>27.4</v>
      </c>
    </row>
    <row r="185" spans="1:17" ht="37.5">
      <c r="A185" s="65" t="s">
        <v>635</v>
      </c>
      <c r="B185" s="13" t="s">
        <v>120</v>
      </c>
      <c r="C185" s="13" t="s">
        <v>122</v>
      </c>
      <c r="D185" s="66" t="s">
        <v>636</v>
      </c>
      <c r="E185" s="11"/>
      <c r="F185" s="9">
        <f>F186</f>
        <v>27.4</v>
      </c>
      <c r="G185" s="9">
        <f t="shared" si="76"/>
        <v>0</v>
      </c>
      <c r="H185" s="9">
        <f t="shared" si="76"/>
        <v>0</v>
      </c>
      <c r="I185" s="9">
        <f t="shared" si="76"/>
        <v>27.4</v>
      </c>
      <c r="J185" s="9">
        <f t="shared" si="76"/>
        <v>27.4</v>
      </c>
      <c r="K185" s="9">
        <f t="shared" si="76"/>
        <v>0</v>
      </c>
      <c r="L185" s="9">
        <f t="shared" si="76"/>
        <v>0</v>
      </c>
      <c r="M185" s="9">
        <f t="shared" si="76"/>
        <v>27.4</v>
      </c>
      <c r="N185" s="9">
        <f t="shared" si="76"/>
        <v>27.4</v>
      </c>
      <c r="O185" s="9">
        <f t="shared" si="76"/>
        <v>0</v>
      </c>
      <c r="P185" s="9">
        <f t="shared" si="76"/>
        <v>0</v>
      </c>
      <c r="Q185" s="9">
        <f t="shared" si="76"/>
        <v>27.4</v>
      </c>
    </row>
    <row r="186" spans="1:17" ht="93.75">
      <c r="A186" s="65" t="s">
        <v>701</v>
      </c>
      <c r="B186" s="13" t="s">
        <v>120</v>
      </c>
      <c r="C186" s="13" t="s">
        <v>122</v>
      </c>
      <c r="D186" s="66" t="s">
        <v>697</v>
      </c>
      <c r="E186" s="11"/>
      <c r="F186" s="9">
        <f>F187+F188</f>
        <v>27.4</v>
      </c>
      <c r="G186" s="9">
        <f aca="true" t="shared" si="77" ref="G186:Q186">G187+G188</f>
        <v>0</v>
      </c>
      <c r="H186" s="9">
        <f t="shared" si="77"/>
        <v>0</v>
      </c>
      <c r="I186" s="9">
        <f t="shared" si="77"/>
        <v>27.4</v>
      </c>
      <c r="J186" s="9">
        <f t="shared" si="77"/>
        <v>27.4</v>
      </c>
      <c r="K186" s="9">
        <f t="shared" si="77"/>
        <v>0</v>
      </c>
      <c r="L186" s="9">
        <f t="shared" si="77"/>
        <v>0</v>
      </c>
      <c r="M186" s="9">
        <f t="shared" si="77"/>
        <v>27.4</v>
      </c>
      <c r="N186" s="9">
        <f t="shared" si="77"/>
        <v>27.4</v>
      </c>
      <c r="O186" s="9">
        <f t="shared" si="77"/>
        <v>0</v>
      </c>
      <c r="P186" s="9">
        <f t="shared" si="77"/>
        <v>0</v>
      </c>
      <c r="Q186" s="9">
        <f t="shared" si="77"/>
        <v>27.4</v>
      </c>
    </row>
    <row r="187" spans="1:17" ht="18.75">
      <c r="A187" s="65" t="s">
        <v>170</v>
      </c>
      <c r="B187" s="13" t="s">
        <v>120</v>
      </c>
      <c r="C187" s="13" t="s">
        <v>122</v>
      </c>
      <c r="D187" s="66" t="s">
        <v>697</v>
      </c>
      <c r="E187" s="9">
        <v>120</v>
      </c>
      <c r="F187" s="9">
        <f>G187+H187+I187</f>
        <v>19.2</v>
      </c>
      <c r="G187" s="11"/>
      <c r="H187" s="11"/>
      <c r="I187" s="9">
        <v>19.2</v>
      </c>
      <c r="J187" s="9">
        <f>K187+L187+M187</f>
        <v>19.2</v>
      </c>
      <c r="K187" s="11"/>
      <c r="L187" s="11"/>
      <c r="M187" s="9">
        <v>19.2</v>
      </c>
      <c r="N187" s="9">
        <f>O187+P187+Q187</f>
        <v>19.2</v>
      </c>
      <c r="O187" s="11"/>
      <c r="P187" s="11"/>
      <c r="Q187" s="9">
        <v>19.2</v>
      </c>
    </row>
    <row r="188" spans="1:17" ht="37.5">
      <c r="A188" s="65" t="s">
        <v>91</v>
      </c>
      <c r="B188" s="13" t="s">
        <v>120</v>
      </c>
      <c r="C188" s="13" t="s">
        <v>122</v>
      </c>
      <c r="D188" s="66" t="s">
        <v>697</v>
      </c>
      <c r="E188" s="9">
        <v>240</v>
      </c>
      <c r="F188" s="9">
        <f>G188+H188+I188</f>
        <v>8.2</v>
      </c>
      <c r="G188" s="11"/>
      <c r="H188" s="11"/>
      <c r="I188" s="9">
        <v>8.2</v>
      </c>
      <c r="J188" s="9">
        <f>K188+L188+M188</f>
        <v>8.2</v>
      </c>
      <c r="K188" s="11"/>
      <c r="L188" s="11"/>
      <c r="M188" s="9">
        <v>8.2</v>
      </c>
      <c r="N188" s="9">
        <f>O188+P188+Q188</f>
        <v>8.2</v>
      </c>
      <c r="O188" s="11"/>
      <c r="P188" s="11"/>
      <c r="Q188" s="9">
        <v>8.2</v>
      </c>
    </row>
    <row r="189" spans="1:17" ht="42.75" customHeight="1">
      <c r="A189" s="65" t="s">
        <v>217</v>
      </c>
      <c r="B189" s="13" t="s">
        <v>598</v>
      </c>
      <c r="C189" s="13" t="s">
        <v>122</v>
      </c>
      <c r="D189" s="66" t="s">
        <v>242</v>
      </c>
      <c r="E189" s="10"/>
      <c r="F189" s="9">
        <f aca="true" t="shared" si="78" ref="F189:Q190">F190</f>
        <v>120</v>
      </c>
      <c r="G189" s="9">
        <f t="shared" si="78"/>
        <v>0</v>
      </c>
      <c r="H189" s="9">
        <f t="shared" si="78"/>
        <v>120</v>
      </c>
      <c r="I189" s="9">
        <f t="shared" si="78"/>
        <v>0</v>
      </c>
      <c r="J189" s="9">
        <f t="shared" si="78"/>
        <v>120</v>
      </c>
      <c r="K189" s="9">
        <f t="shared" si="78"/>
        <v>0</v>
      </c>
      <c r="L189" s="9">
        <f t="shared" si="78"/>
        <v>120</v>
      </c>
      <c r="M189" s="9">
        <f t="shared" si="78"/>
        <v>0</v>
      </c>
      <c r="N189" s="9">
        <f t="shared" si="78"/>
        <v>120</v>
      </c>
      <c r="O189" s="9">
        <f t="shared" si="78"/>
        <v>0</v>
      </c>
      <c r="P189" s="9">
        <f t="shared" si="78"/>
        <v>120</v>
      </c>
      <c r="Q189" s="9">
        <f t="shared" si="78"/>
        <v>0</v>
      </c>
    </row>
    <row r="190" spans="1:17" ht="104.25" customHeight="1">
      <c r="A190" s="65" t="s">
        <v>597</v>
      </c>
      <c r="B190" s="13" t="s">
        <v>120</v>
      </c>
      <c r="C190" s="13" t="s">
        <v>122</v>
      </c>
      <c r="D190" s="66" t="s">
        <v>87</v>
      </c>
      <c r="E190" s="10"/>
      <c r="F190" s="9">
        <f t="shared" si="78"/>
        <v>120</v>
      </c>
      <c r="G190" s="9">
        <f t="shared" si="78"/>
        <v>0</v>
      </c>
      <c r="H190" s="9">
        <f t="shared" si="78"/>
        <v>120</v>
      </c>
      <c r="I190" s="9">
        <f t="shared" si="78"/>
        <v>0</v>
      </c>
      <c r="J190" s="9">
        <f t="shared" si="78"/>
        <v>120</v>
      </c>
      <c r="K190" s="9">
        <f t="shared" si="78"/>
        <v>0</v>
      </c>
      <c r="L190" s="9">
        <f t="shared" si="78"/>
        <v>120</v>
      </c>
      <c r="M190" s="9">
        <f t="shared" si="78"/>
        <v>0</v>
      </c>
      <c r="N190" s="9">
        <f t="shared" si="78"/>
        <v>120</v>
      </c>
      <c r="O190" s="9">
        <f t="shared" si="78"/>
        <v>0</v>
      </c>
      <c r="P190" s="9">
        <f t="shared" si="78"/>
        <v>120</v>
      </c>
      <c r="Q190" s="9">
        <f t="shared" si="78"/>
        <v>0</v>
      </c>
    </row>
    <row r="191" spans="1:17" ht="48.75" customHeight="1">
      <c r="A191" s="65" t="s">
        <v>91</v>
      </c>
      <c r="B191" s="13" t="s">
        <v>120</v>
      </c>
      <c r="C191" s="13" t="s">
        <v>122</v>
      </c>
      <c r="D191" s="66" t="s">
        <v>87</v>
      </c>
      <c r="E191" s="13" t="s">
        <v>174</v>
      </c>
      <c r="F191" s="9">
        <f>G191+H191+I191</f>
        <v>120</v>
      </c>
      <c r="G191" s="9"/>
      <c r="H191" s="9">
        <v>120</v>
      </c>
      <c r="I191" s="9"/>
      <c r="J191" s="9">
        <f>K191+L191+M191</f>
        <v>120</v>
      </c>
      <c r="K191" s="9"/>
      <c r="L191" s="9">
        <v>120</v>
      </c>
      <c r="M191" s="9"/>
      <c r="N191" s="9">
        <f>O191+P191+Q191</f>
        <v>120</v>
      </c>
      <c r="O191" s="67"/>
      <c r="P191" s="77">
        <v>120</v>
      </c>
      <c r="Q191" s="67"/>
    </row>
    <row r="192" spans="1:17" ht="58.5" customHeight="1">
      <c r="A192" s="62" t="s">
        <v>590</v>
      </c>
      <c r="B192" s="10" t="s">
        <v>120</v>
      </c>
      <c r="C192" s="10" t="s">
        <v>123</v>
      </c>
      <c r="D192" s="126"/>
      <c r="E192" s="10"/>
      <c r="F192" s="11">
        <f>F198+F193</f>
        <v>167.3</v>
      </c>
      <c r="G192" s="11">
        <f aca="true" t="shared" si="79" ref="G192:Q192">G198+G193</f>
        <v>0</v>
      </c>
      <c r="H192" s="11">
        <f t="shared" si="79"/>
        <v>140</v>
      </c>
      <c r="I192" s="11">
        <f t="shared" si="79"/>
        <v>27.3</v>
      </c>
      <c r="J192" s="11">
        <f t="shared" si="79"/>
        <v>167.3</v>
      </c>
      <c r="K192" s="11">
        <f t="shared" si="79"/>
        <v>0</v>
      </c>
      <c r="L192" s="11">
        <f t="shared" si="79"/>
        <v>140</v>
      </c>
      <c r="M192" s="11">
        <f t="shared" si="79"/>
        <v>27.3</v>
      </c>
      <c r="N192" s="11">
        <f t="shared" si="79"/>
        <v>167.3</v>
      </c>
      <c r="O192" s="11">
        <f t="shared" si="79"/>
        <v>0</v>
      </c>
      <c r="P192" s="11">
        <f t="shared" si="79"/>
        <v>140</v>
      </c>
      <c r="Q192" s="11">
        <f t="shared" si="79"/>
        <v>27.3</v>
      </c>
    </row>
    <row r="193" spans="1:17" ht="58.5" customHeight="1">
      <c r="A193" s="65" t="s">
        <v>630</v>
      </c>
      <c r="B193" s="13" t="s">
        <v>120</v>
      </c>
      <c r="C193" s="13" t="s">
        <v>123</v>
      </c>
      <c r="D193" s="66" t="s">
        <v>631</v>
      </c>
      <c r="E193" s="13"/>
      <c r="F193" s="9">
        <f>F194</f>
        <v>27.3</v>
      </c>
      <c r="G193" s="9">
        <f aca="true" t="shared" si="80" ref="G193:Q194">G194</f>
        <v>0</v>
      </c>
      <c r="H193" s="9">
        <f t="shared" si="80"/>
        <v>0</v>
      </c>
      <c r="I193" s="9">
        <f t="shared" si="80"/>
        <v>27.3</v>
      </c>
      <c r="J193" s="9">
        <f t="shared" si="80"/>
        <v>27.3</v>
      </c>
      <c r="K193" s="9">
        <f t="shared" si="80"/>
        <v>0</v>
      </c>
      <c r="L193" s="9">
        <f t="shared" si="80"/>
        <v>0</v>
      </c>
      <c r="M193" s="9">
        <f t="shared" si="80"/>
        <v>27.3</v>
      </c>
      <c r="N193" s="9">
        <f t="shared" si="80"/>
        <v>27.3</v>
      </c>
      <c r="O193" s="9">
        <f t="shared" si="80"/>
        <v>0</v>
      </c>
      <c r="P193" s="9">
        <f t="shared" si="80"/>
        <v>0</v>
      </c>
      <c r="Q193" s="9">
        <f t="shared" si="80"/>
        <v>27.3</v>
      </c>
    </row>
    <row r="194" spans="1:17" ht="45.75" customHeight="1">
      <c r="A194" s="65" t="s">
        <v>635</v>
      </c>
      <c r="B194" s="13" t="s">
        <v>120</v>
      </c>
      <c r="C194" s="13" t="s">
        <v>123</v>
      </c>
      <c r="D194" s="66" t="s">
        <v>636</v>
      </c>
      <c r="E194" s="13"/>
      <c r="F194" s="9">
        <f>F195</f>
        <v>27.3</v>
      </c>
      <c r="G194" s="9">
        <f t="shared" si="80"/>
        <v>0</v>
      </c>
      <c r="H194" s="9">
        <f t="shared" si="80"/>
        <v>0</v>
      </c>
      <c r="I194" s="9">
        <f t="shared" si="80"/>
        <v>27.3</v>
      </c>
      <c r="J194" s="9">
        <f t="shared" si="80"/>
        <v>27.3</v>
      </c>
      <c r="K194" s="9">
        <f t="shared" si="80"/>
        <v>0</v>
      </c>
      <c r="L194" s="9">
        <f t="shared" si="80"/>
        <v>0</v>
      </c>
      <c r="M194" s="9">
        <f t="shared" si="80"/>
        <v>27.3</v>
      </c>
      <c r="N194" s="9">
        <f t="shared" si="80"/>
        <v>27.3</v>
      </c>
      <c r="O194" s="9">
        <f t="shared" si="80"/>
        <v>0</v>
      </c>
      <c r="P194" s="9">
        <f t="shared" si="80"/>
        <v>0</v>
      </c>
      <c r="Q194" s="9">
        <f t="shared" si="80"/>
        <v>27.3</v>
      </c>
    </row>
    <row r="195" spans="1:17" ht="117" customHeight="1">
      <c r="A195" s="65" t="s">
        <v>701</v>
      </c>
      <c r="B195" s="13" t="s">
        <v>120</v>
      </c>
      <c r="C195" s="13" t="s">
        <v>123</v>
      </c>
      <c r="D195" s="66" t="s">
        <v>697</v>
      </c>
      <c r="E195" s="13"/>
      <c r="F195" s="9">
        <f>F196+F197</f>
        <v>27.3</v>
      </c>
      <c r="G195" s="9">
        <f aca="true" t="shared" si="81" ref="G195:Q195">G196+G197</f>
        <v>0</v>
      </c>
      <c r="H195" s="9">
        <f t="shared" si="81"/>
        <v>0</v>
      </c>
      <c r="I195" s="9">
        <f t="shared" si="81"/>
        <v>27.3</v>
      </c>
      <c r="J195" s="9">
        <f t="shared" si="81"/>
        <v>27.3</v>
      </c>
      <c r="K195" s="9">
        <f t="shared" si="81"/>
        <v>0</v>
      </c>
      <c r="L195" s="9">
        <f t="shared" si="81"/>
        <v>0</v>
      </c>
      <c r="M195" s="9">
        <f t="shared" si="81"/>
        <v>27.3</v>
      </c>
      <c r="N195" s="9">
        <f t="shared" si="81"/>
        <v>27.3</v>
      </c>
      <c r="O195" s="9">
        <f t="shared" si="81"/>
        <v>0</v>
      </c>
      <c r="P195" s="9">
        <f t="shared" si="81"/>
        <v>0</v>
      </c>
      <c r="Q195" s="9">
        <f t="shared" si="81"/>
        <v>27.3</v>
      </c>
    </row>
    <row r="196" spans="1:17" ht="42.75" customHeight="1">
      <c r="A196" s="65" t="s">
        <v>170</v>
      </c>
      <c r="B196" s="13" t="s">
        <v>120</v>
      </c>
      <c r="C196" s="13" t="s">
        <v>123</v>
      </c>
      <c r="D196" s="66" t="s">
        <v>697</v>
      </c>
      <c r="E196" s="13" t="s">
        <v>171</v>
      </c>
      <c r="F196" s="9">
        <f>G196+H196+I196</f>
        <v>19.1</v>
      </c>
      <c r="G196" s="9"/>
      <c r="H196" s="9"/>
      <c r="I196" s="9">
        <v>19.1</v>
      </c>
      <c r="J196" s="9">
        <f>K196+L196+M196</f>
        <v>19.1</v>
      </c>
      <c r="K196" s="9"/>
      <c r="L196" s="9"/>
      <c r="M196" s="9">
        <v>19.1</v>
      </c>
      <c r="N196" s="9">
        <f>O196+P196+Q196</f>
        <v>19.1</v>
      </c>
      <c r="O196" s="9"/>
      <c r="P196" s="9"/>
      <c r="Q196" s="9">
        <v>19.1</v>
      </c>
    </row>
    <row r="197" spans="1:17" ht="58.5" customHeight="1">
      <c r="A197" s="65" t="s">
        <v>91</v>
      </c>
      <c r="B197" s="13" t="s">
        <v>120</v>
      </c>
      <c r="C197" s="13" t="s">
        <v>123</v>
      </c>
      <c r="D197" s="66" t="s">
        <v>697</v>
      </c>
      <c r="E197" s="13" t="s">
        <v>174</v>
      </c>
      <c r="F197" s="9">
        <f>G197+H197+I197</f>
        <v>8.2</v>
      </c>
      <c r="G197" s="9"/>
      <c r="H197" s="9"/>
      <c r="I197" s="9">
        <v>8.2</v>
      </c>
      <c r="J197" s="9">
        <f>K197+L197+M197</f>
        <v>8.2</v>
      </c>
      <c r="K197" s="9"/>
      <c r="L197" s="9"/>
      <c r="M197" s="9">
        <v>8.2</v>
      </c>
      <c r="N197" s="9">
        <f>O197+P197+Q197</f>
        <v>8.2</v>
      </c>
      <c r="O197" s="9"/>
      <c r="P197" s="9"/>
      <c r="Q197" s="9">
        <v>8.2</v>
      </c>
    </row>
    <row r="198" spans="1:17" ht="42.75" customHeight="1">
      <c r="A198" s="130" t="s">
        <v>217</v>
      </c>
      <c r="B198" s="13" t="s">
        <v>120</v>
      </c>
      <c r="C198" s="13" t="s">
        <v>123</v>
      </c>
      <c r="D198" s="66" t="s">
        <v>242</v>
      </c>
      <c r="E198" s="13"/>
      <c r="F198" s="9">
        <f aca="true" t="shared" si="82" ref="F198:Q199">F199</f>
        <v>140</v>
      </c>
      <c r="G198" s="9">
        <f t="shared" si="82"/>
        <v>0</v>
      </c>
      <c r="H198" s="9">
        <f t="shared" si="82"/>
        <v>140</v>
      </c>
      <c r="I198" s="9">
        <f t="shared" si="82"/>
        <v>0</v>
      </c>
      <c r="J198" s="9">
        <f t="shared" si="82"/>
        <v>140</v>
      </c>
      <c r="K198" s="9">
        <f t="shared" si="82"/>
        <v>0</v>
      </c>
      <c r="L198" s="9">
        <f t="shared" si="82"/>
        <v>140</v>
      </c>
      <c r="M198" s="9">
        <f t="shared" si="82"/>
        <v>0</v>
      </c>
      <c r="N198" s="9">
        <f t="shared" si="82"/>
        <v>140</v>
      </c>
      <c r="O198" s="9">
        <f t="shared" si="82"/>
        <v>0</v>
      </c>
      <c r="P198" s="9">
        <f t="shared" si="82"/>
        <v>140</v>
      </c>
      <c r="Q198" s="9">
        <f t="shared" si="82"/>
        <v>0</v>
      </c>
    </row>
    <row r="199" spans="1:17" ht="84" customHeight="1">
      <c r="A199" s="65" t="s">
        <v>574</v>
      </c>
      <c r="B199" s="13" t="s">
        <v>120</v>
      </c>
      <c r="C199" s="13" t="s">
        <v>123</v>
      </c>
      <c r="D199" s="66" t="s">
        <v>87</v>
      </c>
      <c r="E199" s="13"/>
      <c r="F199" s="9">
        <f t="shared" si="82"/>
        <v>140</v>
      </c>
      <c r="G199" s="9">
        <f t="shared" si="82"/>
        <v>0</v>
      </c>
      <c r="H199" s="9">
        <f t="shared" si="82"/>
        <v>140</v>
      </c>
      <c r="I199" s="9">
        <f t="shared" si="82"/>
        <v>0</v>
      </c>
      <c r="J199" s="9">
        <f t="shared" si="82"/>
        <v>140</v>
      </c>
      <c r="K199" s="9">
        <f t="shared" si="82"/>
        <v>0</v>
      </c>
      <c r="L199" s="9">
        <f t="shared" si="82"/>
        <v>140</v>
      </c>
      <c r="M199" s="9">
        <f t="shared" si="82"/>
        <v>0</v>
      </c>
      <c r="N199" s="9">
        <f t="shared" si="82"/>
        <v>140</v>
      </c>
      <c r="O199" s="9">
        <f t="shared" si="82"/>
        <v>0</v>
      </c>
      <c r="P199" s="9">
        <f t="shared" si="82"/>
        <v>140</v>
      </c>
      <c r="Q199" s="9">
        <f t="shared" si="82"/>
        <v>0</v>
      </c>
    </row>
    <row r="200" spans="1:17" ht="46.5" customHeight="1">
      <c r="A200" s="65" t="s">
        <v>91</v>
      </c>
      <c r="B200" s="13" t="s">
        <v>120</v>
      </c>
      <c r="C200" s="13" t="s">
        <v>123</v>
      </c>
      <c r="D200" s="66" t="s">
        <v>87</v>
      </c>
      <c r="E200" s="13" t="s">
        <v>174</v>
      </c>
      <c r="F200" s="9">
        <f>G200+H200+I200</f>
        <v>140</v>
      </c>
      <c r="G200" s="9"/>
      <c r="H200" s="9">
        <v>140</v>
      </c>
      <c r="I200" s="9"/>
      <c r="J200" s="9">
        <f>K200+L200+M200</f>
        <v>140</v>
      </c>
      <c r="K200" s="9"/>
      <c r="L200" s="9">
        <v>140</v>
      </c>
      <c r="M200" s="9"/>
      <c r="N200" s="9">
        <f>O200+P200+Q200</f>
        <v>140</v>
      </c>
      <c r="O200" s="67"/>
      <c r="P200" s="77">
        <v>140</v>
      </c>
      <c r="Q200" s="67"/>
    </row>
    <row r="201" spans="1:17" ht="38.25" customHeight="1">
      <c r="A201" s="62" t="s">
        <v>202</v>
      </c>
      <c r="B201" s="10" t="s">
        <v>120</v>
      </c>
      <c r="C201" s="10" t="s">
        <v>142</v>
      </c>
      <c r="D201" s="126"/>
      <c r="E201" s="10"/>
      <c r="F201" s="11">
        <f aca="true" t="shared" si="83" ref="F201:Q202">F202</f>
        <v>395.2</v>
      </c>
      <c r="G201" s="11">
        <f t="shared" si="83"/>
        <v>242.1</v>
      </c>
      <c r="H201" s="11">
        <f t="shared" si="83"/>
        <v>153.10000000000002</v>
      </c>
      <c r="I201" s="11">
        <f t="shared" si="83"/>
        <v>0</v>
      </c>
      <c r="J201" s="11">
        <f t="shared" si="83"/>
        <v>325.2</v>
      </c>
      <c r="K201" s="11">
        <f t="shared" si="83"/>
        <v>255.5</v>
      </c>
      <c r="L201" s="11">
        <f t="shared" si="83"/>
        <v>69.7</v>
      </c>
      <c r="M201" s="11">
        <f t="shared" si="83"/>
        <v>0</v>
      </c>
      <c r="N201" s="11">
        <f t="shared" si="83"/>
        <v>325.2</v>
      </c>
      <c r="O201" s="9">
        <f t="shared" si="83"/>
        <v>255.5</v>
      </c>
      <c r="P201" s="9">
        <f t="shared" si="83"/>
        <v>69.7</v>
      </c>
      <c r="Q201" s="9">
        <f t="shared" si="83"/>
        <v>0</v>
      </c>
    </row>
    <row r="202" spans="1:17" ht="63.75" customHeight="1">
      <c r="A202" s="65" t="s">
        <v>510</v>
      </c>
      <c r="B202" s="13" t="s">
        <v>120</v>
      </c>
      <c r="C202" s="13" t="s">
        <v>142</v>
      </c>
      <c r="D202" s="66" t="s">
        <v>238</v>
      </c>
      <c r="E202" s="13"/>
      <c r="F202" s="9">
        <f t="shared" si="83"/>
        <v>395.2</v>
      </c>
      <c r="G202" s="9">
        <f t="shared" si="83"/>
        <v>242.1</v>
      </c>
      <c r="H202" s="9">
        <f t="shared" si="83"/>
        <v>153.10000000000002</v>
      </c>
      <c r="I202" s="9">
        <f t="shared" si="83"/>
        <v>0</v>
      </c>
      <c r="J202" s="9">
        <f t="shared" si="83"/>
        <v>325.2</v>
      </c>
      <c r="K202" s="9">
        <f t="shared" si="83"/>
        <v>255.5</v>
      </c>
      <c r="L202" s="9">
        <f t="shared" si="83"/>
        <v>69.7</v>
      </c>
      <c r="M202" s="9">
        <f t="shared" si="83"/>
        <v>0</v>
      </c>
      <c r="N202" s="9">
        <f t="shared" si="83"/>
        <v>325.2</v>
      </c>
      <c r="O202" s="9">
        <f t="shared" si="83"/>
        <v>255.5</v>
      </c>
      <c r="P202" s="9">
        <f t="shared" si="83"/>
        <v>69.7</v>
      </c>
      <c r="Q202" s="9">
        <f t="shared" si="83"/>
        <v>0</v>
      </c>
    </row>
    <row r="203" spans="1:17" ht="18.75">
      <c r="A203" s="65" t="s">
        <v>191</v>
      </c>
      <c r="B203" s="13" t="s">
        <v>120</v>
      </c>
      <c r="C203" s="13" t="s">
        <v>142</v>
      </c>
      <c r="D203" s="66" t="s">
        <v>61</v>
      </c>
      <c r="E203" s="13"/>
      <c r="F203" s="9">
        <f aca="true" t="shared" si="84" ref="F203:Q203">F204+F208+F213+F216+F219</f>
        <v>395.2</v>
      </c>
      <c r="G203" s="9">
        <f t="shared" si="84"/>
        <v>242.1</v>
      </c>
      <c r="H203" s="9">
        <f t="shared" si="84"/>
        <v>153.10000000000002</v>
      </c>
      <c r="I203" s="9">
        <f t="shared" si="84"/>
        <v>0</v>
      </c>
      <c r="J203" s="9">
        <f t="shared" si="84"/>
        <v>325.2</v>
      </c>
      <c r="K203" s="9">
        <f t="shared" si="84"/>
        <v>255.5</v>
      </c>
      <c r="L203" s="9">
        <f t="shared" si="84"/>
        <v>69.7</v>
      </c>
      <c r="M203" s="9">
        <f t="shared" si="84"/>
        <v>0</v>
      </c>
      <c r="N203" s="9">
        <f t="shared" si="84"/>
        <v>325.2</v>
      </c>
      <c r="O203" s="9">
        <f t="shared" si="84"/>
        <v>255.5</v>
      </c>
      <c r="P203" s="9">
        <f t="shared" si="84"/>
        <v>69.7</v>
      </c>
      <c r="Q203" s="9">
        <f t="shared" si="84"/>
        <v>0</v>
      </c>
    </row>
    <row r="204" spans="1:17" ht="18.75">
      <c r="A204" s="65" t="s">
        <v>534</v>
      </c>
      <c r="B204" s="13" t="s">
        <v>120</v>
      </c>
      <c r="C204" s="13" t="s">
        <v>142</v>
      </c>
      <c r="D204" s="66" t="s">
        <v>511</v>
      </c>
      <c r="E204" s="13"/>
      <c r="F204" s="9">
        <f aca="true" t="shared" si="85" ref="F204:Q204">F205</f>
        <v>38.2</v>
      </c>
      <c r="G204" s="9">
        <f t="shared" si="85"/>
        <v>0</v>
      </c>
      <c r="H204" s="9">
        <f t="shared" si="85"/>
        <v>38.2</v>
      </c>
      <c r="I204" s="9">
        <f t="shared" si="85"/>
        <v>0</v>
      </c>
      <c r="J204" s="9">
        <f t="shared" si="85"/>
        <v>38.2</v>
      </c>
      <c r="K204" s="9">
        <f t="shared" si="85"/>
        <v>0</v>
      </c>
      <c r="L204" s="9">
        <f t="shared" si="85"/>
        <v>38.2</v>
      </c>
      <c r="M204" s="9">
        <f t="shared" si="85"/>
        <v>0</v>
      </c>
      <c r="N204" s="9">
        <f t="shared" si="85"/>
        <v>38.2</v>
      </c>
      <c r="O204" s="9">
        <f t="shared" si="85"/>
        <v>0</v>
      </c>
      <c r="P204" s="9">
        <f t="shared" si="85"/>
        <v>38.2</v>
      </c>
      <c r="Q204" s="9">
        <f t="shared" si="85"/>
        <v>0</v>
      </c>
    </row>
    <row r="205" spans="1:17" ht="40.5" customHeight="1">
      <c r="A205" s="65" t="s">
        <v>323</v>
      </c>
      <c r="B205" s="13" t="s">
        <v>120</v>
      </c>
      <c r="C205" s="13" t="s">
        <v>142</v>
      </c>
      <c r="D205" s="66" t="s">
        <v>512</v>
      </c>
      <c r="E205" s="13"/>
      <c r="F205" s="9">
        <f aca="true" t="shared" si="86" ref="F205:Q205">F206+F207</f>
        <v>38.2</v>
      </c>
      <c r="G205" s="9">
        <f t="shared" si="86"/>
        <v>0</v>
      </c>
      <c r="H205" s="9">
        <f t="shared" si="86"/>
        <v>38.2</v>
      </c>
      <c r="I205" s="9">
        <f t="shared" si="86"/>
        <v>0</v>
      </c>
      <c r="J205" s="9">
        <f t="shared" si="86"/>
        <v>38.2</v>
      </c>
      <c r="K205" s="9">
        <f t="shared" si="86"/>
        <v>0</v>
      </c>
      <c r="L205" s="9">
        <f t="shared" si="86"/>
        <v>38.2</v>
      </c>
      <c r="M205" s="9">
        <f t="shared" si="86"/>
        <v>0</v>
      </c>
      <c r="N205" s="9">
        <f t="shared" si="86"/>
        <v>38.2</v>
      </c>
      <c r="O205" s="9">
        <f t="shared" si="86"/>
        <v>0</v>
      </c>
      <c r="P205" s="9">
        <f t="shared" si="86"/>
        <v>38.2</v>
      </c>
      <c r="Q205" s="9">
        <f t="shared" si="86"/>
        <v>0</v>
      </c>
    </row>
    <row r="206" spans="1:17" ht="20.25" customHeight="1">
      <c r="A206" s="65" t="s">
        <v>91</v>
      </c>
      <c r="B206" s="13" t="s">
        <v>120</v>
      </c>
      <c r="C206" s="13" t="s">
        <v>142</v>
      </c>
      <c r="D206" s="66" t="s">
        <v>512</v>
      </c>
      <c r="E206" s="13" t="s">
        <v>174</v>
      </c>
      <c r="F206" s="9">
        <f>G206+H206+I206</f>
        <v>35.2</v>
      </c>
      <c r="G206" s="9"/>
      <c r="H206" s="9">
        <v>35.2</v>
      </c>
      <c r="I206" s="9"/>
      <c r="J206" s="9">
        <f>K206+L206+M206</f>
        <v>35.2</v>
      </c>
      <c r="K206" s="9"/>
      <c r="L206" s="9">
        <v>35.2</v>
      </c>
      <c r="M206" s="9"/>
      <c r="N206" s="9">
        <f>O206+P206+Q206</f>
        <v>35.2</v>
      </c>
      <c r="O206" s="9"/>
      <c r="P206" s="9">
        <v>35.2</v>
      </c>
      <c r="Q206" s="9"/>
    </row>
    <row r="207" spans="1:17" ht="18.75">
      <c r="A207" s="65" t="s">
        <v>180</v>
      </c>
      <c r="B207" s="13" t="s">
        <v>120</v>
      </c>
      <c r="C207" s="13" t="s">
        <v>142</v>
      </c>
      <c r="D207" s="66" t="s">
        <v>512</v>
      </c>
      <c r="E207" s="13" t="s">
        <v>176</v>
      </c>
      <c r="F207" s="9">
        <f>G207+H207+I207</f>
        <v>3</v>
      </c>
      <c r="G207" s="9"/>
      <c r="H207" s="9">
        <v>3</v>
      </c>
      <c r="I207" s="9"/>
      <c r="J207" s="9">
        <f>K207+L207+M207</f>
        <v>3</v>
      </c>
      <c r="K207" s="9"/>
      <c r="L207" s="9">
        <v>3</v>
      </c>
      <c r="M207" s="9"/>
      <c r="N207" s="9">
        <f>O207+P207+Q207</f>
        <v>3</v>
      </c>
      <c r="O207" s="16"/>
      <c r="P207" s="78">
        <v>3</v>
      </c>
      <c r="Q207" s="16"/>
    </row>
    <row r="208" spans="1:17" ht="42" customHeight="1">
      <c r="A208" s="65" t="s">
        <v>75</v>
      </c>
      <c r="B208" s="13" t="s">
        <v>120</v>
      </c>
      <c r="C208" s="13" t="s">
        <v>142</v>
      </c>
      <c r="D208" s="66" t="s">
        <v>102</v>
      </c>
      <c r="E208" s="13"/>
      <c r="F208" s="9">
        <f>F211+F209</f>
        <v>339</v>
      </c>
      <c r="G208" s="9">
        <f aca="true" t="shared" si="87" ref="G208:Q208">G211+G209</f>
        <v>242.1</v>
      </c>
      <c r="H208" s="9">
        <f t="shared" si="87"/>
        <v>96.9</v>
      </c>
      <c r="I208" s="9">
        <f t="shared" si="87"/>
        <v>0</v>
      </c>
      <c r="J208" s="9">
        <f t="shared" si="87"/>
        <v>269</v>
      </c>
      <c r="K208" s="9">
        <f t="shared" si="87"/>
        <v>255.5</v>
      </c>
      <c r="L208" s="9">
        <f t="shared" si="87"/>
        <v>13.5</v>
      </c>
      <c r="M208" s="9">
        <f t="shared" si="87"/>
        <v>0</v>
      </c>
      <c r="N208" s="9">
        <f t="shared" si="87"/>
        <v>269</v>
      </c>
      <c r="O208" s="9">
        <f t="shared" si="87"/>
        <v>255.5</v>
      </c>
      <c r="P208" s="9">
        <f t="shared" si="87"/>
        <v>13.5</v>
      </c>
      <c r="Q208" s="9">
        <f t="shared" si="87"/>
        <v>0</v>
      </c>
    </row>
    <row r="209" spans="1:17" ht="42" customHeight="1">
      <c r="A209" s="139" t="s">
        <v>323</v>
      </c>
      <c r="B209" s="13" t="s">
        <v>120</v>
      </c>
      <c r="C209" s="13" t="s">
        <v>142</v>
      </c>
      <c r="D209" s="66" t="s">
        <v>726</v>
      </c>
      <c r="E209" s="13"/>
      <c r="F209" s="9">
        <f aca="true" t="shared" si="88" ref="F209:Q211">F210</f>
        <v>25</v>
      </c>
      <c r="G209" s="9">
        <f t="shared" si="88"/>
        <v>0</v>
      </c>
      <c r="H209" s="9">
        <f t="shared" si="88"/>
        <v>25</v>
      </c>
      <c r="I209" s="9">
        <f t="shared" si="88"/>
        <v>0</v>
      </c>
      <c r="J209" s="9">
        <f t="shared" si="88"/>
        <v>0</v>
      </c>
      <c r="K209" s="9">
        <f t="shared" si="88"/>
        <v>0</v>
      </c>
      <c r="L209" s="9">
        <f t="shared" si="88"/>
        <v>0</v>
      </c>
      <c r="M209" s="9">
        <f t="shared" si="88"/>
        <v>0</v>
      </c>
      <c r="N209" s="9">
        <f t="shared" si="88"/>
        <v>0</v>
      </c>
      <c r="O209" s="9"/>
      <c r="P209" s="9"/>
      <c r="Q209" s="9"/>
    </row>
    <row r="210" spans="1:17" ht="42" customHeight="1">
      <c r="A210" s="65" t="s">
        <v>91</v>
      </c>
      <c r="B210" s="13" t="s">
        <v>120</v>
      </c>
      <c r="C210" s="13" t="s">
        <v>142</v>
      </c>
      <c r="D210" s="66" t="s">
        <v>726</v>
      </c>
      <c r="E210" s="13" t="s">
        <v>174</v>
      </c>
      <c r="F210" s="9">
        <f>G210+H210+I210</f>
        <v>25</v>
      </c>
      <c r="G210" s="9">
        <v>0</v>
      </c>
      <c r="H210" s="9">
        <v>25</v>
      </c>
      <c r="I210" s="9"/>
      <c r="J210" s="9">
        <f>K210++L210+M210</f>
        <v>0</v>
      </c>
      <c r="K210" s="9"/>
      <c r="L210" s="9"/>
      <c r="M210" s="9"/>
      <c r="N210" s="9">
        <f>O210++P210+Q210</f>
        <v>0</v>
      </c>
      <c r="O210" s="9"/>
      <c r="P210" s="9"/>
      <c r="Q210" s="67"/>
    </row>
    <row r="211" spans="1:17" ht="42" customHeight="1">
      <c r="A211" s="65" t="s">
        <v>295</v>
      </c>
      <c r="B211" s="13" t="s">
        <v>120</v>
      </c>
      <c r="C211" s="13" t="s">
        <v>142</v>
      </c>
      <c r="D211" s="66" t="s">
        <v>513</v>
      </c>
      <c r="E211" s="13"/>
      <c r="F211" s="9">
        <f t="shared" si="88"/>
        <v>314</v>
      </c>
      <c r="G211" s="9">
        <f t="shared" si="88"/>
        <v>242.1</v>
      </c>
      <c r="H211" s="9">
        <f t="shared" si="88"/>
        <v>71.9</v>
      </c>
      <c r="I211" s="9">
        <f t="shared" si="88"/>
        <v>0</v>
      </c>
      <c r="J211" s="9">
        <f t="shared" si="88"/>
        <v>269</v>
      </c>
      <c r="K211" s="9">
        <f t="shared" si="88"/>
        <v>255.5</v>
      </c>
      <c r="L211" s="9">
        <f t="shared" si="88"/>
        <v>13.5</v>
      </c>
      <c r="M211" s="9">
        <f t="shared" si="88"/>
        <v>0</v>
      </c>
      <c r="N211" s="9">
        <f t="shared" si="88"/>
        <v>269</v>
      </c>
      <c r="O211" s="9">
        <f t="shared" si="88"/>
        <v>255.5</v>
      </c>
      <c r="P211" s="9">
        <f t="shared" si="88"/>
        <v>13.5</v>
      </c>
      <c r="Q211" s="9">
        <f t="shared" si="88"/>
        <v>0</v>
      </c>
    </row>
    <row r="212" spans="1:17" ht="45.75" customHeight="1">
      <c r="A212" s="65" t="s">
        <v>91</v>
      </c>
      <c r="B212" s="13" t="s">
        <v>120</v>
      </c>
      <c r="C212" s="13" t="s">
        <v>142</v>
      </c>
      <c r="D212" s="66" t="s">
        <v>513</v>
      </c>
      <c r="E212" s="13" t="s">
        <v>174</v>
      </c>
      <c r="F212" s="9">
        <f>G212+H212+I212</f>
        <v>314</v>
      </c>
      <c r="G212" s="9">
        <v>242.1</v>
      </c>
      <c r="H212" s="9">
        <f>12.8+59.1+25-25</f>
        <v>71.9</v>
      </c>
      <c r="I212" s="9"/>
      <c r="J212" s="9">
        <f>K212++L212+M212</f>
        <v>269</v>
      </c>
      <c r="K212" s="9">
        <v>255.5</v>
      </c>
      <c r="L212" s="9">
        <v>13.5</v>
      </c>
      <c r="M212" s="9"/>
      <c r="N212" s="9">
        <f>O212++P212+Q212</f>
        <v>269</v>
      </c>
      <c r="O212" s="9">
        <v>255.5</v>
      </c>
      <c r="P212" s="9">
        <v>13.5</v>
      </c>
      <c r="Q212" s="67"/>
    </row>
    <row r="213" spans="1:17" ht="48.75" customHeight="1">
      <c r="A213" s="65" t="s">
        <v>77</v>
      </c>
      <c r="B213" s="13" t="s">
        <v>120</v>
      </c>
      <c r="C213" s="13" t="s">
        <v>142</v>
      </c>
      <c r="D213" s="66" t="s">
        <v>62</v>
      </c>
      <c r="E213" s="13"/>
      <c r="F213" s="9">
        <f aca="true" t="shared" si="89" ref="F213:Q214">F214</f>
        <v>10</v>
      </c>
      <c r="G213" s="9">
        <f t="shared" si="89"/>
        <v>0</v>
      </c>
      <c r="H213" s="9">
        <f t="shared" si="89"/>
        <v>10</v>
      </c>
      <c r="I213" s="9">
        <f t="shared" si="89"/>
        <v>0</v>
      </c>
      <c r="J213" s="9">
        <f t="shared" si="89"/>
        <v>10</v>
      </c>
      <c r="K213" s="9">
        <f t="shared" si="89"/>
        <v>0</v>
      </c>
      <c r="L213" s="9">
        <f t="shared" si="89"/>
        <v>10</v>
      </c>
      <c r="M213" s="9">
        <f t="shared" si="89"/>
        <v>0</v>
      </c>
      <c r="N213" s="9">
        <f t="shared" si="89"/>
        <v>10</v>
      </c>
      <c r="O213" s="9">
        <f t="shared" si="89"/>
        <v>0</v>
      </c>
      <c r="P213" s="9">
        <f t="shared" si="89"/>
        <v>10</v>
      </c>
      <c r="Q213" s="9">
        <f t="shared" si="89"/>
        <v>0</v>
      </c>
    </row>
    <row r="214" spans="1:17" ht="33" customHeight="1">
      <c r="A214" s="65" t="s">
        <v>323</v>
      </c>
      <c r="B214" s="13" t="s">
        <v>120</v>
      </c>
      <c r="C214" s="13" t="s">
        <v>142</v>
      </c>
      <c r="D214" s="66" t="s">
        <v>514</v>
      </c>
      <c r="E214" s="13"/>
      <c r="F214" s="9">
        <f t="shared" si="89"/>
        <v>10</v>
      </c>
      <c r="G214" s="9">
        <f t="shared" si="89"/>
        <v>0</v>
      </c>
      <c r="H214" s="9">
        <f t="shared" si="89"/>
        <v>10</v>
      </c>
      <c r="I214" s="9">
        <f t="shared" si="89"/>
        <v>0</v>
      </c>
      <c r="J214" s="9">
        <f t="shared" si="89"/>
        <v>10</v>
      </c>
      <c r="K214" s="9">
        <f t="shared" si="89"/>
        <v>0</v>
      </c>
      <c r="L214" s="9">
        <f t="shared" si="89"/>
        <v>10</v>
      </c>
      <c r="M214" s="9">
        <f t="shared" si="89"/>
        <v>0</v>
      </c>
      <c r="N214" s="9">
        <f t="shared" si="89"/>
        <v>10</v>
      </c>
      <c r="O214" s="9">
        <f t="shared" si="89"/>
        <v>0</v>
      </c>
      <c r="P214" s="9">
        <f t="shared" si="89"/>
        <v>10</v>
      </c>
      <c r="Q214" s="9">
        <f t="shared" si="89"/>
        <v>0</v>
      </c>
    </row>
    <row r="215" spans="1:17" ht="24" customHeight="1">
      <c r="A215" s="65" t="s">
        <v>180</v>
      </c>
      <c r="B215" s="13" t="s">
        <v>120</v>
      </c>
      <c r="C215" s="13" t="s">
        <v>142</v>
      </c>
      <c r="D215" s="66" t="s">
        <v>514</v>
      </c>
      <c r="E215" s="13" t="s">
        <v>176</v>
      </c>
      <c r="F215" s="9">
        <f>G215+H215+I215</f>
        <v>10</v>
      </c>
      <c r="G215" s="9"/>
      <c r="H215" s="9">
        <v>10</v>
      </c>
      <c r="I215" s="9"/>
      <c r="J215" s="9">
        <f>K215+L215+M215</f>
        <v>10</v>
      </c>
      <c r="K215" s="9"/>
      <c r="L215" s="9">
        <v>10</v>
      </c>
      <c r="M215" s="9"/>
      <c r="N215" s="9">
        <f>O215+P215+Q215</f>
        <v>10</v>
      </c>
      <c r="O215" s="67"/>
      <c r="P215" s="67">
        <v>10</v>
      </c>
      <c r="Q215" s="67"/>
    </row>
    <row r="216" spans="1:17" ht="37.5" customHeight="1">
      <c r="A216" s="65" t="s">
        <v>516</v>
      </c>
      <c r="B216" s="13" t="s">
        <v>120</v>
      </c>
      <c r="C216" s="13" t="s">
        <v>142</v>
      </c>
      <c r="D216" s="66" t="s">
        <v>515</v>
      </c>
      <c r="E216" s="13"/>
      <c r="F216" s="9">
        <f aca="true" t="shared" si="90" ref="F216:Q217">F217</f>
        <v>4</v>
      </c>
      <c r="G216" s="9">
        <f t="shared" si="90"/>
        <v>0</v>
      </c>
      <c r="H216" s="9">
        <f t="shared" si="90"/>
        <v>4</v>
      </c>
      <c r="I216" s="9">
        <f t="shared" si="90"/>
        <v>0</v>
      </c>
      <c r="J216" s="9">
        <f t="shared" si="90"/>
        <v>4</v>
      </c>
      <c r="K216" s="9">
        <f t="shared" si="90"/>
        <v>0</v>
      </c>
      <c r="L216" s="9">
        <f t="shared" si="90"/>
        <v>4</v>
      </c>
      <c r="M216" s="9">
        <f t="shared" si="90"/>
        <v>0</v>
      </c>
      <c r="N216" s="9">
        <f t="shared" si="90"/>
        <v>4</v>
      </c>
      <c r="O216" s="9">
        <f t="shared" si="90"/>
        <v>0</v>
      </c>
      <c r="P216" s="9">
        <f t="shared" si="90"/>
        <v>4</v>
      </c>
      <c r="Q216" s="9">
        <f t="shared" si="90"/>
        <v>0</v>
      </c>
    </row>
    <row r="217" spans="1:17" ht="30" customHeight="1">
      <c r="A217" s="65" t="s">
        <v>323</v>
      </c>
      <c r="B217" s="13" t="s">
        <v>120</v>
      </c>
      <c r="C217" s="13" t="s">
        <v>142</v>
      </c>
      <c r="D217" s="66" t="s">
        <v>517</v>
      </c>
      <c r="E217" s="13"/>
      <c r="F217" s="9">
        <f t="shared" si="90"/>
        <v>4</v>
      </c>
      <c r="G217" s="9">
        <f t="shared" si="90"/>
        <v>0</v>
      </c>
      <c r="H217" s="9">
        <f t="shared" si="90"/>
        <v>4</v>
      </c>
      <c r="I217" s="9">
        <f t="shared" si="90"/>
        <v>0</v>
      </c>
      <c r="J217" s="9">
        <f t="shared" si="90"/>
        <v>4</v>
      </c>
      <c r="K217" s="9">
        <f t="shared" si="90"/>
        <v>0</v>
      </c>
      <c r="L217" s="9">
        <f t="shared" si="90"/>
        <v>4</v>
      </c>
      <c r="M217" s="9">
        <f t="shared" si="90"/>
        <v>0</v>
      </c>
      <c r="N217" s="9">
        <f t="shared" si="90"/>
        <v>4</v>
      </c>
      <c r="O217" s="9">
        <f t="shared" si="90"/>
        <v>0</v>
      </c>
      <c r="P217" s="9">
        <f t="shared" si="90"/>
        <v>4</v>
      </c>
      <c r="Q217" s="9">
        <f t="shared" si="90"/>
        <v>0</v>
      </c>
    </row>
    <row r="218" spans="1:17" ht="41.25" customHeight="1">
      <c r="A218" s="65" t="s">
        <v>91</v>
      </c>
      <c r="B218" s="13" t="s">
        <v>120</v>
      </c>
      <c r="C218" s="13" t="s">
        <v>142</v>
      </c>
      <c r="D218" s="66" t="s">
        <v>517</v>
      </c>
      <c r="E218" s="13" t="s">
        <v>174</v>
      </c>
      <c r="F218" s="9">
        <f>G218+H218+I218</f>
        <v>4</v>
      </c>
      <c r="G218" s="9"/>
      <c r="H218" s="9">
        <v>4</v>
      </c>
      <c r="I218" s="9"/>
      <c r="J218" s="9">
        <f>K218+L218+M218</f>
        <v>4</v>
      </c>
      <c r="K218" s="9"/>
      <c r="L218" s="9">
        <v>4</v>
      </c>
      <c r="M218" s="9"/>
      <c r="N218" s="9">
        <f>O218+P218+Q218</f>
        <v>4</v>
      </c>
      <c r="O218" s="67"/>
      <c r="P218" s="67">
        <v>4</v>
      </c>
      <c r="Q218" s="67"/>
    </row>
    <row r="219" spans="1:17" ht="82.5" customHeight="1">
      <c r="A219" s="140" t="s">
        <v>570</v>
      </c>
      <c r="B219" s="13" t="s">
        <v>120</v>
      </c>
      <c r="C219" s="13" t="s">
        <v>142</v>
      </c>
      <c r="D219" s="66" t="s">
        <v>566</v>
      </c>
      <c r="E219" s="13"/>
      <c r="F219" s="9">
        <f aca="true" t="shared" si="91" ref="F219:Q220">F220</f>
        <v>4</v>
      </c>
      <c r="G219" s="9">
        <f t="shared" si="91"/>
        <v>0</v>
      </c>
      <c r="H219" s="9">
        <f t="shared" si="91"/>
        <v>4</v>
      </c>
      <c r="I219" s="9">
        <f t="shared" si="91"/>
        <v>0</v>
      </c>
      <c r="J219" s="9">
        <f t="shared" si="91"/>
        <v>4</v>
      </c>
      <c r="K219" s="9">
        <f t="shared" si="91"/>
        <v>0</v>
      </c>
      <c r="L219" s="9">
        <f t="shared" si="91"/>
        <v>4</v>
      </c>
      <c r="M219" s="9">
        <f t="shared" si="91"/>
        <v>0</v>
      </c>
      <c r="N219" s="9">
        <f t="shared" si="91"/>
        <v>4</v>
      </c>
      <c r="O219" s="9">
        <f t="shared" si="91"/>
        <v>0</v>
      </c>
      <c r="P219" s="9">
        <f t="shared" si="91"/>
        <v>4</v>
      </c>
      <c r="Q219" s="9">
        <f t="shared" si="91"/>
        <v>0</v>
      </c>
    </row>
    <row r="220" spans="1:17" ht="18.75">
      <c r="A220" s="65" t="s">
        <v>323</v>
      </c>
      <c r="B220" s="13" t="s">
        <v>120</v>
      </c>
      <c r="C220" s="13" t="s">
        <v>142</v>
      </c>
      <c r="D220" s="66" t="s">
        <v>567</v>
      </c>
      <c r="E220" s="13"/>
      <c r="F220" s="9">
        <f t="shared" si="91"/>
        <v>4</v>
      </c>
      <c r="G220" s="9">
        <f t="shared" si="91"/>
        <v>0</v>
      </c>
      <c r="H220" s="9">
        <f t="shared" si="91"/>
        <v>4</v>
      </c>
      <c r="I220" s="9">
        <f t="shared" si="91"/>
        <v>0</v>
      </c>
      <c r="J220" s="9">
        <f t="shared" si="91"/>
        <v>4</v>
      </c>
      <c r="K220" s="9">
        <f t="shared" si="91"/>
        <v>0</v>
      </c>
      <c r="L220" s="9">
        <f t="shared" si="91"/>
        <v>4</v>
      </c>
      <c r="M220" s="9">
        <f t="shared" si="91"/>
        <v>0</v>
      </c>
      <c r="N220" s="9">
        <f t="shared" si="91"/>
        <v>4</v>
      </c>
      <c r="O220" s="9">
        <f t="shared" si="91"/>
        <v>0</v>
      </c>
      <c r="P220" s="9">
        <f t="shared" si="91"/>
        <v>4</v>
      </c>
      <c r="Q220" s="9">
        <f t="shared" si="91"/>
        <v>0</v>
      </c>
    </row>
    <row r="221" spans="1:17" ht="18.75">
      <c r="A221" s="65" t="s">
        <v>172</v>
      </c>
      <c r="B221" s="13" t="s">
        <v>120</v>
      </c>
      <c r="C221" s="13" t="s">
        <v>142</v>
      </c>
      <c r="D221" s="66" t="s">
        <v>567</v>
      </c>
      <c r="E221" s="13" t="s">
        <v>173</v>
      </c>
      <c r="F221" s="9">
        <f>G221+H220+I221</f>
        <v>4</v>
      </c>
      <c r="G221" s="9"/>
      <c r="H221" s="9">
        <v>4</v>
      </c>
      <c r="I221" s="9"/>
      <c r="J221" s="9">
        <f>K221+L220+M221</f>
        <v>4</v>
      </c>
      <c r="K221" s="9"/>
      <c r="L221" s="9">
        <v>4</v>
      </c>
      <c r="M221" s="9"/>
      <c r="N221" s="9">
        <f>O221+P220+Q221</f>
        <v>4</v>
      </c>
      <c r="O221" s="67"/>
      <c r="P221" s="67">
        <v>4</v>
      </c>
      <c r="Q221" s="67"/>
    </row>
    <row r="222" spans="1:17" ht="18.75">
      <c r="A222" s="62" t="s">
        <v>124</v>
      </c>
      <c r="B222" s="10" t="s">
        <v>118</v>
      </c>
      <c r="C222" s="10" t="s">
        <v>384</v>
      </c>
      <c r="D222" s="10"/>
      <c r="E222" s="10"/>
      <c r="F222" s="11">
        <f>F223+F230+F236+F250</f>
        <v>49901.1</v>
      </c>
      <c r="G222" s="11">
        <f aca="true" t="shared" si="92" ref="G222:Q222">G223+G230+G236+G250</f>
        <v>34261.5</v>
      </c>
      <c r="H222" s="11">
        <f t="shared" si="92"/>
        <v>15639.6</v>
      </c>
      <c r="I222" s="11">
        <f t="shared" si="92"/>
        <v>0</v>
      </c>
      <c r="J222" s="11">
        <f t="shared" si="92"/>
        <v>30947.300000000003</v>
      </c>
      <c r="K222" s="11">
        <f t="shared" si="92"/>
        <v>16035.3</v>
      </c>
      <c r="L222" s="11">
        <f t="shared" si="92"/>
        <v>14912</v>
      </c>
      <c r="M222" s="11">
        <f t="shared" si="92"/>
        <v>0</v>
      </c>
      <c r="N222" s="11">
        <f t="shared" si="92"/>
        <v>31603.100000000002</v>
      </c>
      <c r="O222" s="9">
        <f t="shared" si="92"/>
        <v>16112.5</v>
      </c>
      <c r="P222" s="9">
        <f t="shared" si="92"/>
        <v>15490.6</v>
      </c>
      <c r="Q222" s="9">
        <f t="shared" si="92"/>
        <v>0</v>
      </c>
    </row>
    <row r="223" spans="1:17" ht="27.75" customHeight="1">
      <c r="A223" s="141" t="s">
        <v>661</v>
      </c>
      <c r="B223" s="10" t="s">
        <v>118</v>
      </c>
      <c r="C223" s="10" t="s">
        <v>117</v>
      </c>
      <c r="D223" s="10"/>
      <c r="E223" s="10"/>
      <c r="F223" s="11">
        <f aca="true" t="shared" si="93" ref="F223:Q226">F224</f>
        <v>500</v>
      </c>
      <c r="G223" s="11">
        <f t="shared" si="93"/>
        <v>500</v>
      </c>
      <c r="H223" s="11">
        <f t="shared" si="93"/>
        <v>0</v>
      </c>
      <c r="I223" s="11">
        <f t="shared" si="93"/>
        <v>0</v>
      </c>
      <c r="J223" s="11">
        <f t="shared" si="93"/>
        <v>0</v>
      </c>
      <c r="K223" s="11">
        <f t="shared" si="93"/>
        <v>0</v>
      </c>
      <c r="L223" s="11">
        <f t="shared" si="93"/>
        <v>0</v>
      </c>
      <c r="M223" s="11">
        <f t="shared" si="93"/>
        <v>0</v>
      </c>
      <c r="N223" s="11">
        <f t="shared" si="93"/>
        <v>0</v>
      </c>
      <c r="O223" s="9">
        <f t="shared" si="93"/>
        <v>0</v>
      </c>
      <c r="P223" s="9">
        <f t="shared" si="93"/>
        <v>0</v>
      </c>
      <c r="Q223" s="9">
        <f t="shared" si="93"/>
        <v>0</v>
      </c>
    </row>
    <row r="224" spans="1:17" ht="45" customHeight="1">
      <c r="A224" s="65" t="s">
        <v>496</v>
      </c>
      <c r="B224" s="13" t="s">
        <v>118</v>
      </c>
      <c r="C224" s="13" t="s">
        <v>117</v>
      </c>
      <c r="D224" s="13" t="s">
        <v>9</v>
      </c>
      <c r="E224" s="13"/>
      <c r="F224" s="9">
        <f t="shared" si="93"/>
        <v>500</v>
      </c>
      <c r="G224" s="9">
        <f t="shared" si="93"/>
        <v>500</v>
      </c>
      <c r="H224" s="9">
        <f t="shared" si="93"/>
        <v>0</v>
      </c>
      <c r="I224" s="9">
        <f t="shared" si="93"/>
        <v>0</v>
      </c>
      <c r="J224" s="9">
        <f t="shared" si="93"/>
        <v>0</v>
      </c>
      <c r="K224" s="9">
        <f t="shared" si="93"/>
        <v>0</v>
      </c>
      <c r="L224" s="9">
        <f t="shared" si="93"/>
        <v>0</v>
      </c>
      <c r="M224" s="9">
        <f t="shared" si="93"/>
        <v>0</v>
      </c>
      <c r="N224" s="9">
        <f t="shared" si="93"/>
        <v>0</v>
      </c>
      <c r="O224" s="9">
        <f t="shared" si="93"/>
        <v>0</v>
      </c>
      <c r="P224" s="9">
        <f t="shared" si="93"/>
        <v>0</v>
      </c>
      <c r="Q224" s="9">
        <f t="shared" si="93"/>
        <v>0</v>
      </c>
    </row>
    <row r="225" spans="1:17" ht="45" customHeight="1">
      <c r="A225" s="65" t="s">
        <v>40</v>
      </c>
      <c r="B225" s="13" t="s">
        <v>118</v>
      </c>
      <c r="C225" s="13" t="s">
        <v>117</v>
      </c>
      <c r="D225" s="13" t="s">
        <v>41</v>
      </c>
      <c r="E225" s="13"/>
      <c r="F225" s="9">
        <f t="shared" si="93"/>
        <v>500</v>
      </c>
      <c r="G225" s="9">
        <f t="shared" si="93"/>
        <v>500</v>
      </c>
      <c r="H225" s="9">
        <f t="shared" si="93"/>
        <v>0</v>
      </c>
      <c r="I225" s="9">
        <f t="shared" si="93"/>
        <v>0</v>
      </c>
      <c r="J225" s="9">
        <f t="shared" si="93"/>
        <v>0</v>
      </c>
      <c r="K225" s="9">
        <f t="shared" si="93"/>
        <v>0</v>
      </c>
      <c r="L225" s="9">
        <f t="shared" si="93"/>
        <v>0</v>
      </c>
      <c r="M225" s="9">
        <f t="shared" si="93"/>
        <v>0</v>
      </c>
      <c r="N225" s="9">
        <f t="shared" si="93"/>
        <v>0</v>
      </c>
      <c r="O225" s="9">
        <f t="shared" si="93"/>
        <v>0</v>
      </c>
      <c r="P225" s="9">
        <f t="shared" si="93"/>
        <v>0</v>
      </c>
      <c r="Q225" s="9">
        <f t="shared" si="93"/>
        <v>0</v>
      </c>
    </row>
    <row r="226" spans="1:17" ht="36.75" customHeight="1">
      <c r="A226" s="65" t="s">
        <v>664</v>
      </c>
      <c r="B226" s="13" t="s">
        <v>118</v>
      </c>
      <c r="C226" s="13" t="s">
        <v>117</v>
      </c>
      <c r="D226" s="13" t="s">
        <v>44</v>
      </c>
      <c r="E226" s="13"/>
      <c r="F226" s="9">
        <f t="shared" si="93"/>
        <v>500</v>
      </c>
      <c r="G226" s="9">
        <f t="shared" si="93"/>
        <v>500</v>
      </c>
      <c r="H226" s="9">
        <f t="shared" si="93"/>
        <v>0</v>
      </c>
      <c r="I226" s="9">
        <f t="shared" si="93"/>
        <v>0</v>
      </c>
      <c r="J226" s="9">
        <f t="shared" si="93"/>
        <v>0</v>
      </c>
      <c r="K226" s="9">
        <f t="shared" si="93"/>
        <v>0</v>
      </c>
      <c r="L226" s="9">
        <f t="shared" si="93"/>
        <v>0</v>
      </c>
      <c r="M226" s="9">
        <f t="shared" si="93"/>
        <v>0</v>
      </c>
      <c r="N226" s="9">
        <f t="shared" si="93"/>
        <v>0</v>
      </c>
      <c r="O226" s="9">
        <f t="shared" si="93"/>
        <v>0</v>
      </c>
      <c r="P226" s="9">
        <f t="shared" si="93"/>
        <v>0</v>
      </c>
      <c r="Q226" s="9">
        <f t="shared" si="93"/>
        <v>0</v>
      </c>
    </row>
    <row r="227" spans="1:17" ht="64.5" customHeight="1">
      <c r="A227" s="65" t="s">
        <v>662</v>
      </c>
      <c r="B227" s="13" t="s">
        <v>118</v>
      </c>
      <c r="C227" s="13" t="s">
        <v>117</v>
      </c>
      <c r="D227" s="13" t="s">
        <v>663</v>
      </c>
      <c r="E227" s="13"/>
      <c r="F227" s="9">
        <f>F228+F229</f>
        <v>500</v>
      </c>
      <c r="G227" s="9">
        <f aca="true" t="shared" si="94" ref="G227:Q227">G228+G229</f>
        <v>500</v>
      </c>
      <c r="H227" s="9">
        <f t="shared" si="94"/>
        <v>0</v>
      </c>
      <c r="I227" s="9">
        <f t="shared" si="94"/>
        <v>0</v>
      </c>
      <c r="J227" s="9">
        <f t="shared" si="94"/>
        <v>0</v>
      </c>
      <c r="K227" s="9">
        <f t="shared" si="94"/>
        <v>0</v>
      </c>
      <c r="L227" s="9">
        <f t="shared" si="94"/>
        <v>0</v>
      </c>
      <c r="M227" s="9">
        <f t="shared" si="94"/>
        <v>0</v>
      </c>
      <c r="N227" s="9">
        <f t="shared" si="94"/>
        <v>0</v>
      </c>
      <c r="O227" s="9">
        <f t="shared" si="94"/>
        <v>0</v>
      </c>
      <c r="P227" s="9">
        <f t="shared" si="94"/>
        <v>0</v>
      </c>
      <c r="Q227" s="9">
        <f t="shared" si="94"/>
        <v>0</v>
      </c>
    </row>
    <row r="228" spans="1:17" ht="48" customHeight="1">
      <c r="A228" s="65" t="s">
        <v>91</v>
      </c>
      <c r="B228" s="13" t="s">
        <v>118</v>
      </c>
      <c r="C228" s="13" t="s">
        <v>117</v>
      </c>
      <c r="D228" s="13" t="s">
        <v>663</v>
      </c>
      <c r="E228" s="13" t="s">
        <v>174</v>
      </c>
      <c r="F228" s="9">
        <f>G228+H228+I228</f>
        <v>200</v>
      </c>
      <c r="G228" s="9">
        <f>250-50</f>
        <v>200</v>
      </c>
      <c r="H228" s="11"/>
      <c r="I228" s="11"/>
      <c r="J228" s="9">
        <f>K228+L228+M228</f>
        <v>0</v>
      </c>
      <c r="K228" s="11"/>
      <c r="L228" s="11"/>
      <c r="M228" s="11"/>
      <c r="N228" s="9">
        <f>O228+P228+Q228</f>
        <v>0</v>
      </c>
      <c r="O228" s="11"/>
      <c r="P228" s="11"/>
      <c r="Q228" s="11"/>
    </row>
    <row r="229" spans="1:17" ht="18.75">
      <c r="A229" s="65" t="s">
        <v>186</v>
      </c>
      <c r="B229" s="13" t="s">
        <v>118</v>
      </c>
      <c r="C229" s="13" t="s">
        <v>117</v>
      </c>
      <c r="D229" s="13" t="s">
        <v>663</v>
      </c>
      <c r="E229" s="13" t="s">
        <v>185</v>
      </c>
      <c r="F229" s="9">
        <f>G229+H229+I229</f>
        <v>300</v>
      </c>
      <c r="G229" s="9">
        <v>300</v>
      </c>
      <c r="H229" s="9"/>
      <c r="I229" s="9"/>
      <c r="J229" s="9"/>
      <c r="K229" s="9"/>
      <c r="L229" s="9"/>
      <c r="M229" s="9"/>
      <c r="N229" s="9"/>
      <c r="O229" s="9"/>
      <c r="P229" s="9"/>
      <c r="Q229" s="9"/>
    </row>
    <row r="230" spans="1:17" ht="18.75">
      <c r="A230" s="62" t="s">
        <v>558</v>
      </c>
      <c r="B230" s="10" t="s">
        <v>118</v>
      </c>
      <c r="C230" s="10" t="s">
        <v>130</v>
      </c>
      <c r="D230" s="10"/>
      <c r="E230" s="10"/>
      <c r="F230" s="11">
        <f aca="true" t="shared" si="95" ref="F230:Q234">F231</f>
        <v>2723.7</v>
      </c>
      <c r="G230" s="11">
        <f t="shared" si="95"/>
        <v>2642</v>
      </c>
      <c r="H230" s="11">
        <f t="shared" si="95"/>
        <v>81.7</v>
      </c>
      <c r="I230" s="11">
        <f t="shared" si="95"/>
        <v>0</v>
      </c>
      <c r="J230" s="11">
        <f t="shared" si="95"/>
        <v>2723.7</v>
      </c>
      <c r="K230" s="11">
        <f t="shared" si="95"/>
        <v>2642</v>
      </c>
      <c r="L230" s="11">
        <f t="shared" si="95"/>
        <v>81.7</v>
      </c>
      <c r="M230" s="11">
        <f t="shared" si="95"/>
        <v>0</v>
      </c>
      <c r="N230" s="11">
        <f t="shared" si="95"/>
        <v>2723.7</v>
      </c>
      <c r="O230" s="9">
        <f t="shared" si="95"/>
        <v>2642</v>
      </c>
      <c r="P230" s="9">
        <f t="shared" si="95"/>
        <v>81.7</v>
      </c>
      <c r="Q230" s="9">
        <f t="shared" si="95"/>
        <v>0</v>
      </c>
    </row>
    <row r="231" spans="1:17" ht="40.5" customHeight="1">
      <c r="A231" s="130" t="s">
        <v>477</v>
      </c>
      <c r="B231" s="13" t="s">
        <v>118</v>
      </c>
      <c r="C231" s="13" t="s">
        <v>130</v>
      </c>
      <c r="D231" s="125" t="s">
        <v>239</v>
      </c>
      <c r="E231" s="10"/>
      <c r="F231" s="9">
        <f t="shared" si="95"/>
        <v>2723.7</v>
      </c>
      <c r="G231" s="9">
        <f t="shared" si="95"/>
        <v>2642</v>
      </c>
      <c r="H231" s="9">
        <f t="shared" si="95"/>
        <v>81.7</v>
      </c>
      <c r="I231" s="9">
        <f t="shared" si="95"/>
        <v>0</v>
      </c>
      <c r="J231" s="9">
        <f t="shared" si="95"/>
        <v>2723.7</v>
      </c>
      <c r="K231" s="9">
        <f t="shared" si="95"/>
        <v>2642</v>
      </c>
      <c r="L231" s="9">
        <f t="shared" si="95"/>
        <v>81.7</v>
      </c>
      <c r="M231" s="9">
        <f t="shared" si="95"/>
        <v>0</v>
      </c>
      <c r="N231" s="9">
        <f t="shared" si="95"/>
        <v>2723.7</v>
      </c>
      <c r="O231" s="9">
        <f t="shared" si="95"/>
        <v>2642</v>
      </c>
      <c r="P231" s="9">
        <f t="shared" si="95"/>
        <v>81.7</v>
      </c>
      <c r="Q231" s="9">
        <f t="shared" si="95"/>
        <v>0</v>
      </c>
    </row>
    <row r="232" spans="1:17" ht="39.75" customHeight="1">
      <c r="A232" s="8" t="s">
        <v>571</v>
      </c>
      <c r="B232" s="13" t="s">
        <v>118</v>
      </c>
      <c r="C232" s="13" t="s">
        <v>130</v>
      </c>
      <c r="D232" s="125" t="s">
        <v>559</v>
      </c>
      <c r="E232" s="10"/>
      <c r="F232" s="9">
        <f t="shared" si="95"/>
        <v>2723.7</v>
      </c>
      <c r="G232" s="9">
        <f t="shared" si="95"/>
        <v>2642</v>
      </c>
      <c r="H232" s="9">
        <f t="shared" si="95"/>
        <v>81.7</v>
      </c>
      <c r="I232" s="9">
        <f t="shared" si="95"/>
        <v>0</v>
      </c>
      <c r="J232" s="9">
        <f t="shared" si="95"/>
        <v>2723.7</v>
      </c>
      <c r="K232" s="9">
        <f t="shared" si="95"/>
        <v>2642</v>
      </c>
      <c r="L232" s="9">
        <f t="shared" si="95"/>
        <v>81.7</v>
      </c>
      <c r="M232" s="9">
        <f t="shared" si="95"/>
        <v>0</v>
      </c>
      <c r="N232" s="9">
        <f t="shared" si="95"/>
        <v>2723.7</v>
      </c>
      <c r="O232" s="9">
        <f t="shared" si="95"/>
        <v>2642</v>
      </c>
      <c r="P232" s="9">
        <f t="shared" si="95"/>
        <v>81.7</v>
      </c>
      <c r="Q232" s="9">
        <f t="shared" si="95"/>
        <v>0</v>
      </c>
    </row>
    <row r="233" spans="1:17" ht="43.5" customHeight="1">
      <c r="A233" s="8" t="s">
        <v>560</v>
      </c>
      <c r="B233" s="13" t="s">
        <v>118</v>
      </c>
      <c r="C233" s="122" t="s">
        <v>130</v>
      </c>
      <c r="D233" s="142" t="s">
        <v>561</v>
      </c>
      <c r="E233" s="10"/>
      <c r="F233" s="9">
        <f t="shared" si="95"/>
        <v>2723.7</v>
      </c>
      <c r="G233" s="9">
        <f t="shared" si="95"/>
        <v>2642</v>
      </c>
      <c r="H233" s="9">
        <f t="shared" si="95"/>
        <v>81.7</v>
      </c>
      <c r="I233" s="9">
        <f t="shared" si="95"/>
        <v>0</v>
      </c>
      <c r="J233" s="9">
        <f t="shared" si="95"/>
        <v>2723.7</v>
      </c>
      <c r="K233" s="9">
        <f t="shared" si="95"/>
        <v>2642</v>
      </c>
      <c r="L233" s="9">
        <f t="shared" si="95"/>
        <v>81.7</v>
      </c>
      <c r="M233" s="9">
        <f t="shared" si="95"/>
        <v>0</v>
      </c>
      <c r="N233" s="9">
        <f t="shared" si="95"/>
        <v>2723.7</v>
      </c>
      <c r="O233" s="9">
        <f t="shared" si="95"/>
        <v>2642</v>
      </c>
      <c r="P233" s="9">
        <f t="shared" si="95"/>
        <v>81.7</v>
      </c>
      <c r="Q233" s="9">
        <f t="shared" si="95"/>
        <v>0</v>
      </c>
    </row>
    <row r="234" spans="1:17" ht="57.75" customHeight="1">
      <c r="A234" s="8" t="s">
        <v>562</v>
      </c>
      <c r="B234" s="13" t="s">
        <v>118</v>
      </c>
      <c r="C234" s="13" t="s">
        <v>130</v>
      </c>
      <c r="D234" s="79" t="s">
        <v>563</v>
      </c>
      <c r="E234" s="10"/>
      <c r="F234" s="9">
        <f t="shared" si="95"/>
        <v>2723.7</v>
      </c>
      <c r="G234" s="9">
        <f t="shared" si="95"/>
        <v>2642</v>
      </c>
      <c r="H234" s="9">
        <f t="shared" si="95"/>
        <v>81.7</v>
      </c>
      <c r="I234" s="9">
        <f t="shared" si="95"/>
        <v>0</v>
      </c>
      <c r="J234" s="9">
        <f t="shared" si="95"/>
        <v>2723.7</v>
      </c>
      <c r="K234" s="9">
        <f t="shared" si="95"/>
        <v>2642</v>
      </c>
      <c r="L234" s="9">
        <f t="shared" si="95"/>
        <v>81.7</v>
      </c>
      <c r="M234" s="9">
        <f t="shared" si="95"/>
        <v>0</v>
      </c>
      <c r="N234" s="9">
        <f t="shared" si="95"/>
        <v>2723.7</v>
      </c>
      <c r="O234" s="9">
        <f t="shared" si="95"/>
        <v>2642</v>
      </c>
      <c r="P234" s="9">
        <f t="shared" si="95"/>
        <v>81.7</v>
      </c>
      <c r="Q234" s="9">
        <f t="shared" si="95"/>
        <v>0</v>
      </c>
    </row>
    <row r="235" spans="1:17" ht="37.5">
      <c r="A235" s="65" t="s">
        <v>91</v>
      </c>
      <c r="B235" s="13" t="s">
        <v>118</v>
      </c>
      <c r="C235" s="13" t="s">
        <v>130</v>
      </c>
      <c r="D235" s="79" t="s">
        <v>563</v>
      </c>
      <c r="E235" s="13" t="s">
        <v>174</v>
      </c>
      <c r="F235" s="9">
        <f>G235+H235+I235</f>
        <v>2723.7</v>
      </c>
      <c r="G235" s="9">
        <v>2642</v>
      </c>
      <c r="H235" s="9">
        <v>81.7</v>
      </c>
      <c r="I235" s="11"/>
      <c r="J235" s="9">
        <f>K235+L235+M235</f>
        <v>2723.7</v>
      </c>
      <c r="K235" s="9">
        <v>2642</v>
      </c>
      <c r="L235" s="9">
        <v>81.7</v>
      </c>
      <c r="M235" s="11"/>
      <c r="N235" s="9">
        <f>O235+P235+Q235</f>
        <v>2723.7</v>
      </c>
      <c r="O235" s="9">
        <v>2642</v>
      </c>
      <c r="P235" s="9">
        <v>81.7</v>
      </c>
      <c r="Q235" s="9"/>
    </row>
    <row r="236" spans="1:17" ht="24" customHeight="1">
      <c r="A236" s="62" t="s">
        <v>155</v>
      </c>
      <c r="B236" s="10" t="s">
        <v>118</v>
      </c>
      <c r="C236" s="10" t="s">
        <v>122</v>
      </c>
      <c r="D236" s="10"/>
      <c r="E236" s="10"/>
      <c r="F236" s="11">
        <f aca="true" t="shared" si="96" ref="F236:Q236">F237</f>
        <v>45241.3</v>
      </c>
      <c r="G236" s="11">
        <f t="shared" si="96"/>
        <v>29801.9</v>
      </c>
      <c r="H236" s="11">
        <f t="shared" si="96"/>
        <v>15439.4</v>
      </c>
      <c r="I236" s="11">
        <f t="shared" si="96"/>
        <v>0</v>
      </c>
      <c r="J236" s="11">
        <f t="shared" si="96"/>
        <v>26830.4</v>
      </c>
      <c r="K236" s="11">
        <f t="shared" si="96"/>
        <v>12141.4</v>
      </c>
      <c r="L236" s="11">
        <f t="shared" si="96"/>
        <v>14689</v>
      </c>
      <c r="M236" s="11">
        <f t="shared" si="96"/>
        <v>0</v>
      </c>
      <c r="N236" s="11">
        <f t="shared" si="96"/>
        <v>27400.4</v>
      </c>
      <c r="O236" s="9">
        <f t="shared" si="96"/>
        <v>12141.4</v>
      </c>
      <c r="P236" s="9">
        <f t="shared" si="96"/>
        <v>15259</v>
      </c>
      <c r="Q236" s="9">
        <f t="shared" si="96"/>
        <v>0</v>
      </c>
    </row>
    <row r="237" spans="1:17" ht="67.5" customHeight="1">
      <c r="A237" s="65" t="s">
        <v>458</v>
      </c>
      <c r="B237" s="13" t="s">
        <v>118</v>
      </c>
      <c r="C237" s="13" t="s">
        <v>122</v>
      </c>
      <c r="D237" s="13" t="s">
        <v>110</v>
      </c>
      <c r="E237" s="13"/>
      <c r="F237" s="9">
        <f aca="true" t="shared" si="97" ref="F237:Q237">F238+F242</f>
        <v>45241.3</v>
      </c>
      <c r="G237" s="9">
        <f t="shared" si="97"/>
        <v>29801.9</v>
      </c>
      <c r="H237" s="9">
        <f t="shared" si="97"/>
        <v>15439.4</v>
      </c>
      <c r="I237" s="9">
        <f t="shared" si="97"/>
        <v>0</v>
      </c>
      <c r="J237" s="9">
        <f t="shared" si="97"/>
        <v>26830.4</v>
      </c>
      <c r="K237" s="9">
        <f t="shared" si="97"/>
        <v>12141.4</v>
      </c>
      <c r="L237" s="9">
        <f t="shared" si="97"/>
        <v>14689</v>
      </c>
      <c r="M237" s="9">
        <f t="shared" si="97"/>
        <v>0</v>
      </c>
      <c r="N237" s="9">
        <f t="shared" si="97"/>
        <v>27400.4</v>
      </c>
      <c r="O237" s="9">
        <f t="shared" si="97"/>
        <v>12141.4</v>
      </c>
      <c r="P237" s="9">
        <f t="shared" si="97"/>
        <v>15259</v>
      </c>
      <c r="Q237" s="9">
        <f t="shared" si="97"/>
        <v>0</v>
      </c>
    </row>
    <row r="238" spans="1:17" ht="40.5" customHeight="1">
      <c r="A238" s="65" t="s">
        <v>22</v>
      </c>
      <c r="B238" s="13" t="s">
        <v>118</v>
      </c>
      <c r="C238" s="13" t="s">
        <v>122</v>
      </c>
      <c r="D238" s="13" t="s">
        <v>111</v>
      </c>
      <c r="E238" s="13"/>
      <c r="F238" s="9">
        <f aca="true" t="shared" si="98" ref="F238:Q238">F239</f>
        <v>9887.8</v>
      </c>
      <c r="G238" s="9">
        <f t="shared" si="98"/>
        <v>0</v>
      </c>
      <c r="H238" s="9">
        <f t="shared" si="98"/>
        <v>9887.8</v>
      </c>
      <c r="I238" s="9">
        <f t="shared" si="98"/>
        <v>0</v>
      </c>
      <c r="J238" s="9">
        <f t="shared" si="98"/>
        <v>8821</v>
      </c>
      <c r="K238" s="9">
        <f t="shared" si="98"/>
        <v>0</v>
      </c>
      <c r="L238" s="9">
        <f t="shared" si="98"/>
        <v>8821</v>
      </c>
      <c r="M238" s="9">
        <f t="shared" si="98"/>
        <v>0</v>
      </c>
      <c r="N238" s="9">
        <f t="shared" si="98"/>
        <v>9321</v>
      </c>
      <c r="O238" s="9">
        <f t="shared" si="98"/>
        <v>0</v>
      </c>
      <c r="P238" s="9">
        <f t="shared" si="98"/>
        <v>9321</v>
      </c>
      <c r="Q238" s="9">
        <f t="shared" si="98"/>
        <v>0</v>
      </c>
    </row>
    <row r="239" spans="1:17" ht="24.75" customHeight="1">
      <c r="A239" s="65" t="s">
        <v>335</v>
      </c>
      <c r="B239" s="13" t="s">
        <v>118</v>
      </c>
      <c r="C239" s="13" t="s">
        <v>122</v>
      </c>
      <c r="D239" s="13" t="s">
        <v>112</v>
      </c>
      <c r="E239" s="13"/>
      <c r="F239" s="9">
        <f aca="true" t="shared" si="99" ref="F239:Q239">F240+F241</f>
        <v>9887.8</v>
      </c>
      <c r="G239" s="9">
        <f t="shared" si="99"/>
        <v>0</v>
      </c>
      <c r="H239" s="9">
        <f>H240+H241</f>
        <v>9887.8</v>
      </c>
      <c r="I239" s="9">
        <f t="shared" si="99"/>
        <v>0</v>
      </c>
      <c r="J239" s="9">
        <f t="shared" si="99"/>
        <v>8821</v>
      </c>
      <c r="K239" s="9">
        <f t="shared" si="99"/>
        <v>0</v>
      </c>
      <c r="L239" s="9">
        <f t="shared" si="99"/>
        <v>8821</v>
      </c>
      <c r="M239" s="9">
        <f t="shared" si="99"/>
        <v>0</v>
      </c>
      <c r="N239" s="9">
        <f t="shared" si="99"/>
        <v>9321</v>
      </c>
      <c r="O239" s="9">
        <f t="shared" si="99"/>
        <v>0</v>
      </c>
      <c r="P239" s="9">
        <f t="shared" si="99"/>
        <v>9321</v>
      </c>
      <c r="Q239" s="9">
        <f t="shared" si="99"/>
        <v>0</v>
      </c>
    </row>
    <row r="240" spans="1:17" ht="40.5" customHeight="1">
      <c r="A240" s="65" t="s">
        <v>91</v>
      </c>
      <c r="B240" s="13" t="s">
        <v>118</v>
      </c>
      <c r="C240" s="13" t="s">
        <v>122</v>
      </c>
      <c r="D240" s="13" t="s">
        <v>112</v>
      </c>
      <c r="E240" s="13" t="s">
        <v>174</v>
      </c>
      <c r="F240" s="9">
        <f>G240+H240+I240</f>
        <v>3666.8</v>
      </c>
      <c r="G240" s="9"/>
      <c r="H240" s="9">
        <f>2538.4+1528.4-400</f>
        <v>3666.8</v>
      </c>
      <c r="I240" s="9"/>
      <c r="J240" s="9">
        <f>K240+L240+M240</f>
        <v>3000</v>
      </c>
      <c r="K240" s="9"/>
      <c r="L240" s="9">
        <v>3000</v>
      </c>
      <c r="M240" s="9"/>
      <c r="N240" s="9">
        <f>O240+P240+Q240</f>
        <v>3500</v>
      </c>
      <c r="O240" s="67"/>
      <c r="P240" s="9">
        <v>3500</v>
      </c>
      <c r="Q240" s="67"/>
    </row>
    <row r="241" spans="1:17" ht="18.75">
      <c r="A241" s="65" t="s">
        <v>221</v>
      </c>
      <c r="B241" s="13" t="s">
        <v>118</v>
      </c>
      <c r="C241" s="13" t="s">
        <v>122</v>
      </c>
      <c r="D241" s="13" t="s">
        <v>112</v>
      </c>
      <c r="E241" s="13" t="s">
        <v>220</v>
      </c>
      <c r="F241" s="9">
        <f>G241+H241+I241</f>
        <v>6221</v>
      </c>
      <c r="G241" s="9"/>
      <c r="H241" s="9">
        <f>5821+400</f>
        <v>6221</v>
      </c>
      <c r="I241" s="9"/>
      <c r="J241" s="9">
        <f>K241+L241+M241</f>
        <v>5821</v>
      </c>
      <c r="K241" s="9"/>
      <c r="L241" s="9">
        <v>5821</v>
      </c>
      <c r="M241" s="9"/>
      <c r="N241" s="9">
        <f>O241+P241+Q241</f>
        <v>5821</v>
      </c>
      <c r="O241" s="67"/>
      <c r="P241" s="9">
        <v>5821</v>
      </c>
      <c r="Q241" s="67"/>
    </row>
    <row r="242" spans="1:17" ht="39" customHeight="1">
      <c r="A242" s="143" t="s">
        <v>23</v>
      </c>
      <c r="B242" s="13" t="s">
        <v>118</v>
      </c>
      <c r="C242" s="13" t="s">
        <v>122</v>
      </c>
      <c r="D242" s="13" t="s">
        <v>113</v>
      </c>
      <c r="E242" s="13"/>
      <c r="F242" s="9">
        <f aca="true" t="shared" si="100" ref="F242:Q242">F243+F248+F246</f>
        <v>35353.5</v>
      </c>
      <c r="G242" s="9">
        <f t="shared" si="100"/>
        <v>29801.9</v>
      </c>
      <c r="H242" s="9">
        <f t="shared" si="100"/>
        <v>5551.6</v>
      </c>
      <c r="I242" s="9">
        <f t="shared" si="100"/>
        <v>0</v>
      </c>
      <c r="J242" s="9">
        <f t="shared" si="100"/>
        <v>18009.4</v>
      </c>
      <c r="K242" s="9">
        <f t="shared" si="100"/>
        <v>12141.4</v>
      </c>
      <c r="L242" s="9">
        <f t="shared" si="100"/>
        <v>5868</v>
      </c>
      <c r="M242" s="9">
        <f t="shared" si="100"/>
        <v>0</v>
      </c>
      <c r="N242" s="9">
        <f t="shared" si="100"/>
        <v>18079.4</v>
      </c>
      <c r="O242" s="9">
        <f t="shared" si="100"/>
        <v>12141.4</v>
      </c>
      <c r="P242" s="9">
        <f t="shared" si="100"/>
        <v>5938</v>
      </c>
      <c r="Q242" s="9">
        <f t="shared" si="100"/>
        <v>0</v>
      </c>
    </row>
    <row r="243" spans="1:17" ht="26.25" customHeight="1">
      <c r="A243" s="130" t="s">
        <v>213</v>
      </c>
      <c r="B243" s="13" t="s">
        <v>118</v>
      </c>
      <c r="C243" s="13" t="s">
        <v>122</v>
      </c>
      <c r="D243" s="13" t="s">
        <v>114</v>
      </c>
      <c r="E243" s="13"/>
      <c r="F243" s="9">
        <f aca="true" t="shared" si="101" ref="F243:Q243">F244+F245</f>
        <v>4545.4</v>
      </c>
      <c r="G243" s="9">
        <f t="shared" si="101"/>
        <v>0</v>
      </c>
      <c r="H243" s="9">
        <f t="shared" si="101"/>
        <v>4545.4</v>
      </c>
      <c r="I243" s="9">
        <f t="shared" si="101"/>
        <v>0</v>
      </c>
      <c r="J243" s="9">
        <f t="shared" si="101"/>
        <v>5815.9</v>
      </c>
      <c r="K243" s="9">
        <f t="shared" si="101"/>
        <v>0</v>
      </c>
      <c r="L243" s="9">
        <f t="shared" si="101"/>
        <v>5815.9</v>
      </c>
      <c r="M243" s="9">
        <f t="shared" si="101"/>
        <v>0</v>
      </c>
      <c r="N243" s="9">
        <f t="shared" si="101"/>
        <v>5885.9</v>
      </c>
      <c r="O243" s="9">
        <f t="shared" si="101"/>
        <v>0</v>
      </c>
      <c r="P243" s="9">
        <f t="shared" si="101"/>
        <v>5885.9</v>
      </c>
      <c r="Q243" s="9">
        <f t="shared" si="101"/>
        <v>0</v>
      </c>
    </row>
    <row r="244" spans="1:17" ht="41.25" customHeight="1">
      <c r="A244" s="65" t="s">
        <v>91</v>
      </c>
      <c r="B244" s="13" t="s">
        <v>118</v>
      </c>
      <c r="C244" s="13" t="s">
        <v>122</v>
      </c>
      <c r="D244" s="13" t="s">
        <v>114</v>
      </c>
      <c r="E244" s="13" t="s">
        <v>174</v>
      </c>
      <c r="F244" s="9">
        <f>G244+H244+I244</f>
        <v>2295.4</v>
      </c>
      <c r="G244" s="9"/>
      <c r="H244" s="9">
        <v>2295.4</v>
      </c>
      <c r="I244" s="9"/>
      <c r="J244" s="9">
        <f>K244+L244+M244</f>
        <v>5815.9</v>
      </c>
      <c r="K244" s="9"/>
      <c r="L244" s="9">
        <v>5815.9</v>
      </c>
      <c r="M244" s="9"/>
      <c r="N244" s="9">
        <f>O244+P244+Q244</f>
        <v>5885.9</v>
      </c>
      <c r="O244" s="67"/>
      <c r="P244" s="9">
        <v>5885.9</v>
      </c>
      <c r="Q244" s="67"/>
    </row>
    <row r="245" spans="1:17" ht="25.5" customHeight="1">
      <c r="A245" s="65" t="s">
        <v>221</v>
      </c>
      <c r="B245" s="13" t="s">
        <v>118</v>
      </c>
      <c r="C245" s="13" t="s">
        <v>122</v>
      </c>
      <c r="D245" s="13" t="s">
        <v>114</v>
      </c>
      <c r="E245" s="13" t="s">
        <v>220</v>
      </c>
      <c r="F245" s="9">
        <f>G245+H245+I245</f>
        <v>2250</v>
      </c>
      <c r="G245" s="9"/>
      <c r="H245" s="9">
        <v>2250</v>
      </c>
      <c r="I245" s="9"/>
      <c r="J245" s="9">
        <f>K245+L245+M245</f>
        <v>0</v>
      </c>
      <c r="K245" s="9"/>
      <c r="L245" s="9"/>
      <c r="M245" s="9"/>
      <c r="N245" s="9">
        <f>O245+P245+Q245</f>
        <v>0</v>
      </c>
      <c r="O245" s="67"/>
      <c r="P245" s="67"/>
      <c r="Q245" s="67"/>
    </row>
    <row r="246" spans="1:17" ht="45" customHeight="1">
      <c r="A246" s="65" t="s">
        <v>339</v>
      </c>
      <c r="B246" s="13" t="s">
        <v>118</v>
      </c>
      <c r="C246" s="13" t="s">
        <v>122</v>
      </c>
      <c r="D246" s="13" t="s">
        <v>391</v>
      </c>
      <c r="E246" s="13"/>
      <c r="F246" s="9">
        <f aca="true" t="shared" si="102" ref="F246:Q246">F247</f>
        <v>29070.6</v>
      </c>
      <c r="G246" s="9">
        <f t="shared" si="102"/>
        <v>28116.5</v>
      </c>
      <c r="H246" s="9">
        <f t="shared" si="102"/>
        <v>954.1</v>
      </c>
      <c r="I246" s="9">
        <f t="shared" si="102"/>
        <v>0</v>
      </c>
      <c r="J246" s="9">
        <f t="shared" si="102"/>
        <v>10456</v>
      </c>
      <c r="K246" s="9">
        <f t="shared" si="102"/>
        <v>10456</v>
      </c>
      <c r="L246" s="9">
        <f t="shared" si="102"/>
        <v>0</v>
      </c>
      <c r="M246" s="9">
        <f t="shared" si="102"/>
        <v>0</v>
      </c>
      <c r="N246" s="9">
        <f t="shared" si="102"/>
        <v>10456</v>
      </c>
      <c r="O246" s="9">
        <f t="shared" si="102"/>
        <v>10456</v>
      </c>
      <c r="P246" s="9">
        <f t="shared" si="102"/>
        <v>0</v>
      </c>
      <c r="Q246" s="9">
        <f t="shared" si="102"/>
        <v>0</v>
      </c>
    </row>
    <row r="247" spans="1:17" ht="24" customHeight="1">
      <c r="A247" s="65" t="s">
        <v>221</v>
      </c>
      <c r="B247" s="13" t="s">
        <v>118</v>
      </c>
      <c r="C247" s="13" t="s">
        <v>122</v>
      </c>
      <c r="D247" s="13" t="s">
        <v>391</v>
      </c>
      <c r="E247" s="13" t="s">
        <v>220</v>
      </c>
      <c r="F247" s="9">
        <f>G247+H247+I247</f>
        <v>29070.6</v>
      </c>
      <c r="G247" s="9">
        <v>28116.5</v>
      </c>
      <c r="H247" s="9">
        <v>954.1</v>
      </c>
      <c r="I247" s="9"/>
      <c r="J247" s="9">
        <f>K247+L247+M247</f>
        <v>10456</v>
      </c>
      <c r="K247" s="9">
        <v>10456</v>
      </c>
      <c r="L247" s="9"/>
      <c r="M247" s="9"/>
      <c r="N247" s="9">
        <f>O247+P247+Q247</f>
        <v>10456</v>
      </c>
      <c r="O247" s="9">
        <v>10456</v>
      </c>
      <c r="P247" s="9"/>
      <c r="Q247" s="9"/>
    </row>
    <row r="248" spans="1:17" ht="81" customHeight="1">
      <c r="A248" s="65" t="s">
        <v>338</v>
      </c>
      <c r="B248" s="13" t="s">
        <v>118</v>
      </c>
      <c r="C248" s="13" t="s">
        <v>122</v>
      </c>
      <c r="D248" s="13" t="s">
        <v>336</v>
      </c>
      <c r="E248" s="13"/>
      <c r="F248" s="9">
        <f aca="true" t="shared" si="103" ref="F248:Q248">F249</f>
        <v>1737.5</v>
      </c>
      <c r="G248" s="9">
        <f t="shared" si="103"/>
        <v>1685.4</v>
      </c>
      <c r="H248" s="9">
        <f t="shared" si="103"/>
        <v>52.1</v>
      </c>
      <c r="I248" s="9">
        <f t="shared" si="103"/>
        <v>0</v>
      </c>
      <c r="J248" s="9">
        <f t="shared" si="103"/>
        <v>1737.5</v>
      </c>
      <c r="K248" s="9">
        <f t="shared" si="103"/>
        <v>1685.4</v>
      </c>
      <c r="L248" s="9">
        <f t="shared" si="103"/>
        <v>52.1</v>
      </c>
      <c r="M248" s="9">
        <f t="shared" si="103"/>
        <v>0</v>
      </c>
      <c r="N248" s="9">
        <f t="shared" si="103"/>
        <v>1737.5</v>
      </c>
      <c r="O248" s="9">
        <f t="shared" si="103"/>
        <v>1685.4</v>
      </c>
      <c r="P248" s="9">
        <f t="shared" si="103"/>
        <v>52.1</v>
      </c>
      <c r="Q248" s="9">
        <f t="shared" si="103"/>
        <v>0</v>
      </c>
    </row>
    <row r="249" spans="1:17" ht="18.75">
      <c r="A249" s="65" t="s">
        <v>221</v>
      </c>
      <c r="B249" s="13" t="s">
        <v>118</v>
      </c>
      <c r="C249" s="13" t="s">
        <v>122</v>
      </c>
      <c r="D249" s="13" t="s">
        <v>336</v>
      </c>
      <c r="E249" s="13" t="s">
        <v>220</v>
      </c>
      <c r="F249" s="9">
        <f>G249+H249+I249</f>
        <v>1737.5</v>
      </c>
      <c r="G249" s="9">
        <v>1685.4</v>
      </c>
      <c r="H249" s="9">
        <v>52.1</v>
      </c>
      <c r="I249" s="9"/>
      <c r="J249" s="9">
        <f>K249+L249+M249</f>
        <v>1737.5</v>
      </c>
      <c r="K249" s="9">
        <v>1685.4</v>
      </c>
      <c r="L249" s="9">
        <v>52.1</v>
      </c>
      <c r="M249" s="9">
        <v>0</v>
      </c>
      <c r="N249" s="9">
        <f>O249+P249+Q249</f>
        <v>1737.5</v>
      </c>
      <c r="O249" s="67">
        <v>1685.4</v>
      </c>
      <c r="P249" s="67">
        <v>52.1</v>
      </c>
      <c r="Q249" s="67"/>
    </row>
    <row r="250" spans="1:17" ht="18.75">
      <c r="A250" s="62" t="s">
        <v>166</v>
      </c>
      <c r="B250" s="10" t="s">
        <v>118</v>
      </c>
      <c r="C250" s="10" t="s">
        <v>167</v>
      </c>
      <c r="D250" s="10"/>
      <c r="E250" s="10"/>
      <c r="F250" s="11">
        <f aca="true" t="shared" si="104" ref="F250:Q250">F264+F251</f>
        <v>1436.1000000000001</v>
      </c>
      <c r="G250" s="11">
        <f t="shared" si="104"/>
        <v>1317.6</v>
      </c>
      <c r="H250" s="11">
        <f t="shared" si="104"/>
        <v>118.50000000000001</v>
      </c>
      <c r="I250" s="11">
        <f t="shared" si="104"/>
        <v>0</v>
      </c>
      <c r="J250" s="11">
        <f t="shared" si="104"/>
        <v>1393.2</v>
      </c>
      <c r="K250" s="11">
        <f t="shared" si="104"/>
        <v>1251.9</v>
      </c>
      <c r="L250" s="11">
        <f t="shared" si="104"/>
        <v>141.29999999999998</v>
      </c>
      <c r="M250" s="11">
        <f t="shared" si="104"/>
        <v>0</v>
      </c>
      <c r="N250" s="11">
        <f t="shared" si="104"/>
        <v>1479</v>
      </c>
      <c r="O250" s="9">
        <f t="shared" si="104"/>
        <v>1329.1</v>
      </c>
      <c r="P250" s="9">
        <f t="shared" si="104"/>
        <v>149.89999999999998</v>
      </c>
      <c r="Q250" s="9">
        <f t="shared" si="104"/>
        <v>0</v>
      </c>
    </row>
    <row r="251" spans="1:17" ht="50.25" customHeight="1">
      <c r="A251" s="65" t="s">
        <v>477</v>
      </c>
      <c r="B251" s="13" t="s">
        <v>118</v>
      </c>
      <c r="C251" s="13" t="s">
        <v>167</v>
      </c>
      <c r="D251" s="76" t="s">
        <v>239</v>
      </c>
      <c r="E251" s="13"/>
      <c r="F251" s="9">
        <f aca="true" t="shared" si="105" ref="F251:Q251">F258+F252</f>
        <v>1428.9</v>
      </c>
      <c r="G251" s="9">
        <f t="shared" si="105"/>
        <v>1317.6</v>
      </c>
      <c r="H251" s="9">
        <f t="shared" si="105"/>
        <v>111.30000000000001</v>
      </c>
      <c r="I251" s="9">
        <f t="shared" si="105"/>
        <v>0</v>
      </c>
      <c r="J251" s="9">
        <f t="shared" si="105"/>
        <v>1386</v>
      </c>
      <c r="K251" s="9">
        <f t="shared" si="105"/>
        <v>1251.9</v>
      </c>
      <c r="L251" s="9">
        <f t="shared" si="105"/>
        <v>134.1</v>
      </c>
      <c r="M251" s="9">
        <f t="shared" si="105"/>
        <v>0</v>
      </c>
      <c r="N251" s="9">
        <f t="shared" si="105"/>
        <v>1471.8</v>
      </c>
      <c r="O251" s="9">
        <f t="shared" si="105"/>
        <v>1329.1</v>
      </c>
      <c r="P251" s="9">
        <f t="shared" si="105"/>
        <v>142.7</v>
      </c>
      <c r="Q251" s="9">
        <f t="shared" si="105"/>
        <v>0</v>
      </c>
    </row>
    <row r="252" spans="1:17" ht="56.25" customHeight="1">
      <c r="A252" s="65" t="s">
        <v>478</v>
      </c>
      <c r="B252" s="13" t="s">
        <v>118</v>
      </c>
      <c r="C252" s="13" t="s">
        <v>167</v>
      </c>
      <c r="D252" s="76" t="s">
        <v>302</v>
      </c>
      <c r="E252" s="13"/>
      <c r="F252" s="9">
        <f aca="true" t="shared" si="106" ref="F252:Q252">F253</f>
        <v>438</v>
      </c>
      <c r="G252" s="9">
        <f t="shared" si="106"/>
        <v>376.2</v>
      </c>
      <c r="H252" s="9">
        <f t="shared" si="106"/>
        <v>61.800000000000004</v>
      </c>
      <c r="I252" s="9">
        <f t="shared" si="106"/>
        <v>0</v>
      </c>
      <c r="J252" s="9">
        <f t="shared" si="106"/>
        <v>395</v>
      </c>
      <c r="K252" s="9">
        <f t="shared" si="106"/>
        <v>310.5</v>
      </c>
      <c r="L252" s="9">
        <f t="shared" si="106"/>
        <v>84.5</v>
      </c>
      <c r="M252" s="9">
        <f t="shared" si="106"/>
        <v>0</v>
      </c>
      <c r="N252" s="9">
        <f t="shared" si="106"/>
        <v>480.8</v>
      </c>
      <c r="O252" s="9">
        <f t="shared" si="106"/>
        <v>387.7</v>
      </c>
      <c r="P252" s="9">
        <f t="shared" si="106"/>
        <v>93.1</v>
      </c>
      <c r="Q252" s="9">
        <f t="shared" si="106"/>
        <v>0</v>
      </c>
    </row>
    <row r="253" spans="1:17" ht="27" customHeight="1">
      <c r="A253" s="65" t="s">
        <v>494</v>
      </c>
      <c r="B253" s="13" t="s">
        <v>118</v>
      </c>
      <c r="C253" s="13" t="s">
        <v>167</v>
      </c>
      <c r="D253" s="76" t="s">
        <v>542</v>
      </c>
      <c r="E253" s="13"/>
      <c r="F253" s="9">
        <f aca="true" t="shared" si="107" ref="F253:Q253">F256+F254</f>
        <v>438</v>
      </c>
      <c r="G253" s="9">
        <f t="shared" si="107"/>
        <v>376.2</v>
      </c>
      <c r="H253" s="9">
        <f t="shared" si="107"/>
        <v>61.800000000000004</v>
      </c>
      <c r="I253" s="9">
        <f t="shared" si="107"/>
        <v>0</v>
      </c>
      <c r="J253" s="9">
        <f t="shared" si="107"/>
        <v>395</v>
      </c>
      <c r="K253" s="9">
        <f t="shared" si="107"/>
        <v>310.5</v>
      </c>
      <c r="L253" s="9">
        <f t="shared" si="107"/>
        <v>84.5</v>
      </c>
      <c r="M253" s="9">
        <f t="shared" si="107"/>
        <v>0</v>
      </c>
      <c r="N253" s="9">
        <f t="shared" si="107"/>
        <v>480.8</v>
      </c>
      <c r="O253" s="9">
        <f t="shared" si="107"/>
        <v>387.7</v>
      </c>
      <c r="P253" s="9">
        <f t="shared" si="107"/>
        <v>93.1</v>
      </c>
      <c r="Q253" s="9">
        <f t="shared" si="107"/>
        <v>0</v>
      </c>
    </row>
    <row r="254" spans="1:17" ht="23.25" customHeight="1">
      <c r="A254" s="65" t="s">
        <v>527</v>
      </c>
      <c r="B254" s="13" t="s">
        <v>118</v>
      </c>
      <c r="C254" s="13" t="s">
        <v>167</v>
      </c>
      <c r="D254" s="76" t="s">
        <v>543</v>
      </c>
      <c r="E254" s="13"/>
      <c r="F254" s="9">
        <f aca="true" t="shared" si="108" ref="F254:Q254">F255</f>
        <v>20</v>
      </c>
      <c r="G254" s="9">
        <f t="shared" si="108"/>
        <v>0</v>
      </c>
      <c r="H254" s="9">
        <f t="shared" si="108"/>
        <v>20</v>
      </c>
      <c r="I254" s="9">
        <f t="shared" si="108"/>
        <v>0</v>
      </c>
      <c r="J254" s="9">
        <f t="shared" si="108"/>
        <v>50</v>
      </c>
      <c r="K254" s="9">
        <f t="shared" si="108"/>
        <v>0</v>
      </c>
      <c r="L254" s="9">
        <f t="shared" si="108"/>
        <v>50</v>
      </c>
      <c r="M254" s="9">
        <f t="shared" si="108"/>
        <v>0</v>
      </c>
      <c r="N254" s="9">
        <f t="shared" si="108"/>
        <v>50</v>
      </c>
      <c r="O254" s="9">
        <f t="shared" si="108"/>
        <v>0</v>
      </c>
      <c r="P254" s="9">
        <f t="shared" si="108"/>
        <v>50</v>
      </c>
      <c r="Q254" s="9">
        <f t="shared" si="108"/>
        <v>0</v>
      </c>
    </row>
    <row r="255" spans="1:17" ht="42.75" customHeight="1">
      <c r="A255" s="65" t="s">
        <v>91</v>
      </c>
      <c r="B255" s="13" t="s">
        <v>118</v>
      </c>
      <c r="C255" s="13" t="s">
        <v>167</v>
      </c>
      <c r="D255" s="76" t="s">
        <v>543</v>
      </c>
      <c r="E255" s="13" t="s">
        <v>174</v>
      </c>
      <c r="F255" s="9">
        <f>G255+H255+I255</f>
        <v>20</v>
      </c>
      <c r="G255" s="9"/>
      <c r="H255" s="9">
        <f>50-30</f>
        <v>20</v>
      </c>
      <c r="I255" s="9"/>
      <c r="J255" s="9">
        <f>K255+L255+M255</f>
        <v>50</v>
      </c>
      <c r="K255" s="9"/>
      <c r="L255" s="9">
        <v>50</v>
      </c>
      <c r="M255" s="9"/>
      <c r="N255" s="9">
        <f>O255+P255+Q255</f>
        <v>50</v>
      </c>
      <c r="O255" s="9"/>
      <c r="P255" s="9">
        <v>50</v>
      </c>
      <c r="Q255" s="9"/>
    </row>
    <row r="256" spans="1:17" ht="20.25" customHeight="1">
      <c r="A256" s="65" t="s">
        <v>493</v>
      </c>
      <c r="B256" s="13" t="s">
        <v>118</v>
      </c>
      <c r="C256" s="13" t="s">
        <v>167</v>
      </c>
      <c r="D256" s="76" t="s">
        <v>611</v>
      </c>
      <c r="E256" s="13"/>
      <c r="F256" s="9">
        <f aca="true" t="shared" si="109" ref="F256:Q256">F257</f>
        <v>418</v>
      </c>
      <c r="G256" s="9">
        <f t="shared" si="109"/>
        <v>376.2</v>
      </c>
      <c r="H256" s="9">
        <f t="shared" si="109"/>
        <v>41.800000000000004</v>
      </c>
      <c r="I256" s="9">
        <f t="shared" si="109"/>
        <v>0</v>
      </c>
      <c r="J256" s="9">
        <f t="shared" si="109"/>
        <v>345</v>
      </c>
      <c r="K256" s="9">
        <f t="shared" si="109"/>
        <v>310.5</v>
      </c>
      <c r="L256" s="9">
        <f t="shared" si="109"/>
        <v>34.5</v>
      </c>
      <c r="M256" s="9">
        <f t="shared" si="109"/>
        <v>0</v>
      </c>
      <c r="N256" s="9">
        <f t="shared" si="109"/>
        <v>430.8</v>
      </c>
      <c r="O256" s="9">
        <f t="shared" si="109"/>
        <v>387.7</v>
      </c>
      <c r="P256" s="9">
        <f t="shared" si="109"/>
        <v>43.1</v>
      </c>
      <c r="Q256" s="9">
        <f t="shared" si="109"/>
        <v>0</v>
      </c>
    </row>
    <row r="257" spans="1:17" ht="46.5" customHeight="1">
      <c r="A257" s="65" t="s">
        <v>91</v>
      </c>
      <c r="B257" s="13" t="s">
        <v>118</v>
      </c>
      <c r="C257" s="13" t="s">
        <v>167</v>
      </c>
      <c r="D257" s="76" t="s">
        <v>611</v>
      </c>
      <c r="E257" s="13" t="s">
        <v>174</v>
      </c>
      <c r="F257" s="9">
        <f>G257+H257+I257</f>
        <v>418</v>
      </c>
      <c r="G257" s="9">
        <f>406.8-30.6</f>
        <v>376.2</v>
      </c>
      <c r="H257" s="9">
        <f>45.2-3.4</f>
        <v>41.800000000000004</v>
      </c>
      <c r="I257" s="9"/>
      <c r="J257" s="9">
        <f>K257+L257+M257</f>
        <v>345</v>
      </c>
      <c r="K257" s="9">
        <v>310.5</v>
      </c>
      <c r="L257" s="9">
        <v>34.5</v>
      </c>
      <c r="M257" s="9"/>
      <c r="N257" s="9">
        <f>O257+P257+Q257</f>
        <v>430.8</v>
      </c>
      <c r="O257" s="70">
        <v>387.7</v>
      </c>
      <c r="P257" s="70">
        <v>43.1</v>
      </c>
      <c r="Q257" s="9"/>
    </row>
    <row r="258" spans="1:17" ht="42" customHeight="1">
      <c r="A258" s="65" t="s">
        <v>573</v>
      </c>
      <c r="B258" s="13" t="s">
        <v>118</v>
      </c>
      <c r="C258" s="13" t="s">
        <v>167</v>
      </c>
      <c r="D258" s="76" t="s">
        <v>332</v>
      </c>
      <c r="E258" s="13"/>
      <c r="F258" s="9">
        <f aca="true" t="shared" si="110" ref="F258:Q258">F259</f>
        <v>990.9</v>
      </c>
      <c r="G258" s="9">
        <f t="shared" si="110"/>
        <v>941.4</v>
      </c>
      <c r="H258" s="9">
        <f t="shared" si="110"/>
        <v>49.5</v>
      </c>
      <c r="I258" s="9">
        <f t="shared" si="110"/>
        <v>0</v>
      </c>
      <c r="J258" s="9">
        <f t="shared" si="110"/>
        <v>991</v>
      </c>
      <c r="K258" s="9">
        <f t="shared" si="110"/>
        <v>941.4</v>
      </c>
      <c r="L258" s="9">
        <f t="shared" si="110"/>
        <v>49.6</v>
      </c>
      <c r="M258" s="9">
        <f t="shared" si="110"/>
        <v>0</v>
      </c>
      <c r="N258" s="9">
        <f t="shared" si="110"/>
        <v>991</v>
      </c>
      <c r="O258" s="9">
        <f t="shared" si="110"/>
        <v>941.4</v>
      </c>
      <c r="P258" s="9">
        <f t="shared" si="110"/>
        <v>49.6</v>
      </c>
      <c r="Q258" s="9">
        <f t="shared" si="110"/>
        <v>0</v>
      </c>
    </row>
    <row r="259" spans="1:17" ht="42.75" customHeight="1">
      <c r="A259" s="65" t="s">
        <v>333</v>
      </c>
      <c r="B259" s="13" t="s">
        <v>118</v>
      </c>
      <c r="C259" s="13" t="s">
        <v>167</v>
      </c>
      <c r="D259" s="76" t="s">
        <v>490</v>
      </c>
      <c r="E259" s="13"/>
      <c r="F259" s="9">
        <f aca="true" t="shared" si="111" ref="F259:Q259">F262+F260</f>
        <v>990.9</v>
      </c>
      <c r="G259" s="9">
        <f t="shared" si="111"/>
        <v>941.4</v>
      </c>
      <c r="H259" s="9">
        <f t="shared" si="111"/>
        <v>49.5</v>
      </c>
      <c r="I259" s="9">
        <f t="shared" si="111"/>
        <v>0</v>
      </c>
      <c r="J259" s="9">
        <f t="shared" si="111"/>
        <v>991</v>
      </c>
      <c r="K259" s="9">
        <f t="shared" si="111"/>
        <v>941.4</v>
      </c>
      <c r="L259" s="9">
        <f t="shared" si="111"/>
        <v>49.6</v>
      </c>
      <c r="M259" s="9">
        <f t="shared" si="111"/>
        <v>0</v>
      </c>
      <c r="N259" s="9">
        <f t="shared" si="111"/>
        <v>991</v>
      </c>
      <c r="O259" s="9">
        <f t="shared" si="111"/>
        <v>941.4</v>
      </c>
      <c r="P259" s="9">
        <f t="shared" si="111"/>
        <v>49.6</v>
      </c>
      <c r="Q259" s="9">
        <f t="shared" si="111"/>
        <v>0</v>
      </c>
    </row>
    <row r="260" spans="1:17" ht="60" customHeight="1">
      <c r="A260" s="144" t="s">
        <v>650</v>
      </c>
      <c r="B260" s="13" t="s">
        <v>118</v>
      </c>
      <c r="C260" s="13" t="s">
        <v>167</v>
      </c>
      <c r="D260" s="76" t="s">
        <v>491</v>
      </c>
      <c r="E260" s="13"/>
      <c r="F260" s="9">
        <f aca="true" t="shared" si="112" ref="F260:Q260">F261</f>
        <v>0</v>
      </c>
      <c r="G260" s="9">
        <f t="shared" si="112"/>
        <v>0</v>
      </c>
      <c r="H260" s="9">
        <v>0</v>
      </c>
      <c r="I260" s="9">
        <f t="shared" si="112"/>
        <v>0</v>
      </c>
      <c r="J260" s="9">
        <f t="shared" si="112"/>
        <v>0</v>
      </c>
      <c r="K260" s="9">
        <f t="shared" si="112"/>
        <v>0</v>
      </c>
      <c r="L260" s="9">
        <f t="shared" si="112"/>
        <v>0</v>
      </c>
      <c r="M260" s="9">
        <f t="shared" si="112"/>
        <v>0</v>
      </c>
      <c r="N260" s="9">
        <f t="shared" si="112"/>
        <v>0</v>
      </c>
      <c r="O260" s="9">
        <f t="shared" si="112"/>
        <v>0</v>
      </c>
      <c r="P260" s="9">
        <f t="shared" si="112"/>
        <v>0</v>
      </c>
      <c r="Q260" s="9">
        <f t="shared" si="112"/>
        <v>0</v>
      </c>
    </row>
    <row r="261" spans="1:17" ht="63" customHeight="1">
      <c r="A261" s="65" t="s">
        <v>407</v>
      </c>
      <c r="B261" s="13" t="s">
        <v>118</v>
      </c>
      <c r="C261" s="13" t="s">
        <v>167</v>
      </c>
      <c r="D261" s="76" t="s">
        <v>491</v>
      </c>
      <c r="E261" s="13" t="s">
        <v>406</v>
      </c>
      <c r="F261" s="9">
        <f>G261+H261+I261</f>
        <v>0</v>
      </c>
      <c r="G261" s="9">
        <v>0</v>
      </c>
      <c r="H261" s="9">
        <v>0</v>
      </c>
      <c r="I261" s="9"/>
      <c r="J261" s="9">
        <f>K261+L261+M261</f>
        <v>0</v>
      </c>
      <c r="K261" s="9">
        <v>0</v>
      </c>
      <c r="L261" s="9">
        <v>0</v>
      </c>
      <c r="M261" s="9">
        <v>0</v>
      </c>
      <c r="N261" s="9">
        <f>O261+P261+Q261</f>
        <v>0</v>
      </c>
      <c r="O261" s="9">
        <v>0</v>
      </c>
      <c r="P261" s="9">
        <v>0</v>
      </c>
      <c r="Q261" s="9">
        <v>0</v>
      </c>
    </row>
    <row r="262" spans="1:17" ht="39" customHeight="1">
      <c r="A262" s="65" t="s">
        <v>588</v>
      </c>
      <c r="B262" s="13" t="s">
        <v>118</v>
      </c>
      <c r="C262" s="13" t="s">
        <v>167</v>
      </c>
      <c r="D262" s="76" t="s">
        <v>492</v>
      </c>
      <c r="E262" s="13"/>
      <c r="F262" s="9">
        <f aca="true" t="shared" si="113" ref="F262:Q262">F263</f>
        <v>990.9</v>
      </c>
      <c r="G262" s="9">
        <f t="shared" si="113"/>
        <v>941.4</v>
      </c>
      <c r="H262" s="9">
        <f t="shared" si="113"/>
        <v>49.5</v>
      </c>
      <c r="I262" s="9">
        <f t="shared" si="113"/>
        <v>0</v>
      </c>
      <c r="J262" s="9">
        <f t="shared" si="113"/>
        <v>991</v>
      </c>
      <c r="K262" s="9">
        <f t="shared" si="113"/>
        <v>941.4</v>
      </c>
      <c r="L262" s="9">
        <f t="shared" si="113"/>
        <v>49.6</v>
      </c>
      <c r="M262" s="9">
        <f t="shared" si="113"/>
        <v>0</v>
      </c>
      <c r="N262" s="9">
        <f t="shared" si="113"/>
        <v>991</v>
      </c>
      <c r="O262" s="9">
        <f t="shared" si="113"/>
        <v>941.4</v>
      </c>
      <c r="P262" s="9">
        <f t="shared" si="113"/>
        <v>49.6</v>
      </c>
      <c r="Q262" s="9">
        <f t="shared" si="113"/>
        <v>0</v>
      </c>
    </row>
    <row r="263" spans="1:17" ht="70.5" customHeight="1">
      <c r="A263" s="65" t="s">
        <v>407</v>
      </c>
      <c r="B263" s="13" t="s">
        <v>118</v>
      </c>
      <c r="C263" s="13" t="s">
        <v>167</v>
      </c>
      <c r="D263" s="76" t="s">
        <v>492</v>
      </c>
      <c r="E263" s="13" t="s">
        <v>406</v>
      </c>
      <c r="F263" s="9">
        <f>G263+H263+I263</f>
        <v>990.9</v>
      </c>
      <c r="G263" s="9">
        <v>941.4</v>
      </c>
      <c r="H263" s="9">
        <v>49.5</v>
      </c>
      <c r="I263" s="9"/>
      <c r="J263" s="9">
        <f>K263+M263+L263</f>
        <v>991</v>
      </c>
      <c r="K263" s="9">
        <v>941.4</v>
      </c>
      <c r="L263" s="9">
        <v>49.6</v>
      </c>
      <c r="M263" s="9"/>
      <c r="N263" s="9">
        <f>O263+Q263+P263</f>
        <v>991</v>
      </c>
      <c r="O263" s="76">
        <v>941.4</v>
      </c>
      <c r="P263" s="76">
        <v>49.6</v>
      </c>
      <c r="Q263" s="76"/>
    </row>
    <row r="264" spans="1:17" ht="24.75" customHeight="1">
      <c r="A264" s="65" t="s">
        <v>329</v>
      </c>
      <c r="B264" s="13" t="s">
        <v>118</v>
      </c>
      <c r="C264" s="13" t="s">
        <v>167</v>
      </c>
      <c r="D264" s="66" t="s">
        <v>231</v>
      </c>
      <c r="E264" s="13"/>
      <c r="F264" s="9">
        <f aca="true" t="shared" si="114" ref="F264:Q266">F265</f>
        <v>7.2</v>
      </c>
      <c r="G264" s="9">
        <f t="shared" si="114"/>
        <v>0</v>
      </c>
      <c r="H264" s="9">
        <f t="shared" si="114"/>
        <v>7.2</v>
      </c>
      <c r="I264" s="9">
        <f t="shared" si="114"/>
        <v>0</v>
      </c>
      <c r="J264" s="9">
        <f t="shared" si="114"/>
        <v>7.2</v>
      </c>
      <c r="K264" s="9">
        <f t="shared" si="114"/>
        <v>0</v>
      </c>
      <c r="L264" s="9">
        <f t="shared" si="114"/>
        <v>7.2</v>
      </c>
      <c r="M264" s="9">
        <f t="shared" si="114"/>
        <v>0</v>
      </c>
      <c r="N264" s="9">
        <f t="shared" si="114"/>
        <v>7.2</v>
      </c>
      <c r="O264" s="9">
        <f t="shared" si="114"/>
        <v>0</v>
      </c>
      <c r="P264" s="9">
        <f t="shared" si="114"/>
        <v>7.2</v>
      </c>
      <c r="Q264" s="9">
        <f t="shared" si="114"/>
        <v>0</v>
      </c>
    </row>
    <row r="265" spans="1:17" ht="40.5" customHeight="1">
      <c r="A265" s="65" t="s">
        <v>227</v>
      </c>
      <c r="B265" s="13" t="s">
        <v>118</v>
      </c>
      <c r="C265" s="13" t="s">
        <v>167</v>
      </c>
      <c r="D265" s="66" t="s">
        <v>66</v>
      </c>
      <c r="E265" s="13"/>
      <c r="F265" s="9">
        <f t="shared" si="114"/>
        <v>7.2</v>
      </c>
      <c r="G265" s="9">
        <f t="shared" si="114"/>
        <v>0</v>
      </c>
      <c r="H265" s="9">
        <f t="shared" si="114"/>
        <v>7.2</v>
      </c>
      <c r="I265" s="9">
        <f t="shared" si="114"/>
        <v>0</v>
      </c>
      <c r="J265" s="9">
        <f t="shared" si="114"/>
        <v>7.2</v>
      </c>
      <c r="K265" s="9">
        <f t="shared" si="114"/>
        <v>0</v>
      </c>
      <c r="L265" s="9">
        <f t="shared" si="114"/>
        <v>7.2</v>
      </c>
      <c r="M265" s="9">
        <f t="shared" si="114"/>
        <v>0</v>
      </c>
      <c r="N265" s="9">
        <f t="shared" si="114"/>
        <v>7.2</v>
      </c>
      <c r="O265" s="9">
        <f t="shared" si="114"/>
        <v>0</v>
      </c>
      <c r="P265" s="9">
        <f t="shared" si="114"/>
        <v>7.2</v>
      </c>
      <c r="Q265" s="9">
        <f t="shared" si="114"/>
        <v>0</v>
      </c>
    </row>
    <row r="266" spans="1:17" ht="84.75" customHeight="1">
      <c r="A266" s="65" t="s">
        <v>689</v>
      </c>
      <c r="B266" s="13" t="s">
        <v>118</v>
      </c>
      <c r="C266" s="13" t="s">
        <v>167</v>
      </c>
      <c r="D266" s="66" t="s">
        <v>99</v>
      </c>
      <c r="E266" s="13"/>
      <c r="F266" s="9">
        <f t="shared" si="114"/>
        <v>7.2</v>
      </c>
      <c r="G266" s="9">
        <f t="shared" si="114"/>
        <v>0</v>
      </c>
      <c r="H266" s="9">
        <f t="shared" si="114"/>
        <v>7.2</v>
      </c>
      <c r="I266" s="9">
        <f t="shared" si="114"/>
        <v>0</v>
      </c>
      <c r="J266" s="9">
        <f t="shared" si="114"/>
        <v>7.2</v>
      </c>
      <c r="K266" s="9">
        <f t="shared" si="114"/>
        <v>0</v>
      </c>
      <c r="L266" s="9">
        <f t="shared" si="114"/>
        <v>7.2</v>
      </c>
      <c r="M266" s="9">
        <f t="shared" si="114"/>
        <v>0</v>
      </c>
      <c r="N266" s="9">
        <f t="shared" si="114"/>
        <v>7.2</v>
      </c>
      <c r="O266" s="9">
        <f t="shared" si="114"/>
        <v>0</v>
      </c>
      <c r="P266" s="9">
        <f t="shared" si="114"/>
        <v>7.2</v>
      </c>
      <c r="Q266" s="9">
        <f t="shared" si="114"/>
        <v>0</v>
      </c>
    </row>
    <row r="267" spans="1:17" ht="18.75">
      <c r="A267" s="65" t="s">
        <v>221</v>
      </c>
      <c r="B267" s="13" t="s">
        <v>118</v>
      </c>
      <c r="C267" s="13" t="s">
        <v>167</v>
      </c>
      <c r="D267" s="66" t="s">
        <v>99</v>
      </c>
      <c r="E267" s="13" t="s">
        <v>220</v>
      </c>
      <c r="F267" s="9">
        <f>G267+H267+I267</f>
        <v>7.2</v>
      </c>
      <c r="G267" s="9"/>
      <c r="H267" s="9">
        <v>7.2</v>
      </c>
      <c r="I267" s="9"/>
      <c r="J267" s="9">
        <f>K267+L267+M267</f>
        <v>7.2</v>
      </c>
      <c r="K267" s="9"/>
      <c r="L267" s="9">
        <v>7.2</v>
      </c>
      <c r="M267" s="9"/>
      <c r="N267" s="9">
        <f>O267+P267+Q267</f>
        <v>7.2</v>
      </c>
      <c r="O267" s="67"/>
      <c r="P267" s="67">
        <v>7.2</v>
      </c>
      <c r="Q267" s="67"/>
    </row>
    <row r="268" spans="1:17" ht="18.75">
      <c r="A268" s="62" t="s">
        <v>161</v>
      </c>
      <c r="B268" s="10" t="s">
        <v>125</v>
      </c>
      <c r="C268" s="10" t="s">
        <v>384</v>
      </c>
      <c r="D268" s="126"/>
      <c r="E268" s="10"/>
      <c r="F268" s="11">
        <f>F269+F279+F294+F299</f>
        <v>14078.7</v>
      </c>
      <c r="G268" s="11">
        <f aca="true" t="shared" si="115" ref="G268:N268">G269+G279+G294+G299</f>
        <v>5071</v>
      </c>
      <c r="H268" s="11">
        <f t="shared" si="115"/>
        <v>8828.5</v>
      </c>
      <c r="I268" s="11">
        <f t="shared" si="115"/>
        <v>179.2</v>
      </c>
      <c r="J268" s="11">
        <f t="shared" si="115"/>
        <v>2859.6</v>
      </c>
      <c r="K268" s="11">
        <f t="shared" si="115"/>
        <v>1637.6</v>
      </c>
      <c r="L268" s="11">
        <f t="shared" si="115"/>
        <v>1040</v>
      </c>
      <c r="M268" s="11">
        <f t="shared" si="115"/>
        <v>182</v>
      </c>
      <c r="N268" s="11">
        <f t="shared" si="115"/>
        <v>2999.9</v>
      </c>
      <c r="O268" s="9">
        <f>O269+O279+O294</f>
        <v>1763.9</v>
      </c>
      <c r="P268" s="9">
        <f>P269+P279+P294</f>
        <v>1040</v>
      </c>
      <c r="Q268" s="9">
        <f>Q269+Q279+Q294</f>
        <v>196</v>
      </c>
    </row>
    <row r="269" spans="1:17" ht="18.75">
      <c r="A269" s="62" t="s">
        <v>162</v>
      </c>
      <c r="B269" s="10" t="s">
        <v>125</v>
      </c>
      <c r="C269" s="10" t="s">
        <v>117</v>
      </c>
      <c r="D269" s="126"/>
      <c r="E269" s="10"/>
      <c r="F269" s="11">
        <f aca="true" t="shared" si="116" ref="F269:Q269">F276+F270</f>
        <v>300</v>
      </c>
      <c r="G269" s="11">
        <f t="shared" si="116"/>
        <v>0</v>
      </c>
      <c r="H269" s="11">
        <f t="shared" si="116"/>
        <v>300</v>
      </c>
      <c r="I269" s="11">
        <f t="shared" si="116"/>
        <v>0</v>
      </c>
      <c r="J269" s="11">
        <f t="shared" si="116"/>
        <v>800</v>
      </c>
      <c r="K269" s="11">
        <f t="shared" si="116"/>
        <v>0</v>
      </c>
      <c r="L269" s="11">
        <f t="shared" si="116"/>
        <v>800</v>
      </c>
      <c r="M269" s="11">
        <f t="shared" si="116"/>
        <v>0</v>
      </c>
      <c r="N269" s="11">
        <f t="shared" si="116"/>
        <v>800</v>
      </c>
      <c r="O269" s="9">
        <f t="shared" si="116"/>
        <v>0</v>
      </c>
      <c r="P269" s="9">
        <f t="shared" si="116"/>
        <v>800</v>
      </c>
      <c r="Q269" s="9">
        <f t="shared" si="116"/>
        <v>0</v>
      </c>
    </row>
    <row r="270" spans="1:17" ht="56.25" customHeight="1">
      <c r="A270" s="65" t="s">
        <v>483</v>
      </c>
      <c r="B270" s="13" t="s">
        <v>125</v>
      </c>
      <c r="C270" s="13" t="s">
        <v>117</v>
      </c>
      <c r="D270" s="13" t="s">
        <v>266</v>
      </c>
      <c r="E270" s="13"/>
      <c r="F270" s="9">
        <f>F271</f>
        <v>111.7</v>
      </c>
      <c r="G270" s="9">
        <f>G271</f>
        <v>0</v>
      </c>
      <c r="H270" s="9">
        <f>H271</f>
        <v>111.7</v>
      </c>
      <c r="I270" s="9">
        <f>I271</f>
        <v>0</v>
      </c>
      <c r="J270" s="9">
        <f aca="true" t="shared" si="117" ref="F270:Q272">J271</f>
        <v>500</v>
      </c>
      <c r="K270" s="9">
        <f t="shared" si="117"/>
        <v>0</v>
      </c>
      <c r="L270" s="9">
        <f t="shared" si="117"/>
        <v>500</v>
      </c>
      <c r="M270" s="9">
        <f t="shared" si="117"/>
        <v>0</v>
      </c>
      <c r="N270" s="9">
        <f t="shared" si="117"/>
        <v>500</v>
      </c>
      <c r="O270" s="9">
        <f t="shared" si="117"/>
        <v>0</v>
      </c>
      <c r="P270" s="9">
        <f t="shared" si="117"/>
        <v>500</v>
      </c>
      <c r="Q270" s="9">
        <f t="shared" si="117"/>
        <v>0</v>
      </c>
    </row>
    <row r="271" spans="1:17" ht="18.75">
      <c r="A271" s="65" t="s">
        <v>536</v>
      </c>
      <c r="B271" s="13" t="s">
        <v>125</v>
      </c>
      <c r="C271" s="13" t="s">
        <v>117</v>
      </c>
      <c r="D271" s="13" t="s">
        <v>27</v>
      </c>
      <c r="E271" s="13"/>
      <c r="F271" s="9">
        <f>F272+F274</f>
        <v>111.7</v>
      </c>
      <c r="G271" s="9">
        <f>G272+G274</f>
        <v>0</v>
      </c>
      <c r="H271" s="9">
        <f>H272+H274</f>
        <v>111.7</v>
      </c>
      <c r="I271" s="9">
        <f>I272+I274</f>
        <v>0</v>
      </c>
      <c r="J271" s="9">
        <f t="shared" si="117"/>
        <v>500</v>
      </c>
      <c r="K271" s="9">
        <f t="shared" si="117"/>
        <v>0</v>
      </c>
      <c r="L271" s="9">
        <f t="shared" si="117"/>
        <v>500</v>
      </c>
      <c r="M271" s="9">
        <f t="shared" si="117"/>
        <v>0</v>
      </c>
      <c r="N271" s="9">
        <f t="shared" si="117"/>
        <v>500</v>
      </c>
      <c r="O271" s="9">
        <f t="shared" si="117"/>
        <v>0</v>
      </c>
      <c r="P271" s="9">
        <f t="shared" si="117"/>
        <v>500</v>
      </c>
      <c r="Q271" s="9">
        <f t="shared" si="117"/>
        <v>0</v>
      </c>
    </row>
    <row r="272" spans="1:17" ht="24" customHeight="1">
      <c r="A272" s="65" t="s">
        <v>223</v>
      </c>
      <c r="B272" s="13" t="s">
        <v>125</v>
      </c>
      <c r="C272" s="13" t="s">
        <v>117</v>
      </c>
      <c r="D272" s="13" t="s">
        <v>28</v>
      </c>
      <c r="E272" s="13"/>
      <c r="F272" s="9">
        <f t="shared" si="117"/>
        <v>0</v>
      </c>
      <c r="G272" s="9">
        <f t="shared" si="117"/>
        <v>0</v>
      </c>
      <c r="H272" s="9">
        <f t="shared" si="117"/>
        <v>0</v>
      </c>
      <c r="I272" s="9">
        <f t="shared" si="117"/>
        <v>0</v>
      </c>
      <c r="J272" s="9">
        <f t="shared" si="117"/>
        <v>500</v>
      </c>
      <c r="K272" s="9">
        <f t="shared" si="117"/>
        <v>0</v>
      </c>
      <c r="L272" s="9">
        <f t="shared" si="117"/>
        <v>500</v>
      </c>
      <c r="M272" s="9">
        <f t="shared" si="117"/>
        <v>0</v>
      </c>
      <c r="N272" s="9">
        <f t="shared" si="117"/>
        <v>500</v>
      </c>
      <c r="O272" s="9">
        <f t="shared" si="117"/>
        <v>0</v>
      </c>
      <c r="P272" s="9">
        <f t="shared" si="117"/>
        <v>500</v>
      </c>
      <c r="Q272" s="9">
        <f t="shared" si="117"/>
        <v>0</v>
      </c>
    </row>
    <row r="273" spans="1:17" ht="20.25" customHeight="1">
      <c r="A273" s="65" t="s">
        <v>340</v>
      </c>
      <c r="B273" s="13" t="s">
        <v>125</v>
      </c>
      <c r="C273" s="13" t="s">
        <v>117</v>
      </c>
      <c r="D273" s="13" t="s">
        <v>28</v>
      </c>
      <c r="E273" s="13" t="s">
        <v>179</v>
      </c>
      <c r="F273" s="9">
        <f>G273+H273+I273</f>
        <v>0</v>
      </c>
      <c r="G273" s="9"/>
      <c r="H273" s="9">
        <v>0</v>
      </c>
      <c r="I273" s="9"/>
      <c r="J273" s="9">
        <f>K273+L273+M273</f>
        <v>500</v>
      </c>
      <c r="K273" s="9"/>
      <c r="L273" s="9">
        <v>500</v>
      </c>
      <c r="M273" s="9"/>
      <c r="N273" s="9">
        <f>O273+P273+Q273</f>
        <v>500</v>
      </c>
      <c r="O273" s="9"/>
      <c r="P273" s="9">
        <v>500</v>
      </c>
      <c r="Q273" s="9"/>
    </row>
    <row r="274" spans="1:17" ht="20.25" customHeight="1">
      <c r="A274" s="65" t="s">
        <v>296</v>
      </c>
      <c r="B274" s="13" t="s">
        <v>125</v>
      </c>
      <c r="C274" s="13" t="s">
        <v>117</v>
      </c>
      <c r="D274" s="13" t="s">
        <v>710</v>
      </c>
      <c r="E274" s="13"/>
      <c r="F274" s="9">
        <f>F275</f>
        <v>111.7</v>
      </c>
      <c r="G274" s="9">
        <f>G275</f>
        <v>0</v>
      </c>
      <c r="H274" s="9">
        <f>H275</f>
        <v>111.7</v>
      </c>
      <c r="I274" s="9">
        <f>I275</f>
        <v>0</v>
      </c>
      <c r="J274" s="9"/>
      <c r="K274" s="9"/>
      <c r="L274" s="9"/>
      <c r="M274" s="9"/>
      <c r="N274" s="9"/>
      <c r="O274" s="9"/>
      <c r="P274" s="9"/>
      <c r="Q274" s="9"/>
    </row>
    <row r="275" spans="1:17" ht="20.25" customHeight="1">
      <c r="A275" s="65" t="s">
        <v>91</v>
      </c>
      <c r="B275" s="13" t="s">
        <v>125</v>
      </c>
      <c r="C275" s="13" t="s">
        <v>117</v>
      </c>
      <c r="D275" s="13" t="s">
        <v>710</v>
      </c>
      <c r="E275" s="13" t="s">
        <v>174</v>
      </c>
      <c r="F275" s="9">
        <f>G275+H275+I275</f>
        <v>111.7</v>
      </c>
      <c r="G275" s="9"/>
      <c r="H275" s="9">
        <v>111.7</v>
      </c>
      <c r="I275" s="9"/>
      <c r="J275" s="9"/>
      <c r="K275" s="9"/>
      <c r="L275" s="9"/>
      <c r="M275" s="9"/>
      <c r="N275" s="9"/>
      <c r="O275" s="9"/>
      <c r="P275" s="9"/>
      <c r="Q275" s="9"/>
    </row>
    <row r="276" spans="1:17" ht="18.75">
      <c r="A276" s="65" t="s">
        <v>162</v>
      </c>
      <c r="B276" s="13" t="s">
        <v>125</v>
      </c>
      <c r="C276" s="13" t="s">
        <v>117</v>
      </c>
      <c r="D276" s="66" t="s">
        <v>33</v>
      </c>
      <c r="E276" s="13"/>
      <c r="F276" s="9">
        <f aca="true" t="shared" si="118" ref="F276:Q277">F277</f>
        <v>188.3</v>
      </c>
      <c r="G276" s="9">
        <f t="shared" si="118"/>
        <v>0</v>
      </c>
      <c r="H276" s="9">
        <f t="shared" si="118"/>
        <v>188.3</v>
      </c>
      <c r="I276" s="9">
        <f t="shared" si="118"/>
        <v>0</v>
      </c>
      <c r="J276" s="9">
        <f t="shared" si="118"/>
        <v>300</v>
      </c>
      <c r="K276" s="9">
        <f t="shared" si="118"/>
        <v>0</v>
      </c>
      <c r="L276" s="9">
        <f t="shared" si="118"/>
        <v>300</v>
      </c>
      <c r="M276" s="9">
        <f t="shared" si="118"/>
        <v>0</v>
      </c>
      <c r="N276" s="9">
        <f t="shared" si="118"/>
        <v>300</v>
      </c>
      <c r="O276" s="9">
        <f t="shared" si="118"/>
        <v>0</v>
      </c>
      <c r="P276" s="9">
        <f t="shared" si="118"/>
        <v>300</v>
      </c>
      <c r="Q276" s="9">
        <f t="shared" si="118"/>
        <v>0</v>
      </c>
    </row>
    <row r="277" spans="1:17" ht="22.5" customHeight="1">
      <c r="A277" s="65" t="s">
        <v>296</v>
      </c>
      <c r="B277" s="13" t="s">
        <v>125</v>
      </c>
      <c r="C277" s="13" t="s">
        <v>117</v>
      </c>
      <c r="D277" s="66" t="s">
        <v>34</v>
      </c>
      <c r="E277" s="13"/>
      <c r="F277" s="9">
        <f t="shared" si="118"/>
        <v>188.3</v>
      </c>
      <c r="G277" s="9">
        <f t="shared" si="118"/>
        <v>0</v>
      </c>
      <c r="H277" s="9">
        <f t="shared" si="118"/>
        <v>188.3</v>
      </c>
      <c r="I277" s="9">
        <f t="shared" si="118"/>
        <v>0</v>
      </c>
      <c r="J277" s="9">
        <f t="shared" si="118"/>
        <v>300</v>
      </c>
      <c r="K277" s="9">
        <f t="shared" si="118"/>
        <v>0</v>
      </c>
      <c r="L277" s="9">
        <f t="shared" si="118"/>
        <v>300</v>
      </c>
      <c r="M277" s="9">
        <f t="shared" si="118"/>
        <v>0</v>
      </c>
      <c r="N277" s="9">
        <f t="shared" si="118"/>
        <v>300</v>
      </c>
      <c r="O277" s="9">
        <f t="shared" si="118"/>
        <v>0</v>
      </c>
      <c r="P277" s="9">
        <f t="shared" si="118"/>
        <v>300</v>
      </c>
      <c r="Q277" s="9">
        <f t="shared" si="118"/>
        <v>0</v>
      </c>
    </row>
    <row r="278" spans="1:17" ht="41.25" customHeight="1">
      <c r="A278" s="65" t="s">
        <v>91</v>
      </c>
      <c r="B278" s="13" t="s">
        <v>125</v>
      </c>
      <c r="C278" s="13" t="s">
        <v>117</v>
      </c>
      <c r="D278" s="66" t="s">
        <v>34</v>
      </c>
      <c r="E278" s="13" t="s">
        <v>174</v>
      </c>
      <c r="F278" s="9">
        <f>G278+H278+I278</f>
        <v>188.3</v>
      </c>
      <c r="G278" s="9"/>
      <c r="H278" s="9">
        <f>300-111.7</f>
        <v>188.3</v>
      </c>
      <c r="I278" s="9"/>
      <c r="J278" s="9">
        <f>K278+L278+M278</f>
        <v>300</v>
      </c>
      <c r="K278" s="9"/>
      <c r="L278" s="9">
        <v>300</v>
      </c>
      <c r="M278" s="9"/>
      <c r="N278" s="9">
        <f>O278+P278+Q278</f>
        <v>300</v>
      </c>
      <c r="O278" s="67"/>
      <c r="P278" s="67">
        <v>300</v>
      </c>
      <c r="Q278" s="67"/>
    </row>
    <row r="279" spans="1:17" ht="18.75">
      <c r="A279" s="62" t="s">
        <v>153</v>
      </c>
      <c r="B279" s="10" t="s">
        <v>125</v>
      </c>
      <c r="C279" s="10" t="s">
        <v>121</v>
      </c>
      <c r="D279" s="126"/>
      <c r="E279" s="10"/>
      <c r="F279" s="11">
        <f aca="true" t="shared" si="119" ref="F279:Q279">F280+F291</f>
        <v>4986.5</v>
      </c>
      <c r="G279" s="11">
        <f t="shared" si="119"/>
        <v>3458</v>
      </c>
      <c r="H279" s="11">
        <f t="shared" si="119"/>
        <v>1528.5</v>
      </c>
      <c r="I279" s="11">
        <f t="shared" si="119"/>
        <v>0</v>
      </c>
      <c r="J279" s="11">
        <f t="shared" si="119"/>
        <v>240</v>
      </c>
      <c r="K279" s="11">
        <f t="shared" si="119"/>
        <v>0</v>
      </c>
      <c r="L279" s="11">
        <f t="shared" si="119"/>
        <v>240</v>
      </c>
      <c r="M279" s="11">
        <f t="shared" si="119"/>
        <v>0</v>
      </c>
      <c r="N279" s="11">
        <f t="shared" si="119"/>
        <v>240</v>
      </c>
      <c r="O279" s="9">
        <f t="shared" si="119"/>
        <v>0</v>
      </c>
      <c r="P279" s="9">
        <f t="shared" si="119"/>
        <v>240</v>
      </c>
      <c r="Q279" s="9">
        <f t="shared" si="119"/>
        <v>0</v>
      </c>
    </row>
    <row r="280" spans="1:17" ht="65.25" customHeight="1">
      <c r="A280" s="65" t="s">
        <v>445</v>
      </c>
      <c r="B280" s="13" t="s">
        <v>125</v>
      </c>
      <c r="C280" s="13" t="s">
        <v>121</v>
      </c>
      <c r="D280" s="13" t="s">
        <v>243</v>
      </c>
      <c r="E280" s="13"/>
      <c r="F280" s="9">
        <f aca="true" t="shared" si="120" ref="F280:Q280">F281+F285</f>
        <v>4946.5</v>
      </c>
      <c r="G280" s="9">
        <f t="shared" si="120"/>
        <v>3458</v>
      </c>
      <c r="H280" s="9">
        <f t="shared" si="120"/>
        <v>1488.5</v>
      </c>
      <c r="I280" s="9">
        <f t="shared" si="120"/>
        <v>0</v>
      </c>
      <c r="J280" s="9">
        <f t="shared" si="120"/>
        <v>200</v>
      </c>
      <c r="K280" s="9">
        <f t="shared" si="120"/>
        <v>0</v>
      </c>
      <c r="L280" s="9">
        <f t="shared" si="120"/>
        <v>200</v>
      </c>
      <c r="M280" s="9">
        <f t="shared" si="120"/>
        <v>0</v>
      </c>
      <c r="N280" s="9">
        <f t="shared" si="120"/>
        <v>200</v>
      </c>
      <c r="O280" s="9">
        <f t="shared" si="120"/>
        <v>0</v>
      </c>
      <c r="P280" s="9">
        <f t="shared" si="120"/>
        <v>200</v>
      </c>
      <c r="Q280" s="9">
        <f t="shared" si="120"/>
        <v>0</v>
      </c>
    </row>
    <row r="281" spans="1:17" ht="38.25" customHeight="1">
      <c r="A281" s="65" t="s">
        <v>446</v>
      </c>
      <c r="B281" s="13" t="s">
        <v>125</v>
      </c>
      <c r="C281" s="13" t="s">
        <v>121</v>
      </c>
      <c r="D281" s="13" t="s">
        <v>244</v>
      </c>
      <c r="E281" s="13"/>
      <c r="F281" s="9">
        <f aca="true" t="shared" si="121" ref="F281:Q283">F282</f>
        <v>530</v>
      </c>
      <c r="G281" s="9">
        <f t="shared" si="121"/>
        <v>371</v>
      </c>
      <c r="H281" s="9">
        <f t="shared" si="121"/>
        <v>159</v>
      </c>
      <c r="I281" s="9">
        <f t="shared" si="121"/>
        <v>0</v>
      </c>
      <c r="J281" s="9">
        <f t="shared" si="121"/>
        <v>0</v>
      </c>
      <c r="K281" s="9">
        <f t="shared" si="121"/>
        <v>0</v>
      </c>
      <c r="L281" s="9">
        <f t="shared" si="121"/>
        <v>0</v>
      </c>
      <c r="M281" s="9">
        <f t="shared" si="121"/>
        <v>0</v>
      </c>
      <c r="N281" s="9">
        <f t="shared" si="121"/>
        <v>0</v>
      </c>
      <c r="O281" s="9">
        <f t="shared" si="121"/>
        <v>0</v>
      </c>
      <c r="P281" s="9">
        <f t="shared" si="121"/>
        <v>0</v>
      </c>
      <c r="Q281" s="9">
        <f t="shared" si="121"/>
        <v>0</v>
      </c>
    </row>
    <row r="282" spans="1:17" ht="66" customHeight="1">
      <c r="A282" s="65" t="s">
        <v>447</v>
      </c>
      <c r="B282" s="13" t="s">
        <v>125</v>
      </c>
      <c r="C282" s="13" t="s">
        <v>121</v>
      </c>
      <c r="D282" s="13" t="s">
        <v>55</v>
      </c>
      <c r="E282" s="13"/>
      <c r="F282" s="9">
        <f t="shared" si="121"/>
        <v>530</v>
      </c>
      <c r="G282" s="9">
        <f t="shared" si="121"/>
        <v>371</v>
      </c>
      <c r="H282" s="9">
        <f t="shared" si="121"/>
        <v>159</v>
      </c>
      <c r="I282" s="9">
        <f t="shared" si="121"/>
        <v>0</v>
      </c>
      <c r="J282" s="9">
        <f t="shared" si="121"/>
        <v>0</v>
      </c>
      <c r="K282" s="9">
        <f t="shared" si="121"/>
        <v>0</v>
      </c>
      <c r="L282" s="9">
        <f t="shared" si="121"/>
        <v>0</v>
      </c>
      <c r="M282" s="9">
        <f t="shared" si="121"/>
        <v>0</v>
      </c>
      <c r="N282" s="9">
        <f t="shared" si="121"/>
        <v>0</v>
      </c>
      <c r="O282" s="9">
        <f t="shared" si="121"/>
        <v>0</v>
      </c>
      <c r="P282" s="9">
        <f t="shared" si="121"/>
        <v>0</v>
      </c>
      <c r="Q282" s="9">
        <f t="shared" si="121"/>
        <v>0</v>
      </c>
    </row>
    <row r="283" spans="1:17" ht="18.75">
      <c r="A283" s="65" t="s">
        <v>606</v>
      </c>
      <c r="B283" s="13" t="s">
        <v>125</v>
      </c>
      <c r="C283" s="13" t="s">
        <v>121</v>
      </c>
      <c r="D283" s="13" t="s">
        <v>614</v>
      </c>
      <c r="E283" s="13"/>
      <c r="F283" s="9">
        <f t="shared" si="121"/>
        <v>530</v>
      </c>
      <c r="G283" s="9">
        <f t="shared" si="121"/>
        <v>371</v>
      </c>
      <c r="H283" s="9">
        <f t="shared" si="121"/>
        <v>159</v>
      </c>
      <c r="I283" s="9">
        <f t="shared" si="121"/>
        <v>0</v>
      </c>
      <c r="J283" s="9">
        <f t="shared" si="121"/>
        <v>0</v>
      </c>
      <c r="K283" s="9">
        <f t="shared" si="121"/>
        <v>0</v>
      </c>
      <c r="L283" s="9">
        <f t="shared" si="121"/>
        <v>0</v>
      </c>
      <c r="M283" s="9">
        <f t="shared" si="121"/>
        <v>0</v>
      </c>
      <c r="N283" s="9">
        <f t="shared" si="121"/>
        <v>0</v>
      </c>
      <c r="O283" s="9">
        <f t="shared" si="121"/>
        <v>0</v>
      </c>
      <c r="P283" s="9">
        <f t="shared" si="121"/>
        <v>0</v>
      </c>
      <c r="Q283" s="9">
        <f t="shared" si="121"/>
        <v>0</v>
      </c>
    </row>
    <row r="284" spans="1:17" ht="41.25" customHeight="1">
      <c r="A284" s="65" t="s">
        <v>91</v>
      </c>
      <c r="B284" s="13" t="s">
        <v>125</v>
      </c>
      <c r="C284" s="13" t="s">
        <v>121</v>
      </c>
      <c r="D284" s="13" t="s">
        <v>614</v>
      </c>
      <c r="E284" s="13" t="s">
        <v>174</v>
      </c>
      <c r="F284" s="9">
        <f>G284+H284+I284</f>
        <v>530</v>
      </c>
      <c r="G284" s="9">
        <v>371</v>
      </c>
      <c r="H284" s="9">
        <f>504.9-345.9</f>
        <v>159</v>
      </c>
      <c r="I284" s="9">
        <v>0</v>
      </c>
      <c r="J284" s="9">
        <f>K284+L284+M284</f>
        <v>0</v>
      </c>
      <c r="K284" s="9"/>
      <c r="L284" s="9"/>
      <c r="M284" s="9"/>
      <c r="N284" s="9">
        <f>O284+P284+Q284</f>
        <v>0</v>
      </c>
      <c r="O284" s="9"/>
      <c r="P284" s="9"/>
      <c r="Q284" s="9"/>
    </row>
    <row r="285" spans="1:17" ht="60" customHeight="1">
      <c r="A285" s="65" t="s">
        <v>448</v>
      </c>
      <c r="B285" s="13" t="s">
        <v>125</v>
      </c>
      <c r="C285" s="13" t="s">
        <v>121</v>
      </c>
      <c r="D285" s="13" t="s">
        <v>12</v>
      </c>
      <c r="E285" s="13"/>
      <c r="F285" s="9">
        <f aca="true" t="shared" si="122" ref="F285:Q285">F286</f>
        <v>4416.5</v>
      </c>
      <c r="G285" s="9">
        <f t="shared" si="122"/>
        <v>3087</v>
      </c>
      <c r="H285" s="9">
        <f t="shared" si="122"/>
        <v>1329.5</v>
      </c>
      <c r="I285" s="9">
        <f t="shared" si="122"/>
        <v>0</v>
      </c>
      <c r="J285" s="9">
        <f t="shared" si="122"/>
        <v>200</v>
      </c>
      <c r="K285" s="9">
        <f t="shared" si="122"/>
        <v>0</v>
      </c>
      <c r="L285" s="9">
        <f t="shared" si="122"/>
        <v>200</v>
      </c>
      <c r="M285" s="9">
        <f t="shared" si="122"/>
        <v>0</v>
      </c>
      <c r="N285" s="9">
        <f t="shared" si="122"/>
        <v>200</v>
      </c>
      <c r="O285" s="9">
        <f t="shared" si="122"/>
        <v>0</v>
      </c>
      <c r="P285" s="9">
        <f t="shared" si="122"/>
        <v>200</v>
      </c>
      <c r="Q285" s="9">
        <f t="shared" si="122"/>
        <v>0</v>
      </c>
    </row>
    <row r="286" spans="1:17" ht="41.25" customHeight="1">
      <c r="A286" s="65" t="s">
        <v>84</v>
      </c>
      <c r="B286" s="13" t="s">
        <v>125</v>
      </c>
      <c r="C286" s="13" t="s">
        <v>121</v>
      </c>
      <c r="D286" s="13" t="s">
        <v>83</v>
      </c>
      <c r="E286" s="13"/>
      <c r="F286" s="9">
        <f aca="true" t="shared" si="123" ref="F286:Q286">F287+F289</f>
        <v>4416.5</v>
      </c>
      <c r="G286" s="9">
        <f t="shared" si="123"/>
        <v>3087</v>
      </c>
      <c r="H286" s="9">
        <f t="shared" si="123"/>
        <v>1329.5</v>
      </c>
      <c r="I286" s="9">
        <f t="shared" si="123"/>
        <v>0</v>
      </c>
      <c r="J286" s="9">
        <f t="shared" si="123"/>
        <v>200</v>
      </c>
      <c r="K286" s="9">
        <f t="shared" si="123"/>
        <v>0</v>
      </c>
      <c r="L286" s="9">
        <f t="shared" si="123"/>
        <v>200</v>
      </c>
      <c r="M286" s="9">
        <f t="shared" si="123"/>
        <v>0</v>
      </c>
      <c r="N286" s="9">
        <f t="shared" si="123"/>
        <v>200</v>
      </c>
      <c r="O286" s="9">
        <f t="shared" si="123"/>
        <v>0</v>
      </c>
      <c r="P286" s="9">
        <f t="shared" si="123"/>
        <v>200</v>
      </c>
      <c r="Q286" s="9">
        <f t="shared" si="123"/>
        <v>0</v>
      </c>
    </row>
    <row r="287" spans="1:17" ht="23.25" customHeight="1">
      <c r="A287" s="65" t="s">
        <v>409</v>
      </c>
      <c r="B287" s="13" t="s">
        <v>125</v>
      </c>
      <c r="C287" s="13" t="s">
        <v>121</v>
      </c>
      <c r="D287" s="13" t="s">
        <v>408</v>
      </c>
      <c r="E287" s="13"/>
      <c r="F287" s="9">
        <f aca="true" t="shared" si="124" ref="F287:Q287">F288</f>
        <v>50</v>
      </c>
      <c r="G287" s="9">
        <f t="shared" si="124"/>
        <v>0</v>
      </c>
      <c r="H287" s="9">
        <f t="shared" si="124"/>
        <v>50</v>
      </c>
      <c r="I287" s="9">
        <f t="shared" si="124"/>
        <v>0</v>
      </c>
      <c r="J287" s="9">
        <f t="shared" si="124"/>
        <v>200</v>
      </c>
      <c r="K287" s="9">
        <f t="shared" si="124"/>
        <v>0</v>
      </c>
      <c r="L287" s="9">
        <f t="shared" si="124"/>
        <v>200</v>
      </c>
      <c r="M287" s="9">
        <f t="shared" si="124"/>
        <v>0</v>
      </c>
      <c r="N287" s="9">
        <f t="shared" si="124"/>
        <v>200</v>
      </c>
      <c r="O287" s="9">
        <f t="shared" si="124"/>
        <v>0</v>
      </c>
      <c r="P287" s="9">
        <f t="shared" si="124"/>
        <v>200</v>
      </c>
      <c r="Q287" s="9">
        <f t="shared" si="124"/>
        <v>0</v>
      </c>
    </row>
    <row r="288" spans="1:17" ht="37.5">
      <c r="A288" s="65" t="s">
        <v>91</v>
      </c>
      <c r="B288" s="13" t="s">
        <v>125</v>
      </c>
      <c r="C288" s="13" t="s">
        <v>121</v>
      </c>
      <c r="D288" s="13" t="s">
        <v>408</v>
      </c>
      <c r="E288" s="13" t="s">
        <v>174</v>
      </c>
      <c r="F288" s="9">
        <f>G288+H287+I288</f>
        <v>50</v>
      </c>
      <c r="G288" s="9"/>
      <c r="H288" s="9">
        <v>50</v>
      </c>
      <c r="I288" s="9"/>
      <c r="J288" s="9">
        <f>K288+L288+M288</f>
        <v>200</v>
      </c>
      <c r="K288" s="9"/>
      <c r="L288" s="9">
        <v>200</v>
      </c>
      <c r="M288" s="9"/>
      <c r="N288" s="9">
        <f>O288+P288+Q288</f>
        <v>200</v>
      </c>
      <c r="O288" s="9"/>
      <c r="P288" s="9">
        <v>200</v>
      </c>
      <c r="Q288" s="9"/>
    </row>
    <row r="289" spans="1:17" ht="23.25" customHeight="1">
      <c r="A289" s="65" t="s">
        <v>606</v>
      </c>
      <c r="B289" s="13" t="s">
        <v>125</v>
      </c>
      <c r="C289" s="13" t="s">
        <v>121</v>
      </c>
      <c r="D289" s="13" t="s">
        <v>605</v>
      </c>
      <c r="E289" s="13"/>
      <c r="F289" s="9">
        <f aca="true" t="shared" si="125" ref="F289:Q289">F290</f>
        <v>4366.5</v>
      </c>
      <c r="G289" s="9">
        <f t="shared" si="125"/>
        <v>3087</v>
      </c>
      <c r="H289" s="9">
        <f t="shared" si="125"/>
        <v>1279.5</v>
      </c>
      <c r="I289" s="9">
        <f t="shared" si="125"/>
        <v>0</v>
      </c>
      <c r="J289" s="9">
        <f t="shared" si="125"/>
        <v>0</v>
      </c>
      <c r="K289" s="9">
        <f t="shared" si="125"/>
        <v>0</v>
      </c>
      <c r="L289" s="9">
        <f t="shared" si="125"/>
        <v>0</v>
      </c>
      <c r="M289" s="9">
        <f t="shared" si="125"/>
        <v>0</v>
      </c>
      <c r="N289" s="9">
        <f t="shared" si="125"/>
        <v>0</v>
      </c>
      <c r="O289" s="9">
        <f t="shared" si="125"/>
        <v>0</v>
      </c>
      <c r="P289" s="9">
        <f t="shared" si="125"/>
        <v>0</v>
      </c>
      <c r="Q289" s="9">
        <f t="shared" si="125"/>
        <v>0</v>
      </c>
    </row>
    <row r="290" spans="1:17" ht="19.5" customHeight="1">
      <c r="A290" s="65" t="s">
        <v>91</v>
      </c>
      <c r="B290" s="13" t="s">
        <v>125</v>
      </c>
      <c r="C290" s="13" t="s">
        <v>121</v>
      </c>
      <c r="D290" s="13" t="s">
        <v>605</v>
      </c>
      <c r="E290" s="13" t="s">
        <v>174</v>
      </c>
      <c r="F290" s="9">
        <f>G290+H290+I290</f>
        <v>4366.5</v>
      </c>
      <c r="G290" s="9">
        <v>3087</v>
      </c>
      <c r="H290" s="9">
        <f>1502.1-222.6</f>
        <v>1279.5</v>
      </c>
      <c r="I290" s="9">
        <v>0</v>
      </c>
      <c r="J290" s="9">
        <f>K290+L290+M290</f>
        <v>0</v>
      </c>
      <c r="K290" s="9"/>
      <c r="L290" s="9"/>
      <c r="M290" s="9"/>
      <c r="N290" s="9">
        <f>O290+P290+Q290</f>
        <v>0</v>
      </c>
      <c r="O290" s="9"/>
      <c r="P290" s="9"/>
      <c r="Q290" s="9"/>
    </row>
    <row r="291" spans="1:17" ht="25.5" customHeight="1">
      <c r="A291" s="65" t="s">
        <v>162</v>
      </c>
      <c r="B291" s="13" t="s">
        <v>125</v>
      </c>
      <c r="C291" s="13" t="s">
        <v>121</v>
      </c>
      <c r="D291" s="66" t="s">
        <v>33</v>
      </c>
      <c r="E291" s="13"/>
      <c r="F291" s="9">
        <f aca="true" t="shared" si="126" ref="F291:Q292">F292</f>
        <v>40</v>
      </c>
      <c r="G291" s="9">
        <f t="shared" si="126"/>
        <v>0</v>
      </c>
      <c r="H291" s="9">
        <f t="shared" si="126"/>
        <v>40</v>
      </c>
      <c r="I291" s="9">
        <f t="shared" si="126"/>
        <v>0</v>
      </c>
      <c r="J291" s="9">
        <f t="shared" si="126"/>
        <v>40</v>
      </c>
      <c r="K291" s="9">
        <f t="shared" si="126"/>
        <v>0</v>
      </c>
      <c r="L291" s="9">
        <f t="shared" si="126"/>
        <v>40</v>
      </c>
      <c r="M291" s="9">
        <f t="shared" si="126"/>
        <v>0</v>
      </c>
      <c r="N291" s="9">
        <f t="shared" si="126"/>
        <v>40</v>
      </c>
      <c r="O291" s="9">
        <f t="shared" si="126"/>
        <v>0</v>
      </c>
      <c r="P291" s="9">
        <f t="shared" si="126"/>
        <v>40</v>
      </c>
      <c r="Q291" s="9">
        <f t="shared" si="126"/>
        <v>0</v>
      </c>
    </row>
    <row r="292" spans="1:17" ht="21.75" customHeight="1">
      <c r="A292" s="65" t="s">
        <v>296</v>
      </c>
      <c r="B292" s="13" t="s">
        <v>125</v>
      </c>
      <c r="C292" s="13" t="s">
        <v>121</v>
      </c>
      <c r="D292" s="66" t="s">
        <v>330</v>
      </c>
      <c r="E292" s="13"/>
      <c r="F292" s="9">
        <f t="shared" si="126"/>
        <v>40</v>
      </c>
      <c r="G292" s="9">
        <f t="shared" si="126"/>
        <v>0</v>
      </c>
      <c r="H292" s="9">
        <f t="shared" si="126"/>
        <v>40</v>
      </c>
      <c r="I292" s="9">
        <f t="shared" si="126"/>
        <v>0</v>
      </c>
      <c r="J292" s="9">
        <f t="shared" si="126"/>
        <v>40</v>
      </c>
      <c r="K292" s="9">
        <f t="shared" si="126"/>
        <v>0</v>
      </c>
      <c r="L292" s="9">
        <f t="shared" si="126"/>
        <v>40</v>
      </c>
      <c r="M292" s="9">
        <f t="shared" si="126"/>
        <v>0</v>
      </c>
      <c r="N292" s="9">
        <f t="shared" si="126"/>
        <v>40</v>
      </c>
      <c r="O292" s="9">
        <f t="shared" si="126"/>
        <v>0</v>
      </c>
      <c r="P292" s="9">
        <f t="shared" si="126"/>
        <v>40</v>
      </c>
      <c r="Q292" s="9">
        <f t="shared" si="126"/>
        <v>0</v>
      </c>
    </row>
    <row r="293" spans="1:17" ht="45" customHeight="1">
      <c r="A293" s="65" t="s">
        <v>91</v>
      </c>
      <c r="B293" s="13" t="s">
        <v>125</v>
      </c>
      <c r="C293" s="13" t="s">
        <v>121</v>
      </c>
      <c r="D293" s="66" t="s">
        <v>34</v>
      </c>
      <c r="E293" s="13" t="s">
        <v>174</v>
      </c>
      <c r="F293" s="9">
        <f>G293+H293+I293</f>
        <v>40</v>
      </c>
      <c r="G293" s="9"/>
      <c r="H293" s="9">
        <v>40</v>
      </c>
      <c r="I293" s="9"/>
      <c r="J293" s="9">
        <f>K293+L293+M293</f>
        <v>40</v>
      </c>
      <c r="K293" s="9"/>
      <c r="L293" s="9">
        <v>40</v>
      </c>
      <c r="M293" s="9"/>
      <c r="N293" s="9">
        <f>O293+P293+Q293</f>
        <v>40</v>
      </c>
      <c r="O293" s="9"/>
      <c r="P293" s="9">
        <v>40</v>
      </c>
      <c r="Q293" s="9"/>
    </row>
    <row r="294" spans="1:17" ht="18.75">
      <c r="A294" s="62" t="s">
        <v>400</v>
      </c>
      <c r="B294" s="10" t="s">
        <v>125</v>
      </c>
      <c r="C294" s="10" t="s">
        <v>120</v>
      </c>
      <c r="D294" s="126"/>
      <c r="E294" s="10"/>
      <c r="F294" s="11">
        <f aca="true" t="shared" si="127" ref="F294:Q297">F295</f>
        <v>1792.2</v>
      </c>
      <c r="G294" s="11">
        <f t="shared" si="127"/>
        <v>1613</v>
      </c>
      <c r="H294" s="11">
        <f t="shared" si="127"/>
        <v>0</v>
      </c>
      <c r="I294" s="11">
        <f t="shared" si="127"/>
        <v>179.2</v>
      </c>
      <c r="J294" s="11">
        <f t="shared" si="127"/>
        <v>1819.6</v>
      </c>
      <c r="K294" s="11">
        <f t="shared" si="127"/>
        <v>1637.6</v>
      </c>
      <c r="L294" s="11">
        <f t="shared" si="127"/>
        <v>0</v>
      </c>
      <c r="M294" s="11">
        <f t="shared" si="127"/>
        <v>182</v>
      </c>
      <c r="N294" s="11">
        <f t="shared" si="127"/>
        <v>1959.9</v>
      </c>
      <c r="O294" s="9">
        <f t="shared" si="127"/>
        <v>1763.9</v>
      </c>
      <c r="P294" s="9">
        <f t="shared" si="127"/>
        <v>0</v>
      </c>
      <c r="Q294" s="9">
        <f t="shared" si="127"/>
        <v>196</v>
      </c>
    </row>
    <row r="295" spans="1:17" ht="65.25" customHeight="1">
      <c r="A295" s="65" t="s">
        <v>741</v>
      </c>
      <c r="B295" s="13" t="s">
        <v>125</v>
      </c>
      <c r="C295" s="13" t="s">
        <v>120</v>
      </c>
      <c r="D295" s="66" t="s">
        <v>401</v>
      </c>
      <c r="E295" s="13"/>
      <c r="F295" s="9">
        <f t="shared" si="127"/>
        <v>1792.2</v>
      </c>
      <c r="G295" s="9">
        <f t="shared" si="127"/>
        <v>1613</v>
      </c>
      <c r="H295" s="9">
        <f t="shared" si="127"/>
        <v>0</v>
      </c>
      <c r="I295" s="9">
        <f t="shared" si="127"/>
        <v>179.2</v>
      </c>
      <c r="J295" s="9">
        <f t="shared" si="127"/>
        <v>1819.6</v>
      </c>
      <c r="K295" s="9">
        <f t="shared" si="127"/>
        <v>1637.6</v>
      </c>
      <c r="L295" s="9">
        <f t="shared" si="127"/>
        <v>0</v>
      </c>
      <c r="M295" s="9">
        <f t="shared" si="127"/>
        <v>182</v>
      </c>
      <c r="N295" s="9">
        <f t="shared" si="127"/>
        <v>1959.9</v>
      </c>
      <c r="O295" s="9">
        <f t="shared" si="127"/>
        <v>1763.9</v>
      </c>
      <c r="P295" s="9">
        <f t="shared" si="127"/>
        <v>0</v>
      </c>
      <c r="Q295" s="9">
        <f t="shared" si="127"/>
        <v>196</v>
      </c>
    </row>
    <row r="296" spans="1:17" ht="45" customHeight="1">
      <c r="A296" s="80" t="s">
        <v>495</v>
      </c>
      <c r="B296" s="13" t="s">
        <v>125</v>
      </c>
      <c r="C296" s="13" t="s">
        <v>120</v>
      </c>
      <c r="D296" s="66" t="s">
        <v>403</v>
      </c>
      <c r="E296" s="13"/>
      <c r="F296" s="9">
        <f t="shared" si="127"/>
        <v>1792.2</v>
      </c>
      <c r="G296" s="9">
        <f t="shared" si="127"/>
        <v>1613</v>
      </c>
      <c r="H296" s="9">
        <f t="shared" si="127"/>
        <v>0</v>
      </c>
      <c r="I296" s="9">
        <f t="shared" si="127"/>
        <v>179.2</v>
      </c>
      <c r="J296" s="9">
        <f t="shared" si="127"/>
        <v>1819.6</v>
      </c>
      <c r="K296" s="9">
        <f t="shared" si="127"/>
        <v>1637.6</v>
      </c>
      <c r="L296" s="9">
        <f t="shared" si="127"/>
        <v>0</v>
      </c>
      <c r="M296" s="9">
        <f t="shared" si="127"/>
        <v>182</v>
      </c>
      <c r="N296" s="9">
        <f t="shared" si="127"/>
        <v>1959.9</v>
      </c>
      <c r="O296" s="9">
        <f t="shared" si="127"/>
        <v>1763.9</v>
      </c>
      <c r="P296" s="9">
        <f t="shared" si="127"/>
        <v>0</v>
      </c>
      <c r="Q296" s="9">
        <f t="shared" si="127"/>
        <v>196</v>
      </c>
    </row>
    <row r="297" spans="1:17" ht="48.75" customHeight="1">
      <c r="A297" s="65" t="s">
        <v>402</v>
      </c>
      <c r="B297" s="13" t="s">
        <v>125</v>
      </c>
      <c r="C297" s="13" t="s">
        <v>120</v>
      </c>
      <c r="D297" s="66" t="s">
        <v>404</v>
      </c>
      <c r="E297" s="13"/>
      <c r="F297" s="9">
        <f t="shared" si="127"/>
        <v>1792.2</v>
      </c>
      <c r="G297" s="9">
        <f t="shared" si="127"/>
        <v>1613</v>
      </c>
      <c r="H297" s="9">
        <f t="shared" si="127"/>
        <v>0</v>
      </c>
      <c r="I297" s="9">
        <f t="shared" si="127"/>
        <v>179.2</v>
      </c>
      <c r="J297" s="9">
        <f t="shared" si="127"/>
        <v>1819.6</v>
      </c>
      <c r="K297" s="9">
        <f t="shared" si="127"/>
        <v>1637.6</v>
      </c>
      <c r="L297" s="9">
        <f t="shared" si="127"/>
        <v>0</v>
      </c>
      <c r="M297" s="9">
        <f t="shared" si="127"/>
        <v>182</v>
      </c>
      <c r="N297" s="9">
        <f t="shared" si="127"/>
        <v>1959.9</v>
      </c>
      <c r="O297" s="9">
        <f t="shared" si="127"/>
        <v>1763.9</v>
      </c>
      <c r="P297" s="9">
        <f t="shared" si="127"/>
        <v>0</v>
      </c>
      <c r="Q297" s="9">
        <f t="shared" si="127"/>
        <v>196</v>
      </c>
    </row>
    <row r="298" spans="1:17" ht="36.75" customHeight="1">
      <c r="A298" s="65" t="s">
        <v>91</v>
      </c>
      <c r="B298" s="13" t="s">
        <v>125</v>
      </c>
      <c r="C298" s="13" t="s">
        <v>120</v>
      </c>
      <c r="D298" s="66" t="s">
        <v>404</v>
      </c>
      <c r="E298" s="13" t="s">
        <v>174</v>
      </c>
      <c r="F298" s="9">
        <f>G298+H298+I298</f>
        <v>1792.2</v>
      </c>
      <c r="G298" s="9">
        <v>1613</v>
      </c>
      <c r="H298" s="9"/>
      <c r="I298" s="9">
        <v>179.2</v>
      </c>
      <c r="J298" s="9">
        <f>K298+M298+L298</f>
        <v>1819.6</v>
      </c>
      <c r="K298" s="9">
        <v>1637.6</v>
      </c>
      <c r="L298" s="9"/>
      <c r="M298" s="9">
        <v>182</v>
      </c>
      <c r="N298" s="9">
        <f>O298+Q298+P298</f>
        <v>1959.9</v>
      </c>
      <c r="O298" s="16">
        <v>1763.9</v>
      </c>
      <c r="P298" s="16"/>
      <c r="Q298" s="16">
        <v>196</v>
      </c>
    </row>
    <row r="299" spans="1:17" ht="36.75" customHeight="1">
      <c r="A299" s="62" t="s">
        <v>734</v>
      </c>
      <c r="B299" s="10" t="s">
        <v>125</v>
      </c>
      <c r="C299" s="10" t="s">
        <v>125</v>
      </c>
      <c r="D299" s="66"/>
      <c r="E299" s="13"/>
      <c r="F299" s="11">
        <f>F300</f>
        <v>7000</v>
      </c>
      <c r="G299" s="11">
        <f aca="true" t="shared" si="128" ref="G299:N303">G300</f>
        <v>0</v>
      </c>
      <c r="H299" s="11">
        <f t="shared" si="128"/>
        <v>7000</v>
      </c>
      <c r="I299" s="11">
        <f t="shared" si="128"/>
        <v>0</v>
      </c>
      <c r="J299" s="11">
        <f t="shared" si="128"/>
        <v>0</v>
      </c>
      <c r="K299" s="11">
        <f t="shared" si="128"/>
        <v>0</v>
      </c>
      <c r="L299" s="11">
        <f t="shared" si="128"/>
        <v>0</v>
      </c>
      <c r="M299" s="11">
        <f t="shared" si="128"/>
        <v>0</v>
      </c>
      <c r="N299" s="9">
        <f t="shared" si="128"/>
        <v>0</v>
      </c>
      <c r="O299" s="16"/>
      <c r="P299" s="16"/>
      <c r="Q299" s="16"/>
    </row>
    <row r="300" spans="1:17" ht="59.25" customHeight="1">
      <c r="A300" s="65" t="s">
        <v>445</v>
      </c>
      <c r="B300" s="13" t="s">
        <v>125</v>
      </c>
      <c r="C300" s="13" t="s">
        <v>125</v>
      </c>
      <c r="D300" s="13" t="s">
        <v>243</v>
      </c>
      <c r="E300" s="13"/>
      <c r="F300" s="9">
        <f>F301</f>
        <v>7000</v>
      </c>
      <c r="G300" s="9">
        <f t="shared" si="128"/>
        <v>0</v>
      </c>
      <c r="H300" s="9">
        <f t="shared" si="128"/>
        <v>7000</v>
      </c>
      <c r="I300" s="9">
        <f t="shared" si="128"/>
        <v>0</v>
      </c>
      <c r="J300" s="9">
        <f t="shared" si="128"/>
        <v>0</v>
      </c>
      <c r="K300" s="9">
        <f t="shared" si="128"/>
        <v>0</v>
      </c>
      <c r="L300" s="9">
        <f t="shared" si="128"/>
        <v>0</v>
      </c>
      <c r="M300" s="9">
        <f t="shared" si="128"/>
        <v>0</v>
      </c>
      <c r="N300" s="9">
        <f t="shared" si="128"/>
        <v>0</v>
      </c>
      <c r="O300" s="16"/>
      <c r="P300" s="16"/>
      <c r="Q300" s="16"/>
    </row>
    <row r="301" spans="1:17" ht="36.75" customHeight="1">
      <c r="A301" s="65" t="s">
        <v>446</v>
      </c>
      <c r="B301" s="13" t="s">
        <v>125</v>
      </c>
      <c r="C301" s="13" t="s">
        <v>125</v>
      </c>
      <c r="D301" s="66" t="s">
        <v>244</v>
      </c>
      <c r="E301" s="135"/>
      <c r="F301" s="9">
        <f>F302</f>
        <v>7000</v>
      </c>
      <c r="G301" s="9">
        <f t="shared" si="128"/>
        <v>0</v>
      </c>
      <c r="H301" s="9">
        <f t="shared" si="128"/>
        <v>7000</v>
      </c>
      <c r="I301" s="9">
        <f t="shared" si="128"/>
        <v>0</v>
      </c>
      <c r="J301" s="9">
        <f t="shared" si="128"/>
        <v>0</v>
      </c>
      <c r="K301" s="9">
        <f t="shared" si="128"/>
        <v>0</v>
      </c>
      <c r="L301" s="9">
        <f t="shared" si="128"/>
        <v>0</v>
      </c>
      <c r="M301" s="9">
        <f t="shared" si="128"/>
        <v>0</v>
      </c>
      <c r="N301" s="9">
        <f t="shared" si="128"/>
        <v>0</v>
      </c>
      <c r="O301" s="16"/>
      <c r="P301" s="16"/>
      <c r="Q301" s="16"/>
    </row>
    <row r="302" spans="1:17" ht="36.75" customHeight="1">
      <c r="A302" s="145" t="s">
        <v>735</v>
      </c>
      <c r="B302" s="123" t="s">
        <v>125</v>
      </c>
      <c r="C302" s="123" t="s">
        <v>125</v>
      </c>
      <c r="D302" s="133" t="s">
        <v>736</v>
      </c>
      <c r="E302" s="135"/>
      <c r="F302" s="9">
        <f>F303</f>
        <v>7000</v>
      </c>
      <c r="G302" s="9">
        <f t="shared" si="128"/>
        <v>0</v>
      </c>
      <c r="H302" s="9">
        <f t="shared" si="128"/>
        <v>7000</v>
      </c>
      <c r="I302" s="9">
        <f t="shared" si="128"/>
        <v>0</v>
      </c>
      <c r="J302" s="9">
        <f t="shared" si="128"/>
        <v>0</v>
      </c>
      <c r="K302" s="9">
        <f t="shared" si="128"/>
        <v>0</v>
      </c>
      <c r="L302" s="9">
        <f t="shared" si="128"/>
        <v>0</v>
      </c>
      <c r="M302" s="9">
        <f t="shared" si="128"/>
        <v>0</v>
      </c>
      <c r="N302" s="9">
        <f t="shared" si="128"/>
        <v>0</v>
      </c>
      <c r="O302" s="16"/>
      <c r="P302" s="16"/>
      <c r="Q302" s="16"/>
    </row>
    <row r="303" spans="1:17" ht="36.75" customHeight="1">
      <c r="A303" s="134" t="s">
        <v>737</v>
      </c>
      <c r="B303" s="13" t="s">
        <v>125</v>
      </c>
      <c r="C303" s="13" t="s">
        <v>125</v>
      </c>
      <c r="D303" s="66" t="s">
        <v>738</v>
      </c>
      <c r="E303" s="135"/>
      <c r="F303" s="9">
        <f>F304</f>
        <v>7000</v>
      </c>
      <c r="G303" s="9">
        <f t="shared" si="128"/>
        <v>0</v>
      </c>
      <c r="H303" s="9">
        <f t="shared" si="128"/>
        <v>7000</v>
      </c>
      <c r="I303" s="9">
        <f t="shared" si="128"/>
        <v>0</v>
      </c>
      <c r="J303" s="9">
        <f t="shared" si="128"/>
        <v>0</v>
      </c>
      <c r="K303" s="9">
        <f t="shared" si="128"/>
        <v>0</v>
      </c>
      <c r="L303" s="9">
        <f t="shared" si="128"/>
        <v>0</v>
      </c>
      <c r="M303" s="9">
        <f t="shared" si="128"/>
        <v>0</v>
      </c>
      <c r="N303" s="9">
        <f t="shared" si="128"/>
        <v>0</v>
      </c>
      <c r="O303" s="16"/>
      <c r="P303" s="16"/>
      <c r="Q303" s="16"/>
    </row>
    <row r="304" spans="1:17" ht="36.75" customHeight="1">
      <c r="A304" s="65" t="s">
        <v>91</v>
      </c>
      <c r="B304" s="122" t="s">
        <v>125</v>
      </c>
      <c r="C304" s="122" t="s">
        <v>125</v>
      </c>
      <c r="D304" s="66" t="s">
        <v>738</v>
      </c>
      <c r="E304" s="13" t="s">
        <v>174</v>
      </c>
      <c r="F304" s="9">
        <f>G304+H304+I304</f>
        <v>7000</v>
      </c>
      <c r="G304" s="9"/>
      <c r="H304" s="9">
        <v>7000</v>
      </c>
      <c r="I304" s="9"/>
      <c r="J304" s="9"/>
      <c r="K304" s="9"/>
      <c r="L304" s="9"/>
      <c r="M304" s="9"/>
      <c r="N304" s="9"/>
      <c r="O304" s="16"/>
      <c r="P304" s="16"/>
      <c r="Q304" s="16"/>
    </row>
    <row r="305" spans="1:17" ht="27.75" customHeight="1">
      <c r="A305" s="62" t="s">
        <v>137</v>
      </c>
      <c r="B305" s="10" t="s">
        <v>133</v>
      </c>
      <c r="C305" s="10" t="s">
        <v>384</v>
      </c>
      <c r="D305" s="10"/>
      <c r="E305" s="10"/>
      <c r="F305" s="11">
        <f aca="true" t="shared" si="129" ref="F305:Q307">F306</f>
        <v>1096.1</v>
      </c>
      <c r="G305" s="11">
        <f t="shared" si="129"/>
        <v>210.3</v>
      </c>
      <c r="H305" s="11">
        <f t="shared" si="129"/>
        <v>885.8</v>
      </c>
      <c r="I305" s="11">
        <f t="shared" si="129"/>
        <v>0</v>
      </c>
      <c r="J305" s="11">
        <f t="shared" si="129"/>
        <v>3753.1000000000004</v>
      </c>
      <c r="K305" s="11">
        <f t="shared" si="129"/>
        <v>3210.3</v>
      </c>
      <c r="L305" s="11">
        <f t="shared" si="129"/>
        <v>542.8</v>
      </c>
      <c r="M305" s="11">
        <f t="shared" si="129"/>
        <v>0</v>
      </c>
      <c r="N305" s="11">
        <f t="shared" si="129"/>
        <v>859.8</v>
      </c>
      <c r="O305" s="9">
        <f t="shared" si="129"/>
        <v>209.8</v>
      </c>
      <c r="P305" s="9">
        <f t="shared" si="129"/>
        <v>650</v>
      </c>
      <c r="Q305" s="9">
        <f t="shared" si="129"/>
        <v>0</v>
      </c>
    </row>
    <row r="306" spans="1:17" ht="33" customHeight="1">
      <c r="A306" s="62" t="s">
        <v>160</v>
      </c>
      <c r="B306" s="10" t="s">
        <v>133</v>
      </c>
      <c r="C306" s="10" t="s">
        <v>125</v>
      </c>
      <c r="D306" s="10"/>
      <c r="E306" s="10"/>
      <c r="F306" s="11">
        <f t="shared" si="129"/>
        <v>1096.1</v>
      </c>
      <c r="G306" s="11">
        <f t="shared" si="129"/>
        <v>210.3</v>
      </c>
      <c r="H306" s="11">
        <f t="shared" si="129"/>
        <v>885.8</v>
      </c>
      <c r="I306" s="11">
        <f t="shared" si="129"/>
        <v>0</v>
      </c>
      <c r="J306" s="11">
        <f t="shared" si="129"/>
        <v>3753.1000000000004</v>
      </c>
      <c r="K306" s="11">
        <f t="shared" si="129"/>
        <v>3210.3</v>
      </c>
      <c r="L306" s="11">
        <f t="shared" si="129"/>
        <v>542.8</v>
      </c>
      <c r="M306" s="11">
        <f t="shared" si="129"/>
        <v>0</v>
      </c>
      <c r="N306" s="11">
        <f t="shared" si="129"/>
        <v>859.8</v>
      </c>
      <c r="O306" s="9">
        <f t="shared" si="129"/>
        <v>209.8</v>
      </c>
      <c r="P306" s="9">
        <f t="shared" si="129"/>
        <v>650</v>
      </c>
      <c r="Q306" s="9">
        <f t="shared" si="129"/>
        <v>0</v>
      </c>
    </row>
    <row r="307" spans="1:17" ht="60.75" customHeight="1">
      <c r="A307" s="65" t="s">
        <v>445</v>
      </c>
      <c r="B307" s="13" t="s">
        <v>133</v>
      </c>
      <c r="C307" s="13" t="s">
        <v>125</v>
      </c>
      <c r="D307" s="13" t="s">
        <v>243</v>
      </c>
      <c r="E307" s="13"/>
      <c r="F307" s="9">
        <f t="shared" si="129"/>
        <v>1096.1</v>
      </c>
      <c r="G307" s="9">
        <f t="shared" si="129"/>
        <v>210.3</v>
      </c>
      <c r="H307" s="9">
        <f t="shared" si="129"/>
        <v>885.8</v>
      </c>
      <c r="I307" s="9">
        <f t="shared" si="129"/>
        <v>0</v>
      </c>
      <c r="J307" s="9">
        <f t="shared" si="129"/>
        <v>3753.1000000000004</v>
      </c>
      <c r="K307" s="9">
        <f t="shared" si="129"/>
        <v>3210.3</v>
      </c>
      <c r="L307" s="9">
        <f t="shared" si="129"/>
        <v>542.8</v>
      </c>
      <c r="M307" s="9">
        <f t="shared" si="129"/>
        <v>0</v>
      </c>
      <c r="N307" s="9">
        <f t="shared" si="129"/>
        <v>859.8</v>
      </c>
      <c r="O307" s="9">
        <f t="shared" si="129"/>
        <v>209.8</v>
      </c>
      <c r="P307" s="9">
        <f t="shared" si="129"/>
        <v>650</v>
      </c>
      <c r="Q307" s="9">
        <f t="shared" si="129"/>
        <v>0</v>
      </c>
    </row>
    <row r="308" spans="1:17" ht="63" customHeight="1">
      <c r="A308" s="65" t="s">
        <v>349</v>
      </c>
      <c r="B308" s="13" t="s">
        <v>133</v>
      </c>
      <c r="C308" s="13" t="s">
        <v>125</v>
      </c>
      <c r="D308" s="13" t="s">
        <v>12</v>
      </c>
      <c r="E308" s="13"/>
      <c r="F308" s="9">
        <f aca="true" t="shared" si="130" ref="F308:Q308">F309+F312+F317+F315</f>
        <v>1096.1</v>
      </c>
      <c r="G308" s="9">
        <f t="shared" si="130"/>
        <v>210.3</v>
      </c>
      <c r="H308" s="9">
        <f t="shared" si="130"/>
        <v>885.8</v>
      </c>
      <c r="I308" s="9">
        <f t="shared" si="130"/>
        <v>0</v>
      </c>
      <c r="J308" s="9">
        <f t="shared" si="130"/>
        <v>3753.1000000000004</v>
      </c>
      <c r="K308" s="9">
        <f t="shared" si="130"/>
        <v>3210.3</v>
      </c>
      <c r="L308" s="9">
        <f t="shared" si="130"/>
        <v>542.8</v>
      </c>
      <c r="M308" s="9">
        <f t="shared" si="130"/>
        <v>0</v>
      </c>
      <c r="N308" s="9">
        <f t="shared" si="130"/>
        <v>859.8</v>
      </c>
      <c r="O308" s="9">
        <f t="shared" si="130"/>
        <v>209.8</v>
      </c>
      <c r="P308" s="9">
        <f t="shared" si="130"/>
        <v>650</v>
      </c>
      <c r="Q308" s="9">
        <f t="shared" si="130"/>
        <v>0</v>
      </c>
    </row>
    <row r="309" spans="1:17" ht="42.75" customHeight="1">
      <c r="A309" s="65" t="s">
        <v>84</v>
      </c>
      <c r="B309" s="13" t="s">
        <v>133</v>
      </c>
      <c r="C309" s="13" t="s">
        <v>125</v>
      </c>
      <c r="D309" s="13" t="s">
        <v>83</v>
      </c>
      <c r="E309" s="13"/>
      <c r="F309" s="9">
        <f aca="true" t="shared" si="131" ref="F309:Q310">F310</f>
        <v>250</v>
      </c>
      <c r="G309" s="9">
        <f t="shared" si="131"/>
        <v>0</v>
      </c>
      <c r="H309" s="9">
        <f t="shared" si="131"/>
        <v>250</v>
      </c>
      <c r="I309" s="9">
        <f t="shared" si="131"/>
        <v>0</v>
      </c>
      <c r="J309" s="9">
        <f t="shared" si="131"/>
        <v>150</v>
      </c>
      <c r="K309" s="9">
        <f t="shared" si="131"/>
        <v>0</v>
      </c>
      <c r="L309" s="9">
        <f t="shared" si="131"/>
        <v>150</v>
      </c>
      <c r="M309" s="9">
        <f t="shared" si="131"/>
        <v>0</v>
      </c>
      <c r="N309" s="9">
        <f t="shared" si="131"/>
        <v>150</v>
      </c>
      <c r="O309" s="9">
        <f t="shared" si="131"/>
        <v>0</v>
      </c>
      <c r="P309" s="9">
        <f t="shared" si="131"/>
        <v>150</v>
      </c>
      <c r="Q309" s="9">
        <f t="shared" si="131"/>
        <v>0</v>
      </c>
    </row>
    <row r="310" spans="1:17" ht="28.5" customHeight="1">
      <c r="A310" s="65" t="s">
        <v>371</v>
      </c>
      <c r="B310" s="13" t="s">
        <v>133</v>
      </c>
      <c r="C310" s="13" t="s">
        <v>125</v>
      </c>
      <c r="D310" s="13" t="s">
        <v>372</v>
      </c>
      <c r="E310" s="13"/>
      <c r="F310" s="9">
        <f>F311</f>
        <v>250</v>
      </c>
      <c r="G310" s="9">
        <f>G311</f>
        <v>0</v>
      </c>
      <c r="H310" s="9">
        <f>H311</f>
        <v>250</v>
      </c>
      <c r="I310" s="9">
        <f t="shared" si="131"/>
        <v>0</v>
      </c>
      <c r="J310" s="9">
        <f t="shared" si="131"/>
        <v>150</v>
      </c>
      <c r="K310" s="9">
        <f t="shared" si="131"/>
        <v>0</v>
      </c>
      <c r="L310" s="9">
        <f t="shared" si="131"/>
        <v>150</v>
      </c>
      <c r="M310" s="9">
        <f t="shared" si="131"/>
        <v>0</v>
      </c>
      <c r="N310" s="9">
        <f t="shared" si="131"/>
        <v>150</v>
      </c>
      <c r="O310" s="9">
        <f t="shared" si="131"/>
        <v>0</v>
      </c>
      <c r="P310" s="9">
        <f t="shared" si="131"/>
        <v>150</v>
      </c>
      <c r="Q310" s="9">
        <f t="shared" si="131"/>
        <v>0</v>
      </c>
    </row>
    <row r="311" spans="1:17" ht="40.5" customHeight="1">
      <c r="A311" s="65" t="s">
        <v>91</v>
      </c>
      <c r="B311" s="13" t="s">
        <v>133</v>
      </c>
      <c r="C311" s="13" t="s">
        <v>125</v>
      </c>
      <c r="D311" s="13" t="s">
        <v>372</v>
      </c>
      <c r="E311" s="13" t="s">
        <v>174</v>
      </c>
      <c r="F311" s="9">
        <f>G311+H311+I311</f>
        <v>250</v>
      </c>
      <c r="G311" s="9"/>
      <c r="H311" s="9">
        <f>100+150</f>
        <v>250</v>
      </c>
      <c r="I311" s="9"/>
      <c r="J311" s="9">
        <f>K311+L311+M311</f>
        <v>150</v>
      </c>
      <c r="K311" s="9"/>
      <c r="L311" s="9">
        <v>150</v>
      </c>
      <c r="M311" s="9"/>
      <c r="N311" s="9">
        <f>O311+P311+Q311</f>
        <v>150</v>
      </c>
      <c r="O311" s="9"/>
      <c r="P311" s="9">
        <v>150</v>
      </c>
      <c r="Q311" s="9"/>
    </row>
    <row r="312" spans="1:17" ht="48.75" customHeight="1">
      <c r="A312" s="65" t="s">
        <v>14</v>
      </c>
      <c r="B312" s="13" t="s">
        <v>133</v>
      </c>
      <c r="C312" s="13" t="s">
        <v>125</v>
      </c>
      <c r="D312" s="13" t="s">
        <v>13</v>
      </c>
      <c r="E312" s="13"/>
      <c r="F312" s="9">
        <f aca="true" t="shared" si="132" ref="F312:Q313">F313</f>
        <v>635.8</v>
      </c>
      <c r="G312" s="9">
        <f t="shared" si="132"/>
        <v>0</v>
      </c>
      <c r="H312" s="9">
        <f t="shared" si="132"/>
        <v>635.8</v>
      </c>
      <c r="I312" s="9">
        <f t="shared" si="132"/>
        <v>0</v>
      </c>
      <c r="J312" s="9">
        <f t="shared" si="132"/>
        <v>300</v>
      </c>
      <c r="K312" s="9">
        <f t="shared" si="132"/>
        <v>0</v>
      </c>
      <c r="L312" s="9">
        <f t="shared" si="132"/>
        <v>300</v>
      </c>
      <c r="M312" s="9">
        <f t="shared" si="132"/>
        <v>0</v>
      </c>
      <c r="N312" s="9">
        <f t="shared" si="132"/>
        <v>500</v>
      </c>
      <c r="O312" s="9">
        <f t="shared" si="132"/>
        <v>0</v>
      </c>
      <c r="P312" s="9">
        <f t="shared" si="132"/>
        <v>500</v>
      </c>
      <c r="Q312" s="9">
        <f t="shared" si="132"/>
        <v>0</v>
      </c>
    </row>
    <row r="313" spans="1:17" ht="42.75" customHeight="1">
      <c r="A313" s="65" t="s">
        <v>212</v>
      </c>
      <c r="B313" s="13" t="s">
        <v>133</v>
      </c>
      <c r="C313" s="13" t="s">
        <v>125</v>
      </c>
      <c r="D313" s="13" t="s">
        <v>30</v>
      </c>
      <c r="E313" s="13"/>
      <c r="F313" s="9">
        <f t="shared" si="132"/>
        <v>635.8</v>
      </c>
      <c r="G313" s="9">
        <f t="shared" si="132"/>
        <v>0</v>
      </c>
      <c r="H313" s="9">
        <f t="shared" si="132"/>
        <v>635.8</v>
      </c>
      <c r="I313" s="9">
        <f t="shared" si="132"/>
        <v>0</v>
      </c>
      <c r="J313" s="9">
        <f t="shared" si="132"/>
        <v>300</v>
      </c>
      <c r="K313" s="9">
        <f t="shared" si="132"/>
        <v>0</v>
      </c>
      <c r="L313" s="9">
        <f t="shared" si="132"/>
        <v>300</v>
      </c>
      <c r="M313" s="9">
        <f t="shared" si="132"/>
        <v>0</v>
      </c>
      <c r="N313" s="9">
        <f t="shared" si="132"/>
        <v>500</v>
      </c>
      <c r="O313" s="9">
        <f t="shared" si="132"/>
        <v>0</v>
      </c>
      <c r="P313" s="9">
        <f t="shared" si="132"/>
        <v>500</v>
      </c>
      <c r="Q313" s="9">
        <f t="shared" si="132"/>
        <v>0</v>
      </c>
    </row>
    <row r="314" spans="1:17" ht="45" customHeight="1">
      <c r="A314" s="65" t="s">
        <v>91</v>
      </c>
      <c r="B314" s="13" t="s">
        <v>133</v>
      </c>
      <c r="C314" s="13" t="s">
        <v>125</v>
      </c>
      <c r="D314" s="13" t="s">
        <v>30</v>
      </c>
      <c r="E314" s="13" t="s">
        <v>174</v>
      </c>
      <c r="F314" s="9">
        <f>G314+H314+I314</f>
        <v>635.8</v>
      </c>
      <c r="G314" s="9"/>
      <c r="H314" s="9">
        <f>400+235.8</f>
        <v>635.8</v>
      </c>
      <c r="I314" s="9"/>
      <c r="J314" s="9">
        <f>K314+L314+M314</f>
        <v>300</v>
      </c>
      <c r="K314" s="9"/>
      <c r="L314" s="9">
        <v>300</v>
      </c>
      <c r="M314" s="9"/>
      <c r="N314" s="9">
        <f>O314+P314+Q314</f>
        <v>500</v>
      </c>
      <c r="O314" s="67"/>
      <c r="P314" s="67">
        <v>500</v>
      </c>
      <c r="Q314" s="67"/>
    </row>
    <row r="315" spans="1:17" ht="42.75" customHeight="1">
      <c r="A315" s="144" t="s">
        <v>646</v>
      </c>
      <c r="B315" s="13" t="s">
        <v>133</v>
      </c>
      <c r="C315" s="13" t="s">
        <v>125</v>
      </c>
      <c r="D315" s="13" t="s">
        <v>676</v>
      </c>
      <c r="E315" s="13"/>
      <c r="F315" s="9">
        <f aca="true" t="shared" si="133" ref="F315:Q315">F316</f>
        <v>0</v>
      </c>
      <c r="G315" s="9">
        <f t="shared" si="133"/>
        <v>0</v>
      </c>
      <c r="H315" s="9">
        <f t="shared" si="133"/>
        <v>0</v>
      </c>
      <c r="I315" s="9">
        <f t="shared" si="133"/>
        <v>0</v>
      </c>
      <c r="J315" s="9">
        <f t="shared" si="133"/>
        <v>3092.8</v>
      </c>
      <c r="K315" s="9">
        <f t="shared" si="133"/>
        <v>3000</v>
      </c>
      <c r="L315" s="9">
        <f t="shared" si="133"/>
        <v>92.8</v>
      </c>
      <c r="M315" s="9">
        <f t="shared" si="133"/>
        <v>0</v>
      </c>
      <c r="N315" s="9">
        <f t="shared" si="133"/>
        <v>0</v>
      </c>
      <c r="O315" s="9">
        <f t="shared" si="133"/>
        <v>0</v>
      </c>
      <c r="P315" s="9">
        <f t="shared" si="133"/>
        <v>0</v>
      </c>
      <c r="Q315" s="9">
        <f t="shared" si="133"/>
        <v>0</v>
      </c>
    </row>
    <row r="316" spans="1:17" ht="45.75" customHeight="1">
      <c r="A316" s="65" t="s">
        <v>91</v>
      </c>
      <c r="B316" s="13" t="s">
        <v>133</v>
      </c>
      <c r="C316" s="13" t="s">
        <v>125</v>
      </c>
      <c r="D316" s="13" t="s">
        <v>676</v>
      </c>
      <c r="E316" s="13" t="s">
        <v>174</v>
      </c>
      <c r="F316" s="9">
        <f>G316+H316+I316</f>
        <v>0</v>
      </c>
      <c r="G316" s="9"/>
      <c r="H316" s="9"/>
      <c r="I316" s="9"/>
      <c r="J316" s="9">
        <f>K316+L316</f>
        <v>3092.8</v>
      </c>
      <c r="K316" s="9">
        <v>3000</v>
      </c>
      <c r="L316" s="9">
        <v>92.8</v>
      </c>
      <c r="M316" s="9"/>
      <c r="N316" s="9">
        <f>O316+P316+Q316</f>
        <v>0</v>
      </c>
      <c r="O316" s="67"/>
      <c r="P316" s="67"/>
      <c r="Q316" s="67"/>
    </row>
    <row r="317" spans="1:17" ht="60.75" customHeight="1">
      <c r="A317" s="65" t="s">
        <v>449</v>
      </c>
      <c r="B317" s="13" t="s">
        <v>133</v>
      </c>
      <c r="C317" s="13" t="s">
        <v>125</v>
      </c>
      <c r="D317" s="13" t="s">
        <v>15</v>
      </c>
      <c r="E317" s="13"/>
      <c r="F317" s="9">
        <f aca="true" t="shared" si="134" ref="F317:Q317">F318</f>
        <v>210.3</v>
      </c>
      <c r="G317" s="9">
        <f t="shared" si="134"/>
        <v>210.3</v>
      </c>
      <c r="H317" s="9">
        <f t="shared" si="134"/>
        <v>0</v>
      </c>
      <c r="I317" s="9">
        <f t="shared" si="134"/>
        <v>0</v>
      </c>
      <c r="J317" s="9">
        <f t="shared" si="134"/>
        <v>210.3</v>
      </c>
      <c r="K317" s="9">
        <f t="shared" si="134"/>
        <v>210.3</v>
      </c>
      <c r="L317" s="9">
        <f t="shared" si="134"/>
        <v>0</v>
      </c>
      <c r="M317" s="9">
        <f t="shared" si="134"/>
        <v>0</v>
      </c>
      <c r="N317" s="9">
        <f t="shared" si="134"/>
        <v>209.8</v>
      </c>
      <c r="O317" s="9">
        <f t="shared" si="134"/>
        <v>209.8</v>
      </c>
      <c r="P317" s="9">
        <f t="shared" si="134"/>
        <v>0</v>
      </c>
      <c r="Q317" s="9">
        <f t="shared" si="134"/>
        <v>0</v>
      </c>
    </row>
    <row r="318" spans="1:17" ht="99.75" customHeight="1">
      <c r="A318" s="65" t="s">
        <v>420</v>
      </c>
      <c r="B318" s="13" t="s">
        <v>133</v>
      </c>
      <c r="C318" s="13" t="s">
        <v>125</v>
      </c>
      <c r="D318" s="13" t="s">
        <v>421</v>
      </c>
      <c r="E318" s="13"/>
      <c r="F318" s="9">
        <f aca="true" t="shared" si="135" ref="F318:Q318">F319+F320</f>
        <v>210.3</v>
      </c>
      <c r="G318" s="9">
        <f t="shared" si="135"/>
        <v>210.3</v>
      </c>
      <c r="H318" s="9">
        <f t="shared" si="135"/>
        <v>0</v>
      </c>
      <c r="I318" s="9">
        <f t="shared" si="135"/>
        <v>0</v>
      </c>
      <c r="J318" s="9">
        <f t="shared" si="135"/>
        <v>210.3</v>
      </c>
      <c r="K318" s="9">
        <f t="shared" si="135"/>
        <v>210.3</v>
      </c>
      <c r="L318" s="9">
        <f t="shared" si="135"/>
        <v>0</v>
      </c>
      <c r="M318" s="9">
        <f t="shared" si="135"/>
        <v>0</v>
      </c>
      <c r="N318" s="9">
        <f t="shared" si="135"/>
        <v>209.8</v>
      </c>
      <c r="O318" s="9">
        <f t="shared" si="135"/>
        <v>209.8</v>
      </c>
      <c r="P318" s="9">
        <f t="shared" si="135"/>
        <v>0</v>
      </c>
      <c r="Q318" s="9">
        <f t="shared" si="135"/>
        <v>0</v>
      </c>
    </row>
    <row r="319" spans="1:17" ht="39.75" customHeight="1">
      <c r="A319" s="65" t="s">
        <v>170</v>
      </c>
      <c r="B319" s="13" t="s">
        <v>133</v>
      </c>
      <c r="C319" s="13" t="s">
        <v>125</v>
      </c>
      <c r="D319" s="13" t="s">
        <v>422</v>
      </c>
      <c r="E319" s="13" t="s">
        <v>171</v>
      </c>
      <c r="F319" s="9">
        <f>G319+H319+I319</f>
        <v>160.3</v>
      </c>
      <c r="G319" s="9">
        <v>160.3</v>
      </c>
      <c r="H319" s="9"/>
      <c r="I319" s="9"/>
      <c r="J319" s="9">
        <f>K319+L319+M319</f>
        <v>160.3</v>
      </c>
      <c r="K319" s="9">
        <v>160.3</v>
      </c>
      <c r="L319" s="9"/>
      <c r="M319" s="9"/>
      <c r="N319" s="9">
        <f>O319+P319+Q319</f>
        <v>160.3</v>
      </c>
      <c r="O319" s="9">
        <v>160.3</v>
      </c>
      <c r="P319" s="16"/>
      <c r="Q319" s="16"/>
    </row>
    <row r="320" spans="1:17" ht="46.5" customHeight="1">
      <c r="A320" s="65" t="s">
        <v>91</v>
      </c>
      <c r="B320" s="13" t="s">
        <v>133</v>
      </c>
      <c r="C320" s="13" t="s">
        <v>125</v>
      </c>
      <c r="D320" s="13" t="s">
        <v>422</v>
      </c>
      <c r="E320" s="13" t="s">
        <v>174</v>
      </c>
      <c r="F320" s="9">
        <f>G320+H320+I320</f>
        <v>50</v>
      </c>
      <c r="G320" s="9">
        <v>50</v>
      </c>
      <c r="H320" s="9"/>
      <c r="I320" s="9"/>
      <c r="J320" s="9">
        <f>K320+L320+M320</f>
        <v>50</v>
      </c>
      <c r="K320" s="9">
        <v>50</v>
      </c>
      <c r="L320" s="9"/>
      <c r="M320" s="9"/>
      <c r="N320" s="9">
        <f>O320+P320+Q320</f>
        <v>49.5</v>
      </c>
      <c r="O320" s="9">
        <v>49.5</v>
      </c>
      <c r="P320" s="16"/>
      <c r="Q320" s="16"/>
    </row>
    <row r="321" spans="1:17" ht="18.75">
      <c r="A321" s="62" t="s">
        <v>127</v>
      </c>
      <c r="B321" s="10" t="s">
        <v>126</v>
      </c>
      <c r="C321" s="10" t="s">
        <v>384</v>
      </c>
      <c r="D321" s="126"/>
      <c r="E321" s="10"/>
      <c r="F321" s="11">
        <f>F322+F349+F401+F426+F464</f>
        <v>719907.8000000002</v>
      </c>
      <c r="G321" s="11">
        <f aca="true" t="shared" si="136" ref="G321:Q321">G322+G349+G401+G426+G464</f>
        <v>486005.39999999997</v>
      </c>
      <c r="H321" s="11">
        <f t="shared" si="136"/>
        <v>233902.40000000002</v>
      </c>
      <c r="I321" s="11">
        <f t="shared" si="136"/>
        <v>0</v>
      </c>
      <c r="J321" s="11">
        <f t="shared" si="136"/>
        <v>645803.9</v>
      </c>
      <c r="K321" s="11">
        <f t="shared" si="136"/>
        <v>412659.30000000005</v>
      </c>
      <c r="L321" s="11">
        <f t="shared" si="136"/>
        <v>233144.6</v>
      </c>
      <c r="M321" s="11">
        <f t="shared" si="136"/>
        <v>0</v>
      </c>
      <c r="N321" s="11">
        <f t="shared" si="136"/>
        <v>605523.0000000002</v>
      </c>
      <c r="O321" s="9">
        <f t="shared" si="136"/>
        <v>371241.30000000005</v>
      </c>
      <c r="P321" s="9">
        <f t="shared" si="136"/>
        <v>234281.69999999998</v>
      </c>
      <c r="Q321" s="9">
        <f t="shared" si="136"/>
        <v>0</v>
      </c>
    </row>
    <row r="322" spans="1:17" ht="18.75">
      <c r="A322" s="62" t="s">
        <v>128</v>
      </c>
      <c r="B322" s="10" t="s">
        <v>126</v>
      </c>
      <c r="C322" s="10" t="s">
        <v>117</v>
      </c>
      <c r="D322" s="126"/>
      <c r="E322" s="10"/>
      <c r="F322" s="11">
        <f aca="true" t="shared" si="137" ref="F322:Q322">F323+F345+F340</f>
        <v>182346.2</v>
      </c>
      <c r="G322" s="11">
        <f t="shared" si="137"/>
        <v>141071.4</v>
      </c>
      <c r="H322" s="11">
        <f t="shared" si="137"/>
        <v>41274.8</v>
      </c>
      <c r="I322" s="11">
        <f t="shared" si="137"/>
        <v>0</v>
      </c>
      <c r="J322" s="11">
        <f t="shared" si="137"/>
        <v>149211.80000000002</v>
      </c>
      <c r="K322" s="11">
        <f t="shared" si="137"/>
        <v>108110.3</v>
      </c>
      <c r="L322" s="11">
        <f t="shared" si="137"/>
        <v>41101.5</v>
      </c>
      <c r="M322" s="11">
        <f t="shared" si="137"/>
        <v>0</v>
      </c>
      <c r="N322" s="11">
        <f t="shared" si="137"/>
        <v>150412.90000000002</v>
      </c>
      <c r="O322" s="9">
        <f t="shared" si="137"/>
        <v>108660.3</v>
      </c>
      <c r="P322" s="9">
        <f t="shared" si="137"/>
        <v>41752.6</v>
      </c>
      <c r="Q322" s="9">
        <f t="shared" si="137"/>
        <v>0</v>
      </c>
    </row>
    <row r="323" spans="1:17" ht="45" customHeight="1">
      <c r="A323" s="65" t="s">
        <v>475</v>
      </c>
      <c r="B323" s="13" t="s">
        <v>126</v>
      </c>
      <c r="C323" s="13" t="s">
        <v>117</v>
      </c>
      <c r="D323" s="66" t="s">
        <v>274</v>
      </c>
      <c r="E323" s="13"/>
      <c r="F323" s="9">
        <f aca="true" t="shared" si="138" ref="F323:Q323">F324</f>
        <v>175286</v>
      </c>
      <c r="G323" s="9">
        <f t="shared" si="138"/>
        <v>134223</v>
      </c>
      <c r="H323" s="9">
        <f t="shared" si="138"/>
        <v>41063</v>
      </c>
      <c r="I323" s="9">
        <f t="shared" si="138"/>
        <v>0</v>
      </c>
      <c r="J323" s="9">
        <f t="shared" si="138"/>
        <v>149211.80000000002</v>
      </c>
      <c r="K323" s="9">
        <f t="shared" si="138"/>
        <v>108110.3</v>
      </c>
      <c r="L323" s="9">
        <f t="shared" si="138"/>
        <v>41101.5</v>
      </c>
      <c r="M323" s="9">
        <f t="shared" si="138"/>
        <v>0</v>
      </c>
      <c r="N323" s="9">
        <f t="shared" si="138"/>
        <v>149862.80000000002</v>
      </c>
      <c r="O323" s="9">
        <f t="shared" si="138"/>
        <v>108110.3</v>
      </c>
      <c r="P323" s="9">
        <f t="shared" si="138"/>
        <v>41752.5</v>
      </c>
      <c r="Q323" s="9">
        <f t="shared" si="138"/>
        <v>0</v>
      </c>
    </row>
    <row r="324" spans="1:17" ht="24.75" customHeight="1">
      <c r="A324" s="65" t="s">
        <v>190</v>
      </c>
      <c r="B324" s="13" t="s">
        <v>126</v>
      </c>
      <c r="C324" s="13" t="s">
        <v>117</v>
      </c>
      <c r="D324" s="66" t="s">
        <v>280</v>
      </c>
      <c r="E324" s="13"/>
      <c r="F324" s="9">
        <f aca="true" t="shared" si="139" ref="F324:N324">F325+F335+F332</f>
        <v>175286</v>
      </c>
      <c r="G324" s="9">
        <f t="shared" si="139"/>
        <v>134223</v>
      </c>
      <c r="H324" s="9">
        <f t="shared" si="139"/>
        <v>41063</v>
      </c>
      <c r="I324" s="9">
        <f t="shared" si="139"/>
        <v>0</v>
      </c>
      <c r="J324" s="9">
        <f t="shared" si="139"/>
        <v>149211.80000000002</v>
      </c>
      <c r="K324" s="9">
        <f t="shared" si="139"/>
        <v>108110.3</v>
      </c>
      <c r="L324" s="9">
        <f t="shared" si="139"/>
        <v>41101.5</v>
      </c>
      <c r="M324" s="9">
        <f t="shared" si="139"/>
        <v>0</v>
      </c>
      <c r="N324" s="9">
        <f t="shared" si="139"/>
        <v>149862.80000000002</v>
      </c>
      <c r="O324" s="9">
        <f>O325+O335</f>
        <v>108110.3</v>
      </c>
      <c r="P324" s="9">
        <f>P325+P335</f>
        <v>41752.5</v>
      </c>
      <c r="Q324" s="9">
        <f>Q325+Q335</f>
        <v>0</v>
      </c>
    </row>
    <row r="325" spans="1:17" ht="62.25" customHeight="1">
      <c r="A325" s="65" t="s">
        <v>285</v>
      </c>
      <c r="B325" s="13" t="s">
        <v>126</v>
      </c>
      <c r="C325" s="13" t="s">
        <v>117</v>
      </c>
      <c r="D325" s="66" t="s">
        <v>281</v>
      </c>
      <c r="E325" s="13"/>
      <c r="F325" s="9">
        <f aca="true" t="shared" si="140" ref="F325:Q325">F326+F328+F330</f>
        <v>149290.8</v>
      </c>
      <c r="G325" s="9">
        <f t="shared" si="140"/>
        <v>109047.8</v>
      </c>
      <c r="H325" s="9">
        <f t="shared" si="140"/>
        <v>40243</v>
      </c>
      <c r="I325" s="9">
        <f t="shared" si="140"/>
        <v>0</v>
      </c>
      <c r="J325" s="9">
        <f t="shared" si="140"/>
        <v>149068.2</v>
      </c>
      <c r="K325" s="9">
        <f t="shared" si="140"/>
        <v>107966.7</v>
      </c>
      <c r="L325" s="9">
        <f t="shared" si="140"/>
        <v>41101.5</v>
      </c>
      <c r="M325" s="9">
        <f t="shared" si="140"/>
        <v>0</v>
      </c>
      <c r="N325" s="9">
        <f t="shared" si="140"/>
        <v>149719.2</v>
      </c>
      <c r="O325" s="9">
        <f t="shared" si="140"/>
        <v>107966.7</v>
      </c>
      <c r="P325" s="9">
        <f t="shared" si="140"/>
        <v>41752.5</v>
      </c>
      <c r="Q325" s="9">
        <f t="shared" si="140"/>
        <v>0</v>
      </c>
    </row>
    <row r="326" spans="1:17" ht="18.75">
      <c r="A326" s="65" t="s">
        <v>129</v>
      </c>
      <c r="B326" s="13" t="s">
        <v>126</v>
      </c>
      <c r="C326" s="13" t="s">
        <v>117</v>
      </c>
      <c r="D326" s="66" t="s">
        <v>16</v>
      </c>
      <c r="E326" s="13"/>
      <c r="F326" s="9">
        <f aca="true" t="shared" si="141" ref="F326:Q326">F327</f>
        <v>32183</v>
      </c>
      <c r="G326" s="9">
        <f t="shared" si="141"/>
        <v>0</v>
      </c>
      <c r="H326" s="9">
        <f t="shared" si="141"/>
        <v>32183</v>
      </c>
      <c r="I326" s="9">
        <f t="shared" si="141"/>
        <v>0</v>
      </c>
      <c r="J326" s="9">
        <f t="shared" si="141"/>
        <v>33731.5</v>
      </c>
      <c r="K326" s="9">
        <f t="shared" si="141"/>
        <v>0</v>
      </c>
      <c r="L326" s="9">
        <f t="shared" si="141"/>
        <v>33731.5</v>
      </c>
      <c r="M326" s="9">
        <f t="shared" si="141"/>
        <v>0</v>
      </c>
      <c r="N326" s="9">
        <f t="shared" si="141"/>
        <v>34382.5</v>
      </c>
      <c r="O326" s="9">
        <f t="shared" si="141"/>
        <v>0</v>
      </c>
      <c r="P326" s="9">
        <f t="shared" si="141"/>
        <v>34382.5</v>
      </c>
      <c r="Q326" s="9">
        <f t="shared" si="141"/>
        <v>0</v>
      </c>
    </row>
    <row r="327" spans="1:17" ht="25.5" customHeight="1">
      <c r="A327" s="65" t="s">
        <v>186</v>
      </c>
      <c r="B327" s="13" t="s">
        <v>126</v>
      </c>
      <c r="C327" s="13" t="s">
        <v>117</v>
      </c>
      <c r="D327" s="66" t="s">
        <v>16</v>
      </c>
      <c r="E327" s="13" t="s">
        <v>185</v>
      </c>
      <c r="F327" s="9">
        <f>G327+H327+I327</f>
        <v>32183</v>
      </c>
      <c r="G327" s="9"/>
      <c r="H327" s="9">
        <f>31077.5+1160.5-55</f>
        <v>32183</v>
      </c>
      <c r="I327" s="9"/>
      <c r="J327" s="9">
        <f>K327+L327+M327</f>
        <v>33731.5</v>
      </c>
      <c r="K327" s="9"/>
      <c r="L327" s="9">
        <v>33731.5</v>
      </c>
      <c r="M327" s="9"/>
      <c r="N327" s="9">
        <f>O327+P327+Q327</f>
        <v>34382.5</v>
      </c>
      <c r="O327" s="16"/>
      <c r="P327" s="9">
        <v>34382.5</v>
      </c>
      <c r="Q327" s="16"/>
    </row>
    <row r="328" spans="1:17" ht="60" customHeight="1">
      <c r="A328" s="65" t="s">
        <v>432</v>
      </c>
      <c r="B328" s="13" t="s">
        <v>126</v>
      </c>
      <c r="C328" s="13" t="s">
        <v>117</v>
      </c>
      <c r="D328" s="13" t="s">
        <v>428</v>
      </c>
      <c r="E328" s="13"/>
      <c r="F328" s="9">
        <f aca="true" t="shared" si="142" ref="F328:Q328">F329</f>
        <v>8060</v>
      </c>
      <c r="G328" s="9">
        <f t="shared" si="142"/>
        <v>0</v>
      </c>
      <c r="H328" s="9">
        <f t="shared" si="142"/>
        <v>8060</v>
      </c>
      <c r="I328" s="9">
        <f t="shared" si="142"/>
        <v>0</v>
      </c>
      <c r="J328" s="9">
        <f t="shared" si="142"/>
        <v>7370</v>
      </c>
      <c r="K328" s="9">
        <f t="shared" si="142"/>
        <v>0</v>
      </c>
      <c r="L328" s="9">
        <f t="shared" si="142"/>
        <v>7370</v>
      </c>
      <c r="M328" s="9">
        <f t="shared" si="142"/>
        <v>0</v>
      </c>
      <c r="N328" s="9">
        <f t="shared" si="142"/>
        <v>7370</v>
      </c>
      <c r="O328" s="9">
        <f t="shared" si="142"/>
        <v>0</v>
      </c>
      <c r="P328" s="9">
        <f t="shared" si="142"/>
        <v>7370</v>
      </c>
      <c r="Q328" s="9">
        <f t="shared" si="142"/>
        <v>0</v>
      </c>
    </row>
    <row r="329" spans="1:17" ht="24.75" customHeight="1">
      <c r="A329" s="65" t="s">
        <v>186</v>
      </c>
      <c r="B329" s="13" t="s">
        <v>126</v>
      </c>
      <c r="C329" s="13" t="s">
        <v>117</v>
      </c>
      <c r="D329" s="13" t="s">
        <v>428</v>
      </c>
      <c r="E329" s="13" t="s">
        <v>185</v>
      </c>
      <c r="F329" s="9">
        <f>G329+H329+I329</f>
        <v>8060</v>
      </c>
      <c r="G329" s="9"/>
      <c r="H329" s="9">
        <f>7370+690</f>
        <v>8060</v>
      </c>
      <c r="I329" s="9"/>
      <c r="J329" s="9">
        <f>K329+L329+M329</f>
        <v>7370</v>
      </c>
      <c r="K329" s="9"/>
      <c r="L329" s="9">
        <v>7370</v>
      </c>
      <c r="M329" s="9"/>
      <c r="N329" s="9">
        <f>O329+P329+Q329</f>
        <v>7370</v>
      </c>
      <c r="O329" s="16"/>
      <c r="P329" s="81">
        <v>7370</v>
      </c>
      <c r="Q329" s="16"/>
    </row>
    <row r="330" spans="1:17" ht="121.5" customHeight="1">
      <c r="A330" s="80" t="s">
        <v>316</v>
      </c>
      <c r="B330" s="13" t="s">
        <v>126</v>
      </c>
      <c r="C330" s="13" t="s">
        <v>117</v>
      </c>
      <c r="D330" s="66" t="s">
        <v>70</v>
      </c>
      <c r="E330" s="13"/>
      <c r="F330" s="9">
        <f aca="true" t="shared" si="143" ref="F330:Q330">F331</f>
        <v>109047.8</v>
      </c>
      <c r="G330" s="9">
        <f t="shared" si="143"/>
        <v>109047.8</v>
      </c>
      <c r="H330" s="9">
        <f t="shared" si="143"/>
        <v>0</v>
      </c>
      <c r="I330" s="9">
        <f t="shared" si="143"/>
        <v>0</v>
      </c>
      <c r="J330" s="9">
        <f t="shared" si="143"/>
        <v>107966.7</v>
      </c>
      <c r="K330" s="9">
        <f t="shared" si="143"/>
        <v>107966.7</v>
      </c>
      <c r="L330" s="9">
        <f t="shared" si="143"/>
        <v>0</v>
      </c>
      <c r="M330" s="9">
        <f t="shared" si="143"/>
        <v>0</v>
      </c>
      <c r="N330" s="9">
        <f t="shared" si="143"/>
        <v>107966.7</v>
      </c>
      <c r="O330" s="9">
        <f t="shared" si="143"/>
        <v>107966.7</v>
      </c>
      <c r="P330" s="9">
        <f t="shared" si="143"/>
        <v>0</v>
      </c>
      <c r="Q330" s="9">
        <f t="shared" si="143"/>
        <v>0</v>
      </c>
    </row>
    <row r="331" spans="1:17" ht="18.75">
      <c r="A331" s="65" t="s">
        <v>186</v>
      </c>
      <c r="B331" s="13" t="s">
        <v>126</v>
      </c>
      <c r="C331" s="13" t="s">
        <v>117</v>
      </c>
      <c r="D331" s="66" t="s">
        <v>70</v>
      </c>
      <c r="E331" s="13" t="s">
        <v>185</v>
      </c>
      <c r="F331" s="9">
        <f>G331+H331+I331</f>
        <v>109047.8</v>
      </c>
      <c r="G331" s="9">
        <f>108516.6+531.2</f>
        <v>109047.8</v>
      </c>
      <c r="H331" s="9"/>
      <c r="I331" s="9"/>
      <c r="J331" s="9">
        <f>K331+L331+M331</f>
        <v>107966.7</v>
      </c>
      <c r="K331" s="9">
        <v>107966.7</v>
      </c>
      <c r="L331" s="9"/>
      <c r="M331" s="9"/>
      <c r="N331" s="9">
        <f>O331+P331+Q331</f>
        <v>107966.7</v>
      </c>
      <c r="O331" s="70">
        <v>107966.7</v>
      </c>
      <c r="P331" s="16"/>
      <c r="Q331" s="16"/>
    </row>
    <row r="332" spans="1:17" ht="24.75" customHeight="1">
      <c r="A332" s="65" t="s">
        <v>615</v>
      </c>
      <c r="B332" s="13" t="s">
        <v>126</v>
      </c>
      <c r="C332" s="13" t="s">
        <v>117</v>
      </c>
      <c r="D332" s="66" t="s">
        <v>702</v>
      </c>
      <c r="E332" s="13"/>
      <c r="F332" s="9">
        <f aca="true" t="shared" si="144" ref="F332:Q333">F333</f>
        <v>25498.6</v>
      </c>
      <c r="G332" s="9">
        <f t="shared" si="144"/>
        <v>24733.6</v>
      </c>
      <c r="H332" s="9">
        <f t="shared" si="144"/>
        <v>765</v>
      </c>
      <c r="I332" s="9">
        <f t="shared" si="144"/>
        <v>0</v>
      </c>
      <c r="J332" s="9">
        <f t="shared" si="144"/>
        <v>0</v>
      </c>
      <c r="K332" s="9">
        <f t="shared" si="144"/>
        <v>0</v>
      </c>
      <c r="L332" s="9">
        <f t="shared" si="144"/>
        <v>0</v>
      </c>
      <c r="M332" s="9">
        <f t="shared" si="144"/>
        <v>0</v>
      </c>
      <c r="N332" s="9">
        <f t="shared" si="144"/>
        <v>0</v>
      </c>
      <c r="O332" s="9">
        <f t="shared" si="144"/>
        <v>0</v>
      </c>
      <c r="P332" s="9">
        <f t="shared" si="144"/>
        <v>0</v>
      </c>
      <c r="Q332" s="9">
        <f t="shared" si="144"/>
        <v>0</v>
      </c>
    </row>
    <row r="333" spans="1:17" ht="46.5" customHeight="1">
      <c r="A333" s="65" t="s">
        <v>616</v>
      </c>
      <c r="B333" s="13" t="s">
        <v>126</v>
      </c>
      <c r="C333" s="13" t="s">
        <v>117</v>
      </c>
      <c r="D333" s="66" t="s">
        <v>667</v>
      </c>
      <c r="E333" s="13"/>
      <c r="F333" s="9">
        <f t="shared" si="144"/>
        <v>25498.6</v>
      </c>
      <c r="G333" s="9">
        <f t="shared" si="144"/>
        <v>24733.6</v>
      </c>
      <c r="H333" s="9">
        <f t="shared" si="144"/>
        <v>765</v>
      </c>
      <c r="I333" s="9">
        <f t="shared" si="144"/>
        <v>0</v>
      </c>
      <c r="J333" s="9">
        <f t="shared" si="144"/>
        <v>0</v>
      </c>
      <c r="K333" s="9">
        <f t="shared" si="144"/>
        <v>0</v>
      </c>
      <c r="L333" s="9">
        <f t="shared" si="144"/>
        <v>0</v>
      </c>
      <c r="M333" s="9">
        <f t="shared" si="144"/>
        <v>0</v>
      </c>
      <c r="N333" s="9">
        <f t="shared" si="144"/>
        <v>0</v>
      </c>
      <c r="O333" s="9">
        <f t="shared" si="144"/>
        <v>0</v>
      </c>
      <c r="P333" s="9">
        <f t="shared" si="144"/>
        <v>0</v>
      </c>
      <c r="Q333" s="9">
        <f t="shared" si="144"/>
        <v>0</v>
      </c>
    </row>
    <row r="334" spans="1:17" ht="18.75">
      <c r="A334" s="65" t="s">
        <v>186</v>
      </c>
      <c r="B334" s="13" t="s">
        <v>126</v>
      </c>
      <c r="C334" s="13" t="s">
        <v>117</v>
      </c>
      <c r="D334" s="66" t="s">
        <v>667</v>
      </c>
      <c r="E334" s="13" t="s">
        <v>185</v>
      </c>
      <c r="F334" s="9">
        <f>G334+H334+I334</f>
        <v>25498.6</v>
      </c>
      <c r="G334" s="9">
        <v>24733.6</v>
      </c>
      <c r="H334" s="9">
        <v>765</v>
      </c>
      <c r="I334" s="9"/>
      <c r="J334" s="9">
        <f>K334+L334+M334</f>
        <v>0</v>
      </c>
      <c r="K334" s="9"/>
      <c r="L334" s="9">
        <v>0</v>
      </c>
      <c r="M334" s="9"/>
      <c r="N334" s="9">
        <v>0</v>
      </c>
      <c r="O334" s="16"/>
      <c r="P334" s="16"/>
      <c r="Q334" s="16"/>
    </row>
    <row r="335" spans="1:17" ht="65.25" customHeight="1">
      <c r="A335" s="65" t="s">
        <v>282</v>
      </c>
      <c r="B335" s="13" t="s">
        <v>126</v>
      </c>
      <c r="C335" s="13" t="s">
        <v>117</v>
      </c>
      <c r="D335" s="66" t="s">
        <v>86</v>
      </c>
      <c r="E335" s="13"/>
      <c r="F335" s="9">
        <f>F336+F338</f>
        <v>496.6</v>
      </c>
      <c r="G335" s="9">
        <f aca="true" t="shared" si="145" ref="G335:N335">G336+G338</f>
        <v>441.6</v>
      </c>
      <c r="H335" s="9">
        <f t="shared" si="145"/>
        <v>55</v>
      </c>
      <c r="I335" s="9">
        <f t="shared" si="145"/>
        <v>0</v>
      </c>
      <c r="J335" s="9">
        <f t="shared" si="145"/>
        <v>143.6</v>
      </c>
      <c r="K335" s="9">
        <f t="shared" si="145"/>
        <v>143.6</v>
      </c>
      <c r="L335" s="9">
        <f t="shared" si="145"/>
        <v>0</v>
      </c>
      <c r="M335" s="9">
        <f t="shared" si="145"/>
        <v>0</v>
      </c>
      <c r="N335" s="9">
        <f t="shared" si="145"/>
        <v>143.6</v>
      </c>
      <c r="O335" s="9">
        <f aca="true" t="shared" si="146" ref="F335:Q336">O336</f>
        <v>143.6</v>
      </c>
      <c r="P335" s="9">
        <f t="shared" si="146"/>
        <v>0</v>
      </c>
      <c r="Q335" s="9">
        <f t="shared" si="146"/>
        <v>0</v>
      </c>
    </row>
    <row r="336" spans="1:17" ht="81" customHeight="1">
      <c r="A336" s="65" t="s">
        <v>96</v>
      </c>
      <c r="B336" s="13" t="s">
        <v>126</v>
      </c>
      <c r="C336" s="13" t="s">
        <v>117</v>
      </c>
      <c r="D336" s="66" t="s">
        <v>78</v>
      </c>
      <c r="E336" s="13"/>
      <c r="F336" s="9">
        <f t="shared" si="146"/>
        <v>221.60000000000002</v>
      </c>
      <c r="G336" s="9">
        <f t="shared" si="146"/>
        <v>221.60000000000002</v>
      </c>
      <c r="H336" s="9">
        <f t="shared" si="146"/>
        <v>0</v>
      </c>
      <c r="I336" s="9">
        <f t="shared" si="146"/>
        <v>0</v>
      </c>
      <c r="J336" s="9">
        <f t="shared" si="146"/>
        <v>143.6</v>
      </c>
      <c r="K336" s="9">
        <f t="shared" si="146"/>
        <v>143.6</v>
      </c>
      <c r="L336" s="9">
        <f t="shared" si="146"/>
        <v>0</v>
      </c>
      <c r="M336" s="9">
        <f t="shared" si="146"/>
        <v>0</v>
      </c>
      <c r="N336" s="9">
        <f t="shared" si="146"/>
        <v>143.6</v>
      </c>
      <c r="O336" s="9">
        <f t="shared" si="146"/>
        <v>143.6</v>
      </c>
      <c r="P336" s="9">
        <f t="shared" si="146"/>
        <v>0</v>
      </c>
      <c r="Q336" s="9">
        <f t="shared" si="146"/>
        <v>0</v>
      </c>
    </row>
    <row r="337" spans="1:17" ht="18.75">
      <c r="A337" s="65" t="s">
        <v>186</v>
      </c>
      <c r="B337" s="13" t="s">
        <v>126</v>
      </c>
      <c r="C337" s="13" t="s">
        <v>117</v>
      </c>
      <c r="D337" s="66" t="s">
        <v>78</v>
      </c>
      <c r="E337" s="13" t="s">
        <v>185</v>
      </c>
      <c r="F337" s="9">
        <f>G337+H337+I337</f>
        <v>221.60000000000002</v>
      </c>
      <c r="G337" s="9">
        <f>543.6-322</f>
        <v>221.60000000000002</v>
      </c>
      <c r="H337" s="9"/>
      <c r="I337" s="9"/>
      <c r="J337" s="9">
        <f>K337+L337+M337</f>
        <v>143.6</v>
      </c>
      <c r="K337" s="9">
        <v>143.6</v>
      </c>
      <c r="L337" s="9"/>
      <c r="M337" s="9"/>
      <c r="N337" s="9">
        <f>O337+P337+Q337</f>
        <v>143.6</v>
      </c>
      <c r="O337" s="16">
        <v>143.6</v>
      </c>
      <c r="P337" s="16"/>
      <c r="Q337" s="16"/>
    </row>
    <row r="338" spans="1:17" ht="56.25">
      <c r="A338" s="146" t="s">
        <v>742</v>
      </c>
      <c r="B338" s="13" t="s">
        <v>126</v>
      </c>
      <c r="C338" s="13" t="s">
        <v>117</v>
      </c>
      <c r="D338" s="76" t="s">
        <v>739</v>
      </c>
      <c r="E338" s="13"/>
      <c r="F338" s="9">
        <f>F339</f>
        <v>275</v>
      </c>
      <c r="G338" s="9">
        <f aca="true" t="shared" si="147" ref="G338:N338">G339</f>
        <v>220</v>
      </c>
      <c r="H338" s="9">
        <f t="shared" si="147"/>
        <v>55</v>
      </c>
      <c r="I338" s="9">
        <f t="shared" si="147"/>
        <v>0</v>
      </c>
      <c r="J338" s="9">
        <f t="shared" si="147"/>
        <v>0</v>
      </c>
      <c r="K338" s="9">
        <f t="shared" si="147"/>
        <v>0</v>
      </c>
      <c r="L338" s="9">
        <f t="shared" si="147"/>
        <v>0</v>
      </c>
      <c r="M338" s="9">
        <f t="shared" si="147"/>
        <v>0</v>
      </c>
      <c r="N338" s="9">
        <f t="shared" si="147"/>
        <v>0</v>
      </c>
      <c r="O338" s="16"/>
      <c r="P338" s="16"/>
      <c r="Q338" s="16"/>
    </row>
    <row r="339" spans="1:17" ht="18.75">
      <c r="A339" s="65" t="s">
        <v>186</v>
      </c>
      <c r="B339" s="13" t="s">
        <v>126</v>
      </c>
      <c r="C339" s="13" t="s">
        <v>117</v>
      </c>
      <c r="D339" s="91" t="s">
        <v>739</v>
      </c>
      <c r="E339" s="13" t="s">
        <v>185</v>
      </c>
      <c r="F339" s="9">
        <f>G339+H339+I339</f>
        <v>275</v>
      </c>
      <c r="G339" s="9">
        <v>220</v>
      </c>
      <c r="H339" s="9">
        <v>55</v>
      </c>
      <c r="I339" s="9"/>
      <c r="J339" s="9"/>
      <c r="K339" s="9"/>
      <c r="L339" s="9"/>
      <c r="M339" s="9"/>
      <c r="N339" s="9"/>
      <c r="O339" s="16"/>
      <c r="P339" s="16"/>
      <c r="Q339" s="16"/>
    </row>
    <row r="340" spans="1:17" ht="64.5" customHeight="1">
      <c r="A340" s="65" t="s">
        <v>510</v>
      </c>
      <c r="B340" s="13" t="s">
        <v>126</v>
      </c>
      <c r="C340" s="13" t="s">
        <v>117</v>
      </c>
      <c r="D340" s="66" t="s">
        <v>238</v>
      </c>
      <c r="E340" s="13"/>
      <c r="F340" s="9">
        <f aca="true" t="shared" si="148" ref="F340:Q343">F341</f>
        <v>0</v>
      </c>
      <c r="G340" s="9">
        <f t="shared" si="148"/>
        <v>0</v>
      </c>
      <c r="H340" s="9">
        <f t="shared" si="148"/>
        <v>0</v>
      </c>
      <c r="I340" s="9">
        <f t="shared" si="148"/>
        <v>0</v>
      </c>
      <c r="J340" s="9">
        <f t="shared" si="148"/>
        <v>0</v>
      </c>
      <c r="K340" s="9">
        <f t="shared" si="148"/>
        <v>0</v>
      </c>
      <c r="L340" s="9">
        <f t="shared" si="148"/>
        <v>0</v>
      </c>
      <c r="M340" s="9">
        <f t="shared" si="148"/>
        <v>0</v>
      </c>
      <c r="N340" s="9">
        <f t="shared" si="148"/>
        <v>550.1</v>
      </c>
      <c r="O340" s="9">
        <f t="shared" si="148"/>
        <v>550</v>
      </c>
      <c r="P340" s="9">
        <f t="shared" si="148"/>
        <v>0.1</v>
      </c>
      <c r="Q340" s="9">
        <f t="shared" si="148"/>
        <v>0</v>
      </c>
    </row>
    <row r="341" spans="1:17" ht="45" customHeight="1">
      <c r="A341" s="65" t="s">
        <v>395</v>
      </c>
      <c r="B341" s="13" t="s">
        <v>126</v>
      </c>
      <c r="C341" s="13" t="s">
        <v>117</v>
      </c>
      <c r="D341" s="66" t="s">
        <v>63</v>
      </c>
      <c r="E341" s="13"/>
      <c r="F341" s="9">
        <f t="shared" si="148"/>
        <v>0</v>
      </c>
      <c r="G341" s="9">
        <f t="shared" si="148"/>
        <v>0</v>
      </c>
      <c r="H341" s="9">
        <f t="shared" si="148"/>
        <v>0</v>
      </c>
      <c r="I341" s="9">
        <f t="shared" si="148"/>
        <v>0</v>
      </c>
      <c r="J341" s="9">
        <f t="shared" si="148"/>
        <v>0</v>
      </c>
      <c r="K341" s="9">
        <f t="shared" si="148"/>
        <v>0</v>
      </c>
      <c r="L341" s="9">
        <f t="shared" si="148"/>
        <v>0</v>
      </c>
      <c r="M341" s="9">
        <f t="shared" si="148"/>
        <v>0</v>
      </c>
      <c r="N341" s="9">
        <f t="shared" si="148"/>
        <v>550.1</v>
      </c>
      <c r="O341" s="9">
        <f t="shared" si="148"/>
        <v>550</v>
      </c>
      <c r="P341" s="9">
        <f t="shared" si="148"/>
        <v>0.1</v>
      </c>
      <c r="Q341" s="9">
        <f t="shared" si="148"/>
        <v>0</v>
      </c>
    </row>
    <row r="342" spans="1:17" ht="82.5" customHeight="1">
      <c r="A342" s="65" t="s">
        <v>626</v>
      </c>
      <c r="B342" s="13" t="s">
        <v>126</v>
      </c>
      <c r="C342" s="13" t="s">
        <v>117</v>
      </c>
      <c r="D342" s="13" t="s">
        <v>625</v>
      </c>
      <c r="E342" s="13"/>
      <c r="F342" s="9">
        <f t="shared" si="148"/>
        <v>0</v>
      </c>
      <c r="G342" s="9">
        <f t="shared" si="148"/>
        <v>0</v>
      </c>
      <c r="H342" s="9">
        <f t="shared" si="148"/>
        <v>0</v>
      </c>
      <c r="I342" s="9">
        <f t="shared" si="148"/>
        <v>0</v>
      </c>
      <c r="J342" s="9">
        <f t="shared" si="148"/>
        <v>0</v>
      </c>
      <c r="K342" s="9">
        <f t="shared" si="148"/>
        <v>0</v>
      </c>
      <c r="L342" s="9">
        <f t="shared" si="148"/>
        <v>0</v>
      </c>
      <c r="M342" s="9">
        <f t="shared" si="148"/>
        <v>0</v>
      </c>
      <c r="N342" s="9">
        <f t="shared" si="148"/>
        <v>550.1</v>
      </c>
      <c r="O342" s="9">
        <f t="shared" si="148"/>
        <v>550</v>
      </c>
      <c r="P342" s="9">
        <f t="shared" si="148"/>
        <v>0.1</v>
      </c>
      <c r="Q342" s="9">
        <f t="shared" si="148"/>
        <v>0</v>
      </c>
    </row>
    <row r="343" spans="1:17" ht="69" customHeight="1">
      <c r="A343" s="144" t="s">
        <v>647</v>
      </c>
      <c r="B343" s="13" t="s">
        <v>126</v>
      </c>
      <c r="C343" s="13" t="s">
        <v>117</v>
      </c>
      <c r="D343" s="66" t="s">
        <v>672</v>
      </c>
      <c r="E343" s="13"/>
      <c r="F343" s="9">
        <f t="shared" si="148"/>
        <v>0</v>
      </c>
      <c r="G343" s="9">
        <f t="shared" si="148"/>
        <v>0</v>
      </c>
      <c r="H343" s="9">
        <f t="shared" si="148"/>
        <v>0</v>
      </c>
      <c r="I343" s="9">
        <f t="shared" si="148"/>
        <v>0</v>
      </c>
      <c r="J343" s="9">
        <f t="shared" si="148"/>
        <v>0</v>
      </c>
      <c r="K343" s="9">
        <f t="shared" si="148"/>
        <v>0</v>
      </c>
      <c r="L343" s="9">
        <f t="shared" si="148"/>
        <v>0</v>
      </c>
      <c r="M343" s="9">
        <f t="shared" si="148"/>
        <v>0</v>
      </c>
      <c r="N343" s="9">
        <f t="shared" si="148"/>
        <v>550.1</v>
      </c>
      <c r="O343" s="9">
        <f t="shared" si="148"/>
        <v>550</v>
      </c>
      <c r="P343" s="9">
        <f t="shared" si="148"/>
        <v>0.1</v>
      </c>
      <c r="Q343" s="9">
        <f t="shared" si="148"/>
        <v>0</v>
      </c>
    </row>
    <row r="344" spans="1:17" ht="24.75" customHeight="1">
      <c r="A344" s="65" t="s">
        <v>186</v>
      </c>
      <c r="B344" s="13" t="s">
        <v>126</v>
      </c>
      <c r="C344" s="13" t="s">
        <v>117</v>
      </c>
      <c r="D344" s="66" t="s">
        <v>672</v>
      </c>
      <c r="E344" s="13" t="s">
        <v>185</v>
      </c>
      <c r="F344" s="9">
        <f>G344+H344+I344</f>
        <v>0</v>
      </c>
      <c r="G344" s="9"/>
      <c r="H344" s="9"/>
      <c r="I344" s="9"/>
      <c r="J344" s="9">
        <f>K344+L344+M344</f>
        <v>0</v>
      </c>
      <c r="K344" s="9"/>
      <c r="L344" s="9"/>
      <c r="M344" s="9"/>
      <c r="N344" s="9">
        <f>O344+P344+Q344</f>
        <v>550.1</v>
      </c>
      <c r="O344" s="76">
        <v>550</v>
      </c>
      <c r="P344" s="76">
        <v>0.1</v>
      </c>
      <c r="Q344" s="76"/>
    </row>
    <row r="345" spans="1:17" ht="66.75" customHeight="1">
      <c r="A345" s="65" t="s">
        <v>578</v>
      </c>
      <c r="B345" s="13" t="s">
        <v>126</v>
      </c>
      <c r="C345" s="13" t="s">
        <v>117</v>
      </c>
      <c r="D345" s="66" t="s">
        <v>100</v>
      </c>
      <c r="E345" s="13"/>
      <c r="F345" s="9">
        <f aca="true" t="shared" si="149" ref="F345:Q347">F346</f>
        <v>7060.2</v>
      </c>
      <c r="G345" s="9">
        <f t="shared" si="149"/>
        <v>6848.4</v>
      </c>
      <c r="H345" s="9">
        <f t="shared" si="149"/>
        <v>211.8</v>
      </c>
      <c r="I345" s="9">
        <f t="shared" si="149"/>
        <v>0</v>
      </c>
      <c r="J345" s="9">
        <f t="shared" si="149"/>
        <v>0</v>
      </c>
      <c r="K345" s="9">
        <f t="shared" si="149"/>
        <v>0</v>
      </c>
      <c r="L345" s="9">
        <f t="shared" si="149"/>
        <v>0</v>
      </c>
      <c r="M345" s="9">
        <f t="shared" si="149"/>
        <v>0</v>
      </c>
      <c r="N345" s="9">
        <f t="shared" si="149"/>
        <v>0</v>
      </c>
      <c r="O345" s="9">
        <f t="shared" si="149"/>
        <v>0</v>
      </c>
      <c r="P345" s="9">
        <f t="shared" si="149"/>
        <v>0</v>
      </c>
      <c r="Q345" s="9">
        <f t="shared" si="149"/>
        <v>0</v>
      </c>
    </row>
    <row r="346" spans="1:17" ht="44.25" customHeight="1">
      <c r="A346" s="65" t="s">
        <v>669</v>
      </c>
      <c r="B346" s="13" t="s">
        <v>126</v>
      </c>
      <c r="C346" s="13" t="s">
        <v>117</v>
      </c>
      <c r="D346" s="66" t="s">
        <v>668</v>
      </c>
      <c r="E346" s="13"/>
      <c r="F346" s="9">
        <f t="shared" si="149"/>
        <v>7060.2</v>
      </c>
      <c r="G346" s="9">
        <f t="shared" si="149"/>
        <v>6848.4</v>
      </c>
      <c r="H346" s="9">
        <f t="shared" si="149"/>
        <v>211.8</v>
      </c>
      <c r="I346" s="9">
        <f t="shared" si="149"/>
        <v>0</v>
      </c>
      <c r="J346" s="9">
        <f t="shared" si="149"/>
        <v>0</v>
      </c>
      <c r="K346" s="9">
        <f t="shared" si="149"/>
        <v>0</v>
      </c>
      <c r="L346" s="9">
        <f t="shared" si="149"/>
        <v>0</v>
      </c>
      <c r="M346" s="9">
        <f t="shared" si="149"/>
        <v>0</v>
      </c>
      <c r="N346" s="9">
        <f t="shared" si="149"/>
        <v>0</v>
      </c>
      <c r="O346" s="9">
        <f t="shared" si="149"/>
        <v>0</v>
      </c>
      <c r="P346" s="9">
        <f t="shared" si="149"/>
        <v>0</v>
      </c>
      <c r="Q346" s="9">
        <f t="shared" si="149"/>
        <v>0</v>
      </c>
    </row>
    <row r="347" spans="1:17" ht="42.75" customHeight="1">
      <c r="A347" s="144" t="s">
        <v>670</v>
      </c>
      <c r="B347" s="13" t="s">
        <v>126</v>
      </c>
      <c r="C347" s="13" t="s">
        <v>117</v>
      </c>
      <c r="D347" s="66" t="s">
        <v>671</v>
      </c>
      <c r="E347" s="13"/>
      <c r="F347" s="9">
        <f t="shared" si="149"/>
        <v>7060.2</v>
      </c>
      <c r="G347" s="9">
        <f t="shared" si="149"/>
        <v>6848.4</v>
      </c>
      <c r="H347" s="9">
        <f t="shared" si="149"/>
        <v>211.8</v>
      </c>
      <c r="I347" s="9">
        <f t="shared" si="149"/>
        <v>0</v>
      </c>
      <c r="J347" s="9">
        <f t="shared" si="149"/>
        <v>0</v>
      </c>
      <c r="K347" s="9">
        <f t="shared" si="149"/>
        <v>0</v>
      </c>
      <c r="L347" s="9">
        <f t="shared" si="149"/>
        <v>0</v>
      </c>
      <c r="M347" s="9">
        <f t="shared" si="149"/>
        <v>0</v>
      </c>
      <c r="N347" s="9">
        <f t="shared" si="149"/>
        <v>0</v>
      </c>
      <c r="O347" s="9">
        <f t="shared" si="149"/>
        <v>0</v>
      </c>
      <c r="P347" s="9">
        <f t="shared" si="149"/>
        <v>0</v>
      </c>
      <c r="Q347" s="9">
        <f t="shared" si="149"/>
        <v>0</v>
      </c>
    </row>
    <row r="348" spans="1:17" ht="18.75">
      <c r="A348" s="65" t="s">
        <v>186</v>
      </c>
      <c r="B348" s="13" t="s">
        <v>126</v>
      </c>
      <c r="C348" s="13" t="s">
        <v>117</v>
      </c>
      <c r="D348" s="66" t="s">
        <v>671</v>
      </c>
      <c r="E348" s="13" t="s">
        <v>185</v>
      </c>
      <c r="F348" s="9">
        <f>G348+H348+I348</f>
        <v>7060.2</v>
      </c>
      <c r="G348" s="9">
        <f>8716.5-1868.1</f>
        <v>6848.4</v>
      </c>
      <c r="H348" s="9">
        <f>269.6-57.8</f>
        <v>211.8</v>
      </c>
      <c r="I348" s="9"/>
      <c r="J348" s="9">
        <f>K348+L348+M348</f>
        <v>0</v>
      </c>
      <c r="K348" s="9"/>
      <c r="L348" s="9"/>
      <c r="M348" s="9"/>
      <c r="N348" s="9">
        <f>O348+P348+Q348</f>
        <v>0</v>
      </c>
      <c r="O348" s="16"/>
      <c r="P348" s="16"/>
      <c r="Q348" s="16"/>
    </row>
    <row r="349" spans="1:17" ht="18.75">
      <c r="A349" s="62" t="s">
        <v>106</v>
      </c>
      <c r="B349" s="10" t="s">
        <v>126</v>
      </c>
      <c r="C349" s="10" t="s">
        <v>121</v>
      </c>
      <c r="D349" s="10"/>
      <c r="E349" s="10"/>
      <c r="F349" s="11">
        <f aca="true" t="shared" si="150" ref="F349:Q349">F358+F350</f>
        <v>434071.70000000007</v>
      </c>
      <c r="G349" s="11">
        <f t="shared" si="150"/>
        <v>336688.8</v>
      </c>
      <c r="H349" s="11">
        <f t="shared" si="150"/>
        <v>97382.9</v>
      </c>
      <c r="I349" s="11">
        <f t="shared" si="150"/>
        <v>0</v>
      </c>
      <c r="J349" s="11">
        <f t="shared" si="150"/>
        <v>404473.7</v>
      </c>
      <c r="K349" s="11">
        <f t="shared" si="150"/>
        <v>302957.80000000005</v>
      </c>
      <c r="L349" s="11">
        <f t="shared" si="150"/>
        <v>101515.90000000001</v>
      </c>
      <c r="M349" s="11">
        <f t="shared" si="150"/>
        <v>0</v>
      </c>
      <c r="N349" s="11">
        <f t="shared" si="150"/>
        <v>362686.10000000015</v>
      </c>
      <c r="O349" s="9">
        <f t="shared" si="150"/>
        <v>260989.80000000005</v>
      </c>
      <c r="P349" s="9">
        <f t="shared" si="150"/>
        <v>101696.29999999997</v>
      </c>
      <c r="Q349" s="9">
        <f t="shared" si="150"/>
        <v>0</v>
      </c>
    </row>
    <row r="350" spans="1:17" ht="62.25" customHeight="1">
      <c r="A350" s="65" t="s">
        <v>445</v>
      </c>
      <c r="B350" s="13" t="s">
        <v>126</v>
      </c>
      <c r="C350" s="13" t="s">
        <v>121</v>
      </c>
      <c r="D350" s="13" t="s">
        <v>243</v>
      </c>
      <c r="E350" s="13"/>
      <c r="F350" s="9">
        <f aca="true" t="shared" si="151" ref="F350:Q350">F351</f>
        <v>180</v>
      </c>
      <c r="G350" s="9">
        <f t="shared" si="151"/>
        <v>0</v>
      </c>
      <c r="H350" s="9">
        <f t="shared" si="151"/>
        <v>180</v>
      </c>
      <c r="I350" s="9">
        <f t="shared" si="151"/>
        <v>0</v>
      </c>
      <c r="J350" s="9">
        <f t="shared" si="151"/>
        <v>280</v>
      </c>
      <c r="K350" s="9">
        <f t="shared" si="151"/>
        <v>0</v>
      </c>
      <c r="L350" s="9">
        <f t="shared" si="151"/>
        <v>280</v>
      </c>
      <c r="M350" s="9">
        <f t="shared" si="151"/>
        <v>0</v>
      </c>
      <c r="N350" s="9">
        <f t="shared" si="151"/>
        <v>280</v>
      </c>
      <c r="O350" s="9">
        <f t="shared" si="151"/>
        <v>0</v>
      </c>
      <c r="P350" s="9">
        <f t="shared" si="151"/>
        <v>280</v>
      </c>
      <c r="Q350" s="9">
        <f t="shared" si="151"/>
        <v>0</v>
      </c>
    </row>
    <row r="351" spans="1:17" ht="41.25" customHeight="1">
      <c r="A351" s="65" t="s">
        <v>446</v>
      </c>
      <c r="B351" s="13" t="s">
        <v>126</v>
      </c>
      <c r="C351" s="13" t="s">
        <v>121</v>
      </c>
      <c r="D351" s="13" t="s">
        <v>244</v>
      </c>
      <c r="E351" s="13"/>
      <c r="F351" s="9">
        <f aca="true" t="shared" si="152" ref="F351:Q351">F352+F355</f>
        <v>180</v>
      </c>
      <c r="G351" s="9">
        <f t="shared" si="152"/>
        <v>0</v>
      </c>
      <c r="H351" s="9">
        <f t="shared" si="152"/>
        <v>180</v>
      </c>
      <c r="I351" s="9">
        <f t="shared" si="152"/>
        <v>0</v>
      </c>
      <c r="J351" s="9">
        <f t="shared" si="152"/>
        <v>280</v>
      </c>
      <c r="K351" s="9">
        <f t="shared" si="152"/>
        <v>0</v>
      </c>
      <c r="L351" s="9">
        <f t="shared" si="152"/>
        <v>280</v>
      </c>
      <c r="M351" s="9">
        <f t="shared" si="152"/>
        <v>0</v>
      </c>
      <c r="N351" s="9">
        <f t="shared" si="152"/>
        <v>280</v>
      </c>
      <c r="O351" s="9">
        <f t="shared" si="152"/>
        <v>0</v>
      </c>
      <c r="P351" s="9">
        <f t="shared" si="152"/>
        <v>280</v>
      </c>
      <c r="Q351" s="9">
        <f t="shared" si="152"/>
        <v>0</v>
      </c>
    </row>
    <row r="352" spans="1:17" ht="43.5" customHeight="1">
      <c r="A352" s="65" t="s">
        <v>364</v>
      </c>
      <c r="B352" s="13" t="s">
        <v>126</v>
      </c>
      <c r="C352" s="13" t="s">
        <v>121</v>
      </c>
      <c r="D352" s="13" t="s">
        <v>365</v>
      </c>
      <c r="E352" s="13"/>
      <c r="F352" s="9">
        <f aca="true" t="shared" si="153" ref="F352:Q353">F353</f>
        <v>0</v>
      </c>
      <c r="G352" s="9">
        <f t="shared" si="153"/>
        <v>0</v>
      </c>
      <c r="H352" s="9">
        <f t="shared" si="153"/>
        <v>0</v>
      </c>
      <c r="I352" s="9">
        <f t="shared" si="153"/>
        <v>0</v>
      </c>
      <c r="J352" s="9">
        <f t="shared" si="153"/>
        <v>80</v>
      </c>
      <c r="K352" s="9">
        <f t="shared" si="153"/>
        <v>0</v>
      </c>
      <c r="L352" s="9">
        <f t="shared" si="153"/>
        <v>80</v>
      </c>
      <c r="M352" s="9">
        <f t="shared" si="153"/>
        <v>0</v>
      </c>
      <c r="N352" s="9">
        <f t="shared" si="153"/>
        <v>80</v>
      </c>
      <c r="O352" s="9">
        <f t="shared" si="153"/>
        <v>0</v>
      </c>
      <c r="P352" s="9">
        <f t="shared" si="153"/>
        <v>80</v>
      </c>
      <c r="Q352" s="9">
        <f t="shared" si="153"/>
        <v>0</v>
      </c>
    </row>
    <row r="353" spans="1:17" ht="19.5" customHeight="1">
      <c r="A353" s="65" t="s">
        <v>218</v>
      </c>
      <c r="B353" s="13" t="s">
        <v>126</v>
      </c>
      <c r="C353" s="13" t="s">
        <v>121</v>
      </c>
      <c r="D353" s="13" t="s">
        <v>366</v>
      </c>
      <c r="E353" s="13"/>
      <c r="F353" s="9">
        <f t="shared" si="153"/>
        <v>0</v>
      </c>
      <c r="G353" s="9">
        <f t="shared" si="153"/>
        <v>0</v>
      </c>
      <c r="H353" s="9">
        <f t="shared" si="153"/>
        <v>0</v>
      </c>
      <c r="I353" s="9">
        <f t="shared" si="153"/>
        <v>0</v>
      </c>
      <c r="J353" s="9">
        <f t="shared" si="153"/>
        <v>80</v>
      </c>
      <c r="K353" s="9">
        <f t="shared" si="153"/>
        <v>0</v>
      </c>
      <c r="L353" s="9">
        <f t="shared" si="153"/>
        <v>80</v>
      </c>
      <c r="M353" s="9">
        <f t="shared" si="153"/>
        <v>0</v>
      </c>
      <c r="N353" s="9">
        <f t="shared" si="153"/>
        <v>80</v>
      </c>
      <c r="O353" s="9">
        <f t="shared" si="153"/>
        <v>0</v>
      </c>
      <c r="P353" s="9">
        <f t="shared" si="153"/>
        <v>80</v>
      </c>
      <c r="Q353" s="9">
        <f t="shared" si="153"/>
        <v>0</v>
      </c>
    </row>
    <row r="354" spans="1:17" ht="18.75">
      <c r="A354" s="65" t="s">
        <v>186</v>
      </c>
      <c r="B354" s="13" t="s">
        <v>126</v>
      </c>
      <c r="C354" s="13" t="s">
        <v>121</v>
      </c>
      <c r="D354" s="13" t="s">
        <v>366</v>
      </c>
      <c r="E354" s="13" t="s">
        <v>185</v>
      </c>
      <c r="F354" s="9">
        <f>G354+H354+I354</f>
        <v>0</v>
      </c>
      <c r="G354" s="9"/>
      <c r="H354" s="9">
        <v>0</v>
      </c>
      <c r="I354" s="9"/>
      <c r="J354" s="9">
        <f>K354+L354+M354</f>
        <v>80</v>
      </c>
      <c r="K354" s="9"/>
      <c r="L354" s="9">
        <v>80</v>
      </c>
      <c r="M354" s="9"/>
      <c r="N354" s="9">
        <f>O354+P354+Q354</f>
        <v>80</v>
      </c>
      <c r="O354" s="9"/>
      <c r="P354" s="9">
        <v>80</v>
      </c>
      <c r="Q354" s="9"/>
    </row>
    <row r="355" spans="1:17" ht="42.75" customHeight="1">
      <c r="A355" s="65" t="s">
        <v>396</v>
      </c>
      <c r="B355" s="13" t="s">
        <v>126</v>
      </c>
      <c r="C355" s="13" t="s">
        <v>121</v>
      </c>
      <c r="D355" s="13" t="s">
        <v>362</v>
      </c>
      <c r="E355" s="13"/>
      <c r="F355" s="9">
        <f aca="true" t="shared" si="154" ref="F355:Q356">F356</f>
        <v>180</v>
      </c>
      <c r="G355" s="9">
        <f t="shared" si="154"/>
        <v>0</v>
      </c>
      <c r="H355" s="9">
        <f t="shared" si="154"/>
        <v>180</v>
      </c>
      <c r="I355" s="9">
        <f t="shared" si="154"/>
        <v>0</v>
      </c>
      <c r="J355" s="9">
        <f t="shared" si="154"/>
        <v>200</v>
      </c>
      <c r="K355" s="9">
        <f t="shared" si="154"/>
        <v>0</v>
      </c>
      <c r="L355" s="9">
        <f t="shared" si="154"/>
        <v>200</v>
      </c>
      <c r="M355" s="9">
        <f t="shared" si="154"/>
        <v>0</v>
      </c>
      <c r="N355" s="9">
        <f t="shared" si="154"/>
        <v>200</v>
      </c>
      <c r="O355" s="9">
        <f t="shared" si="154"/>
        <v>0</v>
      </c>
      <c r="P355" s="9">
        <f t="shared" si="154"/>
        <v>200</v>
      </c>
      <c r="Q355" s="9">
        <f t="shared" si="154"/>
        <v>0</v>
      </c>
    </row>
    <row r="356" spans="1:17" ht="22.5" customHeight="1">
      <c r="A356" s="65" t="s">
        <v>218</v>
      </c>
      <c r="B356" s="13" t="s">
        <v>126</v>
      </c>
      <c r="C356" s="13" t="s">
        <v>121</v>
      </c>
      <c r="D356" s="13" t="s">
        <v>363</v>
      </c>
      <c r="E356" s="13"/>
      <c r="F356" s="9">
        <f t="shared" si="154"/>
        <v>180</v>
      </c>
      <c r="G356" s="9">
        <f t="shared" si="154"/>
        <v>0</v>
      </c>
      <c r="H356" s="9">
        <f t="shared" si="154"/>
        <v>180</v>
      </c>
      <c r="I356" s="9">
        <f t="shared" si="154"/>
        <v>0</v>
      </c>
      <c r="J356" s="9">
        <f t="shared" si="154"/>
        <v>200</v>
      </c>
      <c r="K356" s="9">
        <f t="shared" si="154"/>
        <v>0</v>
      </c>
      <c r="L356" s="9">
        <f t="shared" si="154"/>
        <v>200</v>
      </c>
      <c r="M356" s="9">
        <f t="shared" si="154"/>
        <v>0</v>
      </c>
      <c r="N356" s="9">
        <f t="shared" si="154"/>
        <v>200</v>
      </c>
      <c r="O356" s="9">
        <f t="shared" si="154"/>
        <v>0</v>
      </c>
      <c r="P356" s="9">
        <f t="shared" si="154"/>
        <v>200</v>
      </c>
      <c r="Q356" s="9">
        <f t="shared" si="154"/>
        <v>0</v>
      </c>
    </row>
    <row r="357" spans="1:17" ht="29.25" customHeight="1">
      <c r="A357" s="65" t="s">
        <v>186</v>
      </c>
      <c r="B357" s="13" t="s">
        <v>126</v>
      </c>
      <c r="C357" s="13" t="s">
        <v>121</v>
      </c>
      <c r="D357" s="13" t="s">
        <v>363</v>
      </c>
      <c r="E357" s="13" t="s">
        <v>185</v>
      </c>
      <c r="F357" s="9">
        <f>G357+H357+I357</f>
        <v>180</v>
      </c>
      <c r="G357" s="9"/>
      <c r="H357" s="9">
        <f>100+80</f>
        <v>180</v>
      </c>
      <c r="I357" s="9"/>
      <c r="J357" s="9">
        <f>K357+L357+M357</f>
        <v>200</v>
      </c>
      <c r="K357" s="9"/>
      <c r="L357" s="9">
        <v>200</v>
      </c>
      <c r="M357" s="9"/>
      <c r="N357" s="9">
        <f>O357+P357+Q357</f>
        <v>200</v>
      </c>
      <c r="O357" s="9"/>
      <c r="P357" s="9">
        <v>200</v>
      </c>
      <c r="Q357" s="9"/>
    </row>
    <row r="358" spans="1:17" ht="42.75" customHeight="1">
      <c r="A358" s="65" t="s">
        <v>475</v>
      </c>
      <c r="B358" s="13" t="s">
        <v>126</v>
      </c>
      <c r="C358" s="13" t="s">
        <v>121</v>
      </c>
      <c r="D358" s="66" t="s">
        <v>274</v>
      </c>
      <c r="E358" s="13"/>
      <c r="F358" s="9">
        <f aca="true" t="shared" si="155" ref="F358:Q358">F359</f>
        <v>433891.70000000007</v>
      </c>
      <c r="G358" s="9">
        <f t="shared" si="155"/>
        <v>336688.8</v>
      </c>
      <c r="H358" s="9">
        <f t="shared" si="155"/>
        <v>97202.9</v>
      </c>
      <c r="I358" s="9">
        <f t="shared" si="155"/>
        <v>0</v>
      </c>
      <c r="J358" s="9">
        <f t="shared" si="155"/>
        <v>404193.7</v>
      </c>
      <c r="K358" s="9">
        <f t="shared" si="155"/>
        <v>302957.80000000005</v>
      </c>
      <c r="L358" s="9">
        <f t="shared" si="155"/>
        <v>101235.90000000001</v>
      </c>
      <c r="M358" s="9">
        <f t="shared" si="155"/>
        <v>0</v>
      </c>
      <c r="N358" s="9">
        <f t="shared" si="155"/>
        <v>362406.10000000015</v>
      </c>
      <c r="O358" s="9">
        <f t="shared" si="155"/>
        <v>260989.80000000005</v>
      </c>
      <c r="P358" s="9">
        <f t="shared" si="155"/>
        <v>101416.29999999997</v>
      </c>
      <c r="Q358" s="9">
        <f t="shared" si="155"/>
        <v>0</v>
      </c>
    </row>
    <row r="359" spans="1:17" ht="40.5" customHeight="1">
      <c r="A359" s="82" t="s">
        <v>18</v>
      </c>
      <c r="B359" s="13" t="s">
        <v>126</v>
      </c>
      <c r="C359" s="13" t="s">
        <v>121</v>
      </c>
      <c r="D359" s="66" t="s">
        <v>275</v>
      </c>
      <c r="E359" s="13"/>
      <c r="F359" s="9">
        <f aca="true" t="shared" si="156" ref="F359:Q359">F360+F369+F374+F377+F389+F392+F395+F382+F398</f>
        <v>433891.70000000007</v>
      </c>
      <c r="G359" s="9">
        <f t="shared" si="156"/>
        <v>336688.8</v>
      </c>
      <c r="H359" s="9">
        <f t="shared" si="156"/>
        <v>97202.9</v>
      </c>
      <c r="I359" s="9">
        <f t="shared" si="156"/>
        <v>0</v>
      </c>
      <c r="J359" s="9">
        <f t="shared" si="156"/>
        <v>404193.7</v>
      </c>
      <c r="K359" s="9">
        <f t="shared" si="156"/>
        <v>302957.80000000005</v>
      </c>
      <c r="L359" s="9">
        <f t="shared" si="156"/>
        <v>101235.90000000001</v>
      </c>
      <c r="M359" s="9">
        <f t="shared" si="156"/>
        <v>0</v>
      </c>
      <c r="N359" s="9">
        <f t="shared" si="156"/>
        <v>362406.10000000015</v>
      </c>
      <c r="O359" s="9">
        <f t="shared" si="156"/>
        <v>260989.80000000005</v>
      </c>
      <c r="P359" s="9">
        <f t="shared" si="156"/>
        <v>101416.29999999997</v>
      </c>
      <c r="Q359" s="9">
        <f t="shared" si="156"/>
        <v>0</v>
      </c>
    </row>
    <row r="360" spans="1:17" ht="84.75" customHeight="1">
      <c r="A360" s="82" t="s">
        <v>286</v>
      </c>
      <c r="B360" s="13" t="s">
        <v>126</v>
      </c>
      <c r="C360" s="13" t="s">
        <v>121</v>
      </c>
      <c r="D360" s="66" t="s">
        <v>276</v>
      </c>
      <c r="E360" s="13"/>
      <c r="F360" s="9">
        <f aca="true" t="shared" si="157" ref="F360:Q360">F361+F367+F365+F363</f>
        <v>310701.80000000005</v>
      </c>
      <c r="G360" s="9">
        <f t="shared" si="157"/>
        <v>222877.2</v>
      </c>
      <c r="H360" s="9">
        <f t="shared" si="157"/>
        <v>87824.6</v>
      </c>
      <c r="I360" s="9">
        <f t="shared" si="157"/>
        <v>0</v>
      </c>
      <c r="J360" s="9">
        <f t="shared" si="157"/>
        <v>307104.4</v>
      </c>
      <c r="K360" s="9">
        <f t="shared" si="157"/>
        <v>214443.60000000003</v>
      </c>
      <c r="L360" s="9">
        <f t="shared" si="157"/>
        <v>92660.8</v>
      </c>
      <c r="M360" s="9">
        <f t="shared" si="157"/>
        <v>0</v>
      </c>
      <c r="N360" s="9">
        <f t="shared" si="157"/>
        <v>308787.20000000007</v>
      </c>
      <c r="O360" s="9">
        <f t="shared" si="157"/>
        <v>214641.60000000003</v>
      </c>
      <c r="P360" s="9">
        <f t="shared" si="157"/>
        <v>94145.59999999999</v>
      </c>
      <c r="Q360" s="9">
        <f t="shared" si="157"/>
        <v>0</v>
      </c>
    </row>
    <row r="361" spans="1:17" ht="27.75" customHeight="1">
      <c r="A361" s="65" t="s">
        <v>208</v>
      </c>
      <c r="B361" s="13" t="s">
        <v>126</v>
      </c>
      <c r="C361" s="13" t="s">
        <v>121</v>
      </c>
      <c r="D361" s="66" t="s">
        <v>19</v>
      </c>
      <c r="E361" s="13"/>
      <c r="F361" s="9">
        <f aca="true" t="shared" si="158" ref="F361:Q361">F362</f>
        <v>70620.7</v>
      </c>
      <c r="G361" s="9">
        <f t="shared" si="158"/>
        <v>0</v>
      </c>
      <c r="H361" s="9">
        <f t="shared" si="158"/>
        <v>70620.7</v>
      </c>
      <c r="I361" s="9">
        <f t="shared" si="158"/>
        <v>0</v>
      </c>
      <c r="J361" s="9">
        <f t="shared" si="158"/>
        <v>76936.1</v>
      </c>
      <c r="K361" s="9">
        <f t="shared" si="158"/>
        <v>0</v>
      </c>
      <c r="L361" s="9">
        <f t="shared" si="158"/>
        <v>76936.1</v>
      </c>
      <c r="M361" s="9">
        <f t="shared" si="158"/>
        <v>0</v>
      </c>
      <c r="N361" s="9">
        <f t="shared" si="158"/>
        <v>78420.9</v>
      </c>
      <c r="O361" s="9">
        <f t="shared" si="158"/>
        <v>0</v>
      </c>
      <c r="P361" s="9">
        <f t="shared" si="158"/>
        <v>78420.9</v>
      </c>
      <c r="Q361" s="9">
        <f t="shared" si="158"/>
        <v>0</v>
      </c>
    </row>
    <row r="362" spans="1:17" ht="18.75">
      <c r="A362" s="65" t="s">
        <v>186</v>
      </c>
      <c r="B362" s="13" t="s">
        <v>126</v>
      </c>
      <c r="C362" s="13" t="s">
        <v>121</v>
      </c>
      <c r="D362" s="66" t="s">
        <v>19</v>
      </c>
      <c r="E362" s="13" t="s">
        <v>185</v>
      </c>
      <c r="F362" s="9">
        <f>G362+H362+I362</f>
        <v>70620.7</v>
      </c>
      <c r="G362" s="9"/>
      <c r="H362" s="9">
        <f>70882.7-262</f>
        <v>70620.7</v>
      </c>
      <c r="I362" s="9"/>
      <c r="J362" s="9">
        <f>K362+L362+M362</f>
        <v>76936.1</v>
      </c>
      <c r="K362" s="9"/>
      <c r="L362" s="9">
        <v>76936.1</v>
      </c>
      <c r="M362" s="9"/>
      <c r="N362" s="9">
        <f>O362+P362+Q362</f>
        <v>78420.9</v>
      </c>
      <c r="O362" s="16"/>
      <c r="P362" s="67">
        <v>78420.9</v>
      </c>
      <c r="Q362" s="16"/>
    </row>
    <row r="363" spans="1:17" ht="158.25" customHeight="1">
      <c r="A363" s="8" t="s">
        <v>594</v>
      </c>
      <c r="B363" s="13" t="s">
        <v>126</v>
      </c>
      <c r="C363" s="13" t="s">
        <v>121</v>
      </c>
      <c r="D363" s="66" t="s">
        <v>592</v>
      </c>
      <c r="E363" s="13"/>
      <c r="F363" s="9">
        <f aca="true" t="shared" si="159" ref="F363:Q363">F364</f>
        <v>16530.2</v>
      </c>
      <c r="G363" s="9">
        <f t="shared" si="159"/>
        <v>16530.2</v>
      </c>
      <c r="H363" s="9">
        <f t="shared" si="159"/>
        <v>0</v>
      </c>
      <c r="I363" s="9">
        <f t="shared" si="159"/>
        <v>0</v>
      </c>
      <c r="J363" s="9">
        <f t="shared" si="159"/>
        <v>16530.2</v>
      </c>
      <c r="K363" s="9">
        <f t="shared" si="159"/>
        <v>16530.2</v>
      </c>
      <c r="L363" s="9">
        <f t="shared" si="159"/>
        <v>0</v>
      </c>
      <c r="M363" s="9">
        <f t="shared" si="159"/>
        <v>0</v>
      </c>
      <c r="N363" s="9">
        <f t="shared" si="159"/>
        <v>16530.2</v>
      </c>
      <c r="O363" s="9">
        <f t="shared" si="159"/>
        <v>16530.2</v>
      </c>
      <c r="P363" s="9">
        <f t="shared" si="159"/>
        <v>0</v>
      </c>
      <c r="Q363" s="9">
        <f t="shared" si="159"/>
        <v>0</v>
      </c>
    </row>
    <row r="364" spans="1:17" ht="18.75">
      <c r="A364" s="65" t="s">
        <v>186</v>
      </c>
      <c r="B364" s="13" t="s">
        <v>126</v>
      </c>
      <c r="C364" s="13" t="s">
        <v>121</v>
      </c>
      <c r="D364" s="66" t="s">
        <v>592</v>
      </c>
      <c r="E364" s="13" t="s">
        <v>185</v>
      </c>
      <c r="F364" s="9">
        <f>G364+H364+I364</f>
        <v>16530.2</v>
      </c>
      <c r="G364" s="9">
        <v>16530.2</v>
      </c>
      <c r="H364" s="9"/>
      <c r="I364" s="9"/>
      <c r="J364" s="9">
        <f>K364+L364+M364</f>
        <v>16530.2</v>
      </c>
      <c r="K364" s="9">
        <v>16530.2</v>
      </c>
      <c r="L364" s="9"/>
      <c r="M364" s="9"/>
      <c r="N364" s="9">
        <f>O364+P364+Q364</f>
        <v>16530.2</v>
      </c>
      <c r="O364" s="9">
        <v>16530.2</v>
      </c>
      <c r="P364" s="67"/>
      <c r="Q364" s="67"/>
    </row>
    <row r="365" spans="1:17" ht="61.5" customHeight="1">
      <c r="A365" s="65" t="s">
        <v>432</v>
      </c>
      <c r="B365" s="13" t="s">
        <v>126</v>
      </c>
      <c r="C365" s="13" t="s">
        <v>121</v>
      </c>
      <c r="D365" s="13" t="s">
        <v>429</v>
      </c>
      <c r="E365" s="13"/>
      <c r="F365" s="9">
        <f aca="true" t="shared" si="160" ref="F365:Q365">F366</f>
        <v>17203.9</v>
      </c>
      <c r="G365" s="9">
        <f t="shared" si="160"/>
        <v>0</v>
      </c>
      <c r="H365" s="9">
        <f t="shared" si="160"/>
        <v>17203.9</v>
      </c>
      <c r="I365" s="9">
        <f t="shared" si="160"/>
        <v>0</v>
      </c>
      <c r="J365" s="9">
        <f t="shared" si="160"/>
        <v>15724.7</v>
      </c>
      <c r="K365" s="9">
        <f t="shared" si="160"/>
        <v>0</v>
      </c>
      <c r="L365" s="9">
        <f t="shared" si="160"/>
        <v>15724.7</v>
      </c>
      <c r="M365" s="9">
        <f t="shared" si="160"/>
        <v>0</v>
      </c>
      <c r="N365" s="9">
        <f t="shared" si="160"/>
        <v>15724.7</v>
      </c>
      <c r="O365" s="9">
        <f t="shared" si="160"/>
        <v>0</v>
      </c>
      <c r="P365" s="9">
        <f t="shared" si="160"/>
        <v>15724.7</v>
      </c>
      <c r="Q365" s="9">
        <f t="shared" si="160"/>
        <v>0</v>
      </c>
    </row>
    <row r="366" spans="1:17" ht="18.75">
      <c r="A366" s="65" t="s">
        <v>186</v>
      </c>
      <c r="B366" s="13" t="s">
        <v>126</v>
      </c>
      <c r="C366" s="13" t="s">
        <v>121</v>
      </c>
      <c r="D366" s="13" t="s">
        <v>429</v>
      </c>
      <c r="E366" s="13" t="s">
        <v>185</v>
      </c>
      <c r="F366" s="9">
        <f>G366+H366+I366</f>
        <v>17203.9</v>
      </c>
      <c r="G366" s="9"/>
      <c r="H366" s="9">
        <f>15724.7+1479.2</f>
        <v>17203.9</v>
      </c>
      <c r="I366" s="9"/>
      <c r="J366" s="9">
        <f>K366+L366+M366</f>
        <v>15724.7</v>
      </c>
      <c r="K366" s="9"/>
      <c r="L366" s="9">
        <v>15724.7</v>
      </c>
      <c r="M366" s="9"/>
      <c r="N366" s="9">
        <f>O366+P366+Q366</f>
        <v>15724.7</v>
      </c>
      <c r="O366" s="16"/>
      <c r="P366" s="76">
        <v>15724.7</v>
      </c>
      <c r="Q366" s="16"/>
    </row>
    <row r="367" spans="1:17" ht="48" customHeight="1">
      <c r="A367" s="80" t="s">
        <v>316</v>
      </c>
      <c r="B367" s="13" t="s">
        <v>126</v>
      </c>
      <c r="C367" s="13" t="s">
        <v>121</v>
      </c>
      <c r="D367" s="66" t="s">
        <v>47</v>
      </c>
      <c r="E367" s="13"/>
      <c r="F367" s="9">
        <f aca="true" t="shared" si="161" ref="F367:Q367">F368</f>
        <v>206347</v>
      </c>
      <c r="G367" s="9">
        <f t="shared" si="161"/>
        <v>206347</v>
      </c>
      <c r="H367" s="9">
        <f t="shared" si="161"/>
        <v>0</v>
      </c>
      <c r="I367" s="9">
        <f t="shared" si="161"/>
        <v>0</v>
      </c>
      <c r="J367" s="9">
        <f t="shared" si="161"/>
        <v>197913.40000000002</v>
      </c>
      <c r="K367" s="9">
        <f t="shared" si="161"/>
        <v>197913.40000000002</v>
      </c>
      <c r="L367" s="9">
        <f t="shared" si="161"/>
        <v>0</v>
      </c>
      <c r="M367" s="9">
        <f t="shared" si="161"/>
        <v>0</v>
      </c>
      <c r="N367" s="9">
        <f t="shared" si="161"/>
        <v>198111.40000000002</v>
      </c>
      <c r="O367" s="9">
        <f t="shared" si="161"/>
        <v>198111.40000000002</v>
      </c>
      <c r="P367" s="9">
        <f t="shared" si="161"/>
        <v>0</v>
      </c>
      <c r="Q367" s="9">
        <f t="shared" si="161"/>
        <v>0</v>
      </c>
    </row>
    <row r="368" spans="1:17" ht="18.75">
      <c r="A368" s="65" t="s">
        <v>186</v>
      </c>
      <c r="B368" s="13" t="s">
        <v>126</v>
      </c>
      <c r="C368" s="13" t="s">
        <v>121</v>
      </c>
      <c r="D368" s="66" t="s">
        <v>47</v>
      </c>
      <c r="E368" s="66">
        <v>610</v>
      </c>
      <c r="F368" s="9">
        <f>G368+H368+I368</f>
        <v>206347</v>
      </c>
      <c r="G368" s="9">
        <f>195218.3+11128.7</f>
        <v>206347</v>
      </c>
      <c r="H368" s="9"/>
      <c r="I368" s="9"/>
      <c r="J368" s="9">
        <f>K368+L368+M368</f>
        <v>197913.40000000002</v>
      </c>
      <c r="K368" s="9">
        <f>198901.7-790.3-198</f>
        <v>197913.40000000002</v>
      </c>
      <c r="L368" s="9"/>
      <c r="M368" s="9"/>
      <c r="N368" s="9">
        <f>Q368+P368+O368</f>
        <v>198111.40000000002</v>
      </c>
      <c r="O368" s="9">
        <f>198901.7-790.3</f>
        <v>198111.40000000002</v>
      </c>
      <c r="P368" s="9"/>
      <c r="Q368" s="9"/>
    </row>
    <row r="369" spans="1:17" ht="45.75" customHeight="1">
      <c r="A369" s="82" t="s">
        <v>283</v>
      </c>
      <c r="B369" s="13" t="s">
        <v>126</v>
      </c>
      <c r="C369" s="13" t="s">
        <v>121</v>
      </c>
      <c r="D369" s="66" t="s">
        <v>277</v>
      </c>
      <c r="E369" s="66"/>
      <c r="F369" s="9">
        <f>F370+F372</f>
        <v>10515.1</v>
      </c>
      <c r="G369" s="9">
        <f aca="true" t="shared" si="162" ref="G369:N369">G370+G372</f>
        <v>10253.300000000001</v>
      </c>
      <c r="H369" s="9">
        <f t="shared" si="162"/>
        <v>261.8</v>
      </c>
      <c r="I369" s="9">
        <f t="shared" si="162"/>
        <v>0</v>
      </c>
      <c r="J369" s="9">
        <f t="shared" si="162"/>
        <v>13006.2</v>
      </c>
      <c r="K369" s="9">
        <f t="shared" si="162"/>
        <v>13006.2</v>
      </c>
      <c r="L369" s="9">
        <f t="shared" si="162"/>
        <v>0</v>
      </c>
      <c r="M369" s="9">
        <f t="shared" si="162"/>
        <v>0</v>
      </c>
      <c r="N369" s="9">
        <f t="shared" si="162"/>
        <v>13006.2</v>
      </c>
      <c r="O369" s="9">
        <f aca="true" t="shared" si="163" ref="F369:Q370">O370</f>
        <v>13006.2</v>
      </c>
      <c r="P369" s="9">
        <f t="shared" si="163"/>
        <v>0</v>
      </c>
      <c r="Q369" s="9">
        <f t="shared" si="163"/>
        <v>0</v>
      </c>
    </row>
    <row r="370" spans="1:17" ht="78" customHeight="1">
      <c r="A370" s="65" t="s">
        <v>96</v>
      </c>
      <c r="B370" s="13" t="s">
        <v>126</v>
      </c>
      <c r="C370" s="13" t="s">
        <v>121</v>
      </c>
      <c r="D370" s="66" t="s">
        <v>17</v>
      </c>
      <c r="E370" s="13"/>
      <c r="F370" s="9">
        <f t="shared" si="163"/>
        <v>9206.2</v>
      </c>
      <c r="G370" s="9">
        <f t="shared" si="163"/>
        <v>9206.2</v>
      </c>
      <c r="H370" s="9">
        <f t="shared" si="163"/>
        <v>0</v>
      </c>
      <c r="I370" s="9">
        <f t="shared" si="163"/>
        <v>0</v>
      </c>
      <c r="J370" s="9">
        <f t="shared" si="163"/>
        <v>13006.2</v>
      </c>
      <c r="K370" s="9">
        <f t="shared" si="163"/>
        <v>13006.2</v>
      </c>
      <c r="L370" s="9">
        <f t="shared" si="163"/>
        <v>0</v>
      </c>
      <c r="M370" s="9">
        <f t="shared" si="163"/>
        <v>0</v>
      </c>
      <c r="N370" s="9">
        <f t="shared" si="163"/>
        <v>13006.2</v>
      </c>
      <c r="O370" s="9">
        <f t="shared" si="163"/>
        <v>13006.2</v>
      </c>
      <c r="P370" s="9">
        <f t="shared" si="163"/>
        <v>0</v>
      </c>
      <c r="Q370" s="9">
        <f t="shared" si="163"/>
        <v>0</v>
      </c>
    </row>
    <row r="371" spans="1:17" ht="18.75">
      <c r="A371" s="65" t="s">
        <v>186</v>
      </c>
      <c r="B371" s="13" t="s">
        <v>126</v>
      </c>
      <c r="C371" s="13" t="s">
        <v>121</v>
      </c>
      <c r="D371" s="66" t="s">
        <v>17</v>
      </c>
      <c r="E371" s="13" t="s">
        <v>185</v>
      </c>
      <c r="F371" s="9">
        <f>G371+H371+I371</f>
        <v>9206.2</v>
      </c>
      <c r="G371" s="9">
        <v>9206.2</v>
      </c>
      <c r="H371" s="9"/>
      <c r="I371" s="9"/>
      <c r="J371" s="9">
        <f>K371+L371+M371</f>
        <v>13006.2</v>
      </c>
      <c r="K371" s="9">
        <v>13006.2</v>
      </c>
      <c r="L371" s="9"/>
      <c r="M371" s="9"/>
      <c r="N371" s="9">
        <f>O371+P371+Q371</f>
        <v>13006.2</v>
      </c>
      <c r="O371" s="76">
        <v>13006.2</v>
      </c>
      <c r="P371" s="16"/>
      <c r="Q371" s="16"/>
    </row>
    <row r="372" spans="1:17" ht="56.25">
      <c r="A372" s="146" t="s">
        <v>742</v>
      </c>
      <c r="B372" s="13" t="s">
        <v>126</v>
      </c>
      <c r="C372" s="13" t="s">
        <v>121</v>
      </c>
      <c r="D372" s="76" t="s">
        <v>740</v>
      </c>
      <c r="E372" s="13"/>
      <c r="F372" s="9">
        <f>F373</f>
        <v>1308.8999999999999</v>
      </c>
      <c r="G372" s="9">
        <f aca="true" t="shared" si="164" ref="G372:N372">G373</f>
        <v>1047.1</v>
      </c>
      <c r="H372" s="9">
        <f t="shared" si="164"/>
        <v>261.8</v>
      </c>
      <c r="I372" s="9">
        <f t="shared" si="164"/>
        <v>0</v>
      </c>
      <c r="J372" s="9">
        <f t="shared" si="164"/>
        <v>0</v>
      </c>
      <c r="K372" s="9">
        <f t="shared" si="164"/>
        <v>0</v>
      </c>
      <c r="L372" s="9">
        <f t="shared" si="164"/>
        <v>0</v>
      </c>
      <c r="M372" s="9">
        <f t="shared" si="164"/>
        <v>0</v>
      </c>
      <c r="N372" s="9">
        <f t="shared" si="164"/>
        <v>0</v>
      </c>
      <c r="O372" s="76"/>
      <c r="P372" s="16"/>
      <c r="Q372" s="16"/>
    </row>
    <row r="373" spans="1:17" ht="18.75">
      <c r="A373" s="65" t="s">
        <v>186</v>
      </c>
      <c r="B373" s="13" t="s">
        <v>126</v>
      </c>
      <c r="C373" s="13" t="s">
        <v>121</v>
      </c>
      <c r="D373" s="76" t="s">
        <v>740</v>
      </c>
      <c r="E373" s="13" t="s">
        <v>185</v>
      </c>
      <c r="F373" s="9">
        <f>G373+H373+I373</f>
        <v>1308.8999999999999</v>
      </c>
      <c r="G373" s="9">
        <v>1047.1</v>
      </c>
      <c r="H373" s="9">
        <v>261.8</v>
      </c>
      <c r="I373" s="9"/>
      <c r="J373" s="9"/>
      <c r="K373" s="9"/>
      <c r="L373" s="9"/>
      <c r="M373" s="9"/>
      <c r="N373" s="9"/>
      <c r="O373" s="76"/>
      <c r="P373" s="16"/>
      <c r="Q373" s="16"/>
    </row>
    <row r="374" spans="1:17" ht="60.75" customHeight="1">
      <c r="A374" s="82" t="s">
        <v>282</v>
      </c>
      <c r="B374" s="13" t="s">
        <v>126</v>
      </c>
      <c r="C374" s="13" t="s">
        <v>121</v>
      </c>
      <c r="D374" s="66" t="s">
        <v>48</v>
      </c>
      <c r="E374" s="13"/>
      <c r="F374" s="9">
        <f aca="true" t="shared" si="165" ref="F374:Q375">F375</f>
        <v>2418.4</v>
      </c>
      <c r="G374" s="9">
        <f t="shared" si="165"/>
        <v>2418.4</v>
      </c>
      <c r="H374" s="9">
        <f t="shared" si="165"/>
        <v>0</v>
      </c>
      <c r="I374" s="9">
        <f t="shared" si="165"/>
        <v>0</v>
      </c>
      <c r="J374" s="9">
        <f t="shared" si="165"/>
        <v>3362.5</v>
      </c>
      <c r="K374" s="9">
        <f t="shared" si="165"/>
        <v>3362.5</v>
      </c>
      <c r="L374" s="9">
        <f t="shared" si="165"/>
        <v>0</v>
      </c>
      <c r="M374" s="9">
        <f t="shared" si="165"/>
        <v>0</v>
      </c>
      <c r="N374" s="9">
        <f t="shared" si="165"/>
        <v>3362.5</v>
      </c>
      <c r="O374" s="9">
        <f t="shared" si="165"/>
        <v>3362.5</v>
      </c>
      <c r="P374" s="9">
        <f t="shared" si="165"/>
        <v>0</v>
      </c>
      <c r="Q374" s="9">
        <f t="shared" si="165"/>
        <v>0</v>
      </c>
    </row>
    <row r="375" spans="1:17" ht="80.25" customHeight="1">
      <c r="A375" s="65" t="s">
        <v>96</v>
      </c>
      <c r="B375" s="13" t="s">
        <v>126</v>
      </c>
      <c r="C375" s="13" t="s">
        <v>121</v>
      </c>
      <c r="D375" s="66" t="s">
        <v>49</v>
      </c>
      <c r="E375" s="13"/>
      <c r="F375" s="9">
        <f t="shared" si="165"/>
        <v>2418.4</v>
      </c>
      <c r="G375" s="9">
        <f t="shared" si="165"/>
        <v>2418.4</v>
      </c>
      <c r="H375" s="9">
        <f t="shared" si="165"/>
        <v>0</v>
      </c>
      <c r="I375" s="9">
        <f t="shared" si="165"/>
        <v>0</v>
      </c>
      <c r="J375" s="9">
        <f t="shared" si="165"/>
        <v>3362.5</v>
      </c>
      <c r="K375" s="9">
        <f t="shared" si="165"/>
        <v>3362.5</v>
      </c>
      <c r="L375" s="9">
        <f t="shared" si="165"/>
        <v>0</v>
      </c>
      <c r="M375" s="9">
        <f t="shared" si="165"/>
        <v>0</v>
      </c>
      <c r="N375" s="9">
        <f t="shared" si="165"/>
        <v>3362.5</v>
      </c>
      <c r="O375" s="9">
        <f t="shared" si="165"/>
        <v>3362.5</v>
      </c>
      <c r="P375" s="9">
        <f t="shared" si="165"/>
        <v>0</v>
      </c>
      <c r="Q375" s="9">
        <f t="shared" si="165"/>
        <v>0</v>
      </c>
    </row>
    <row r="376" spans="1:17" ht="18.75">
      <c r="A376" s="65" t="s">
        <v>186</v>
      </c>
      <c r="B376" s="13" t="s">
        <v>126</v>
      </c>
      <c r="C376" s="13" t="s">
        <v>121</v>
      </c>
      <c r="D376" s="66" t="s">
        <v>49</v>
      </c>
      <c r="E376" s="13" t="s">
        <v>185</v>
      </c>
      <c r="F376" s="9">
        <f>G376+H376+I376</f>
        <v>2418.4</v>
      </c>
      <c r="G376" s="9">
        <f>3362.5+1-945.1</f>
        <v>2418.4</v>
      </c>
      <c r="H376" s="9"/>
      <c r="I376" s="9"/>
      <c r="J376" s="9">
        <f>K376+L376+M376</f>
        <v>3362.5</v>
      </c>
      <c r="K376" s="9">
        <v>3362.5</v>
      </c>
      <c r="L376" s="9"/>
      <c r="M376" s="9"/>
      <c r="N376" s="9">
        <f>O376+P376+Q376</f>
        <v>3362.5</v>
      </c>
      <c r="O376" s="76">
        <v>3362.5</v>
      </c>
      <c r="P376" s="16"/>
      <c r="Q376" s="16"/>
    </row>
    <row r="377" spans="1:17" ht="26.25" customHeight="1">
      <c r="A377" s="82" t="s">
        <v>287</v>
      </c>
      <c r="B377" s="13" t="s">
        <v>126</v>
      </c>
      <c r="C377" s="13" t="s">
        <v>121</v>
      </c>
      <c r="D377" s="66" t="s">
        <v>278</v>
      </c>
      <c r="E377" s="13"/>
      <c r="F377" s="9">
        <f aca="true" t="shared" si="166" ref="F377:Q377">F378+F380</f>
        <v>4902.2</v>
      </c>
      <c r="G377" s="9">
        <f t="shared" si="166"/>
        <v>0</v>
      </c>
      <c r="H377" s="9">
        <f t="shared" si="166"/>
        <v>4902.2</v>
      </c>
      <c r="I377" s="9">
        <f t="shared" si="166"/>
        <v>0</v>
      </c>
      <c r="J377" s="9">
        <f t="shared" si="166"/>
        <v>5041.3</v>
      </c>
      <c r="K377" s="9">
        <f t="shared" si="166"/>
        <v>0</v>
      </c>
      <c r="L377" s="9">
        <f t="shared" si="166"/>
        <v>5041.3</v>
      </c>
      <c r="M377" s="9">
        <f t="shared" si="166"/>
        <v>0</v>
      </c>
      <c r="N377" s="9">
        <f t="shared" si="166"/>
        <v>5109.9</v>
      </c>
      <c r="O377" s="9">
        <f t="shared" si="166"/>
        <v>0</v>
      </c>
      <c r="P377" s="9">
        <f t="shared" si="166"/>
        <v>5109.9</v>
      </c>
      <c r="Q377" s="9">
        <f t="shared" si="166"/>
        <v>0</v>
      </c>
    </row>
    <row r="378" spans="1:17" ht="68.25" customHeight="1">
      <c r="A378" s="65" t="s">
        <v>288</v>
      </c>
      <c r="B378" s="13" t="s">
        <v>126</v>
      </c>
      <c r="C378" s="13" t="s">
        <v>121</v>
      </c>
      <c r="D378" s="66" t="s">
        <v>50</v>
      </c>
      <c r="E378" s="13"/>
      <c r="F378" s="9">
        <f aca="true" t="shared" si="167" ref="F378:Q378">F379</f>
        <v>3274.4</v>
      </c>
      <c r="G378" s="9">
        <f t="shared" si="167"/>
        <v>0</v>
      </c>
      <c r="H378" s="9">
        <f t="shared" si="167"/>
        <v>3274.4</v>
      </c>
      <c r="I378" s="9">
        <f t="shared" si="167"/>
        <v>0</v>
      </c>
      <c r="J378" s="9">
        <f t="shared" si="167"/>
        <v>3554</v>
      </c>
      <c r="K378" s="9">
        <f t="shared" si="167"/>
        <v>0</v>
      </c>
      <c r="L378" s="9">
        <f t="shared" si="167"/>
        <v>3554</v>
      </c>
      <c r="M378" s="9">
        <f t="shared" si="167"/>
        <v>0</v>
      </c>
      <c r="N378" s="9">
        <f t="shared" si="167"/>
        <v>3622.6</v>
      </c>
      <c r="O378" s="9">
        <f t="shared" si="167"/>
        <v>0</v>
      </c>
      <c r="P378" s="9">
        <f t="shared" si="167"/>
        <v>3622.6</v>
      </c>
      <c r="Q378" s="9">
        <f t="shared" si="167"/>
        <v>0</v>
      </c>
    </row>
    <row r="379" spans="1:17" ht="27" customHeight="1">
      <c r="A379" s="65" t="s">
        <v>186</v>
      </c>
      <c r="B379" s="13" t="s">
        <v>126</v>
      </c>
      <c r="C379" s="13" t="s">
        <v>121</v>
      </c>
      <c r="D379" s="66" t="s">
        <v>50</v>
      </c>
      <c r="E379" s="13" t="s">
        <v>185</v>
      </c>
      <c r="F379" s="9">
        <f>G379+H379+I379</f>
        <v>3274.4</v>
      </c>
      <c r="G379" s="9"/>
      <c r="H379" s="9">
        <v>3274.4</v>
      </c>
      <c r="I379" s="9"/>
      <c r="J379" s="9">
        <f>K379+L379+M379</f>
        <v>3554</v>
      </c>
      <c r="K379" s="9"/>
      <c r="L379" s="9">
        <v>3554</v>
      </c>
      <c r="M379" s="9"/>
      <c r="N379" s="9">
        <f>O379+P379+Q379</f>
        <v>3622.6</v>
      </c>
      <c r="O379" s="16"/>
      <c r="P379" s="83">
        <v>3622.6</v>
      </c>
      <c r="Q379" s="16"/>
    </row>
    <row r="380" spans="1:17" ht="25.5" customHeight="1">
      <c r="A380" s="136" t="s">
        <v>432</v>
      </c>
      <c r="B380" s="13" t="s">
        <v>126</v>
      </c>
      <c r="C380" s="13" t="s">
        <v>121</v>
      </c>
      <c r="D380" s="13" t="s">
        <v>430</v>
      </c>
      <c r="E380" s="13"/>
      <c r="F380" s="9">
        <f aca="true" t="shared" si="168" ref="F380:Q380">F381</f>
        <v>1627.8</v>
      </c>
      <c r="G380" s="9">
        <f t="shared" si="168"/>
        <v>0</v>
      </c>
      <c r="H380" s="9">
        <f t="shared" si="168"/>
        <v>1627.8</v>
      </c>
      <c r="I380" s="9">
        <f t="shared" si="168"/>
        <v>0</v>
      </c>
      <c r="J380" s="9">
        <f t="shared" si="168"/>
        <v>1487.3</v>
      </c>
      <c r="K380" s="9">
        <f t="shared" si="168"/>
        <v>0</v>
      </c>
      <c r="L380" s="9">
        <f t="shared" si="168"/>
        <v>1487.3</v>
      </c>
      <c r="M380" s="9">
        <f t="shared" si="168"/>
        <v>0</v>
      </c>
      <c r="N380" s="9">
        <f t="shared" si="168"/>
        <v>1487.3</v>
      </c>
      <c r="O380" s="9">
        <f t="shared" si="168"/>
        <v>0</v>
      </c>
      <c r="P380" s="9">
        <f t="shared" si="168"/>
        <v>1487.3</v>
      </c>
      <c r="Q380" s="9">
        <f t="shared" si="168"/>
        <v>0</v>
      </c>
    </row>
    <row r="381" spans="1:17" ht="18.75">
      <c r="A381" s="65" t="s">
        <v>186</v>
      </c>
      <c r="B381" s="13" t="s">
        <v>126</v>
      </c>
      <c r="C381" s="13" t="s">
        <v>121</v>
      </c>
      <c r="D381" s="13" t="s">
        <v>430</v>
      </c>
      <c r="E381" s="13" t="s">
        <v>185</v>
      </c>
      <c r="F381" s="9">
        <f>G381+H381+I381</f>
        <v>1627.8</v>
      </c>
      <c r="G381" s="9"/>
      <c r="H381" s="9">
        <f>1487.3+140.5</f>
        <v>1627.8</v>
      </c>
      <c r="I381" s="9"/>
      <c r="J381" s="9">
        <f>K381+L381+M381</f>
        <v>1487.3</v>
      </c>
      <c r="K381" s="9"/>
      <c r="L381" s="9">
        <v>1487.3</v>
      </c>
      <c r="M381" s="9"/>
      <c r="N381" s="9">
        <f>O381+P381+Q381</f>
        <v>1487.3</v>
      </c>
      <c r="O381" s="16"/>
      <c r="P381" s="76">
        <v>1487.3</v>
      </c>
      <c r="Q381" s="16"/>
    </row>
    <row r="382" spans="1:17" ht="65.25" customHeight="1">
      <c r="A382" s="65" t="s">
        <v>678</v>
      </c>
      <c r="B382" s="13" t="s">
        <v>126</v>
      </c>
      <c r="C382" s="13" t="s">
        <v>121</v>
      </c>
      <c r="D382" s="66" t="s">
        <v>410</v>
      </c>
      <c r="E382" s="13"/>
      <c r="F382" s="9">
        <f aca="true" t="shared" si="169" ref="F382:Q382">F383+F385+F387</f>
        <v>88740.8</v>
      </c>
      <c r="G382" s="9">
        <f t="shared" si="169"/>
        <v>84833.9</v>
      </c>
      <c r="H382" s="9">
        <f t="shared" si="169"/>
        <v>3906.9</v>
      </c>
      <c r="I382" s="9">
        <f t="shared" si="169"/>
        <v>0</v>
      </c>
      <c r="J382" s="9">
        <f t="shared" si="169"/>
        <v>54754.1</v>
      </c>
      <c r="K382" s="9">
        <f t="shared" si="169"/>
        <v>51656.5</v>
      </c>
      <c r="L382" s="9">
        <f t="shared" si="169"/>
        <v>3097.6</v>
      </c>
      <c r="M382" s="9">
        <f t="shared" si="169"/>
        <v>0</v>
      </c>
      <c r="N382" s="9">
        <f t="shared" si="169"/>
        <v>1500</v>
      </c>
      <c r="O382" s="9">
        <f t="shared" si="169"/>
        <v>0</v>
      </c>
      <c r="P382" s="9">
        <f t="shared" si="169"/>
        <v>1500</v>
      </c>
      <c r="Q382" s="9">
        <f t="shared" si="169"/>
        <v>0</v>
      </c>
    </row>
    <row r="383" spans="1:17" ht="84" customHeight="1">
      <c r="A383" s="84" t="s">
        <v>677</v>
      </c>
      <c r="B383" s="13" t="s">
        <v>126</v>
      </c>
      <c r="C383" s="13" t="s">
        <v>121</v>
      </c>
      <c r="D383" s="66" t="s">
        <v>525</v>
      </c>
      <c r="E383" s="13"/>
      <c r="F383" s="9">
        <f aca="true" t="shared" si="170" ref="F383:Q383">F384</f>
        <v>1283.1</v>
      </c>
      <c r="G383" s="9">
        <f t="shared" si="170"/>
        <v>0</v>
      </c>
      <c r="H383" s="9">
        <f t="shared" si="170"/>
        <v>1283.1</v>
      </c>
      <c r="I383" s="9">
        <f t="shared" si="170"/>
        <v>0</v>
      </c>
      <c r="J383" s="9">
        <f t="shared" si="170"/>
        <v>1500</v>
      </c>
      <c r="K383" s="9">
        <f t="shared" si="170"/>
        <v>0</v>
      </c>
      <c r="L383" s="9">
        <f t="shared" si="170"/>
        <v>1500</v>
      </c>
      <c r="M383" s="9">
        <f t="shared" si="170"/>
        <v>0</v>
      </c>
      <c r="N383" s="9">
        <f t="shared" si="170"/>
        <v>1500</v>
      </c>
      <c r="O383" s="9">
        <f t="shared" si="170"/>
        <v>0</v>
      </c>
      <c r="P383" s="9">
        <f t="shared" si="170"/>
        <v>1500</v>
      </c>
      <c r="Q383" s="9">
        <f t="shared" si="170"/>
        <v>0</v>
      </c>
    </row>
    <row r="384" spans="1:17" ht="18.75">
      <c r="A384" s="65" t="s">
        <v>186</v>
      </c>
      <c r="B384" s="13" t="s">
        <v>126</v>
      </c>
      <c r="C384" s="13" t="s">
        <v>121</v>
      </c>
      <c r="D384" s="66" t="s">
        <v>525</v>
      </c>
      <c r="E384" s="13" t="s">
        <v>185</v>
      </c>
      <c r="F384" s="9">
        <f>G384+H384+I384</f>
        <v>1283.1</v>
      </c>
      <c r="G384" s="9"/>
      <c r="H384" s="9">
        <f>150+1500+400-166.9-600</f>
        <v>1283.1</v>
      </c>
      <c r="I384" s="9"/>
      <c r="J384" s="9">
        <f>K384+L384+M384</f>
        <v>1500</v>
      </c>
      <c r="K384" s="9"/>
      <c r="L384" s="9">
        <v>1500</v>
      </c>
      <c r="M384" s="9"/>
      <c r="N384" s="9">
        <f>O384+P384+Q384</f>
        <v>1500</v>
      </c>
      <c r="O384" s="16"/>
      <c r="P384" s="81">
        <v>1500</v>
      </c>
      <c r="Q384" s="16"/>
    </row>
    <row r="385" spans="1:17" ht="41.25" customHeight="1">
      <c r="A385" s="65" t="s">
        <v>644</v>
      </c>
      <c r="B385" s="13" t="s">
        <v>126</v>
      </c>
      <c r="C385" s="13" t="s">
        <v>121</v>
      </c>
      <c r="D385" s="66" t="s">
        <v>645</v>
      </c>
      <c r="E385" s="13"/>
      <c r="F385" s="9">
        <f aca="true" t="shared" si="171" ref="F385:Q385">F386</f>
        <v>87457.7</v>
      </c>
      <c r="G385" s="9">
        <f t="shared" si="171"/>
        <v>84833.9</v>
      </c>
      <c r="H385" s="9">
        <f t="shared" si="171"/>
        <v>2623.8</v>
      </c>
      <c r="I385" s="9">
        <f t="shared" si="171"/>
        <v>0</v>
      </c>
      <c r="J385" s="9">
        <f t="shared" si="171"/>
        <v>53254.1</v>
      </c>
      <c r="K385" s="9">
        <f t="shared" si="171"/>
        <v>51656.5</v>
      </c>
      <c r="L385" s="9">
        <f t="shared" si="171"/>
        <v>1597.6</v>
      </c>
      <c r="M385" s="9">
        <f t="shared" si="171"/>
        <v>0</v>
      </c>
      <c r="N385" s="9">
        <f t="shared" si="171"/>
        <v>0</v>
      </c>
      <c r="O385" s="9">
        <f t="shared" si="171"/>
        <v>0</v>
      </c>
      <c r="P385" s="9">
        <f t="shared" si="171"/>
        <v>0</v>
      </c>
      <c r="Q385" s="9">
        <f t="shared" si="171"/>
        <v>0</v>
      </c>
    </row>
    <row r="386" spans="1:17" ht="22.5" customHeight="1">
      <c r="A386" s="65" t="s">
        <v>186</v>
      </c>
      <c r="B386" s="13" t="s">
        <v>126</v>
      </c>
      <c r="C386" s="13" t="s">
        <v>121</v>
      </c>
      <c r="D386" s="66" t="s">
        <v>645</v>
      </c>
      <c r="E386" s="13" t="s">
        <v>185</v>
      </c>
      <c r="F386" s="9">
        <f>G386+H386+I386</f>
        <v>87457.7</v>
      </c>
      <c r="G386" s="9">
        <f>79439+5394.9</f>
        <v>84833.9</v>
      </c>
      <c r="H386" s="9">
        <f>2456.9+166.9</f>
        <v>2623.8</v>
      </c>
      <c r="I386" s="9"/>
      <c r="J386" s="9">
        <f>K386+L386+M386</f>
        <v>53254.1</v>
      </c>
      <c r="K386" s="9">
        <v>51656.5</v>
      </c>
      <c r="L386" s="9">
        <v>1597.6</v>
      </c>
      <c r="M386" s="9"/>
      <c r="N386" s="9">
        <f>O386+P386+Q386</f>
        <v>0</v>
      </c>
      <c r="O386" s="16"/>
      <c r="P386" s="16"/>
      <c r="Q386" s="16"/>
    </row>
    <row r="387" spans="1:17" ht="18.75" customHeight="1">
      <c r="A387" s="144" t="s">
        <v>649</v>
      </c>
      <c r="B387" s="13" t="s">
        <v>126</v>
      </c>
      <c r="C387" s="13" t="s">
        <v>121</v>
      </c>
      <c r="D387" s="66" t="s">
        <v>675</v>
      </c>
      <c r="E387" s="13"/>
      <c r="F387" s="9">
        <f aca="true" t="shared" si="172" ref="F387:Q387">F388</f>
        <v>0</v>
      </c>
      <c r="G387" s="9">
        <f t="shared" si="172"/>
        <v>0</v>
      </c>
      <c r="H387" s="9">
        <f t="shared" si="172"/>
        <v>0</v>
      </c>
      <c r="I387" s="9">
        <f t="shared" si="172"/>
        <v>0</v>
      </c>
      <c r="J387" s="9">
        <f t="shared" si="172"/>
        <v>0</v>
      </c>
      <c r="K387" s="9">
        <f t="shared" si="172"/>
        <v>0</v>
      </c>
      <c r="L387" s="9">
        <f t="shared" si="172"/>
        <v>0</v>
      </c>
      <c r="M387" s="9">
        <f t="shared" si="172"/>
        <v>0</v>
      </c>
      <c r="N387" s="9">
        <f t="shared" si="172"/>
        <v>0</v>
      </c>
      <c r="O387" s="9">
        <f t="shared" si="172"/>
        <v>0</v>
      </c>
      <c r="P387" s="9">
        <f t="shared" si="172"/>
        <v>0</v>
      </c>
      <c r="Q387" s="9">
        <f t="shared" si="172"/>
        <v>0</v>
      </c>
    </row>
    <row r="388" spans="1:17" ht="19.5" customHeight="1">
      <c r="A388" s="65" t="s">
        <v>186</v>
      </c>
      <c r="B388" s="13" t="s">
        <v>126</v>
      </c>
      <c r="C388" s="13" t="s">
        <v>121</v>
      </c>
      <c r="D388" s="66" t="s">
        <v>675</v>
      </c>
      <c r="E388" s="13" t="s">
        <v>185</v>
      </c>
      <c r="F388" s="9">
        <f>G388+H388+I388</f>
        <v>0</v>
      </c>
      <c r="G388" s="9">
        <v>0</v>
      </c>
      <c r="H388" s="9">
        <v>0</v>
      </c>
      <c r="I388" s="9"/>
      <c r="J388" s="9">
        <f>K388+L388+M388</f>
        <v>0</v>
      </c>
      <c r="K388" s="9"/>
      <c r="L388" s="9"/>
      <c r="M388" s="9"/>
      <c r="N388" s="9">
        <f>O388+P388+Q388</f>
        <v>0</v>
      </c>
      <c r="O388" s="16"/>
      <c r="P388" s="16"/>
      <c r="Q388" s="16"/>
    </row>
    <row r="389" spans="1:17" ht="40.5" customHeight="1">
      <c r="A389" s="147" t="s">
        <v>553</v>
      </c>
      <c r="B389" s="13" t="s">
        <v>126</v>
      </c>
      <c r="C389" s="13" t="s">
        <v>121</v>
      </c>
      <c r="D389" s="79" t="s">
        <v>485</v>
      </c>
      <c r="E389" s="13"/>
      <c r="F389" s="9">
        <f aca="true" t="shared" si="173" ref="F389:Q390">F390</f>
        <v>3135.4</v>
      </c>
      <c r="G389" s="9">
        <f t="shared" si="173"/>
        <v>3135.1</v>
      </c>
      <c r="H389" s="9">
        <f t="shared" si="173"/>
        <v>0.3</v>
      </c>
      <c r="I389" s="9">
        <f t="shared" si="173"/>
        <v>0</v>
      </c>
      <c r="J389" s="9">
        <f t="shared" si="173"/>
        <v>4706.1</v>
      </c>
      <c r="K389" s="9">
        <f t="shared" si="173"/>
        <v>4705.6</v>
      </c>
      <c r="L389" s="9">
        <f t="shared" si="173"/>
        <v>0.5</v>
      </c>
      <c r="M389" s="9">
        <f t="shared" si="173"/>
        <v>0</v>
      </c>
      <c r="N389" s="9">
        <f t="shared" si="173"/>
        <v>9000.9</v>
      </c>
      <c r="O389" s="9">
        <f t="shared" si="173"/>
        <v>9000</v>
      </c>
      <c r="P389" s="9">
        <f t="shared" si="173"/>
        <v>0.9</v>
      </c>
      <c r="Q389" s="9">
        <f t="shared" si="173"/>
        <v>0</v>
      </c>
    </row>
    <row r="390" spans="1:17" ht="78" customHeight="1">
      <c r="A390" s="82" t="s">
        <v>621</v>
      </c>
      <c r="B390" s="13" t="s">
        <v>126</v>
      </c>
      <c r="C390" s="13" t="s">
        <v>121</v>
      </c>
      <c r="D390" s="66" t="s">
        <v>484</v>
      </c>
      <c r="E390" s="13"/>
      <c r="F390" s="9">
        <f t="shared" si="173"/>
        <v>3135.4</v>
      </c>
      <c r="G390" s="9">
        <f t="shared" si="173"/>
        <v>3135.1</v>
      </c>
      <c r="H390" s="9">
        <f t="shared" si="173"/>
        <v>0.3</v>
      </c>
      <c r="I390" s="9">
        <f t="shared" si="173"/>
        <v>0</v>
      </c>
      <c r="J390" s="9">
        <f t="shared" si="173"/>
        <v>4706.1</v>
      </c>
      <c r="K390" s="9">
        <f t="shared" si="173"/>
        <v>4705.6</v>
      </c>
      <c r="L390" s="9">
        <f t="shared" si="173"/>
        <v>0.5</v>
      </c>
      <c r="M390" s="9">
        <f t="shared" si="173"/>
        <v>0</v>
      </c>
      <c r="N390" s="9">
        <f t="shared" si="173"/>
        <v>9000.9</v>
      </c>
      <c r="O390" s="9">
        <f t="shared" si="173"/>
        <v>9000</v>
      </c>
      <c r="P390" s="9">
        <f t="shared" si="173"/>
        <v>0.9</v>
      </c>
      <c r="Q390" s="9">
        <f t="shared" si="173"/>
        <v>0</v>
      </c>
    </row>
    <row r="391" spans="1:17" ht="22.5" customHeight="1">
      <c r="A391" s="65" t="s">
        <v>186</v>
      </c>
      <c r="B391" s="13" t="s">
        <v>126</v>
      </c>
      <c r="C391" s="13" t="s">
        <v>121</v>
      </c>
      <c r="D391" s="66" t="s">
        <v>484</v>
      </c>
      <c r="E391" s="13" t="s">
        <v>185</v>
      </c>
      <c r="F391" s="9">
        <f>G391+H391+I391</f>
        <v>3135.4</v>
      </c>
      <c r="G391" s="9">
        <v>3135.1</v>
      </c>
      <c r="H391" s="9">
        <v>0.3</v>
      </c>
      <c r="I391" s="9"/>
      <c r="J391" s="9">
        <f>K391+L391+M391</f>
        <v>4706.1</v>
      </c>
      <c r="K391" s="9">
        <v>4705.6</v>
      </c>
      <c r="L391" s="9">
        <v>0.5</v>
      </c>
      <c r="M391" s="9"/>
      <c r="N391" s="9">
        <f>O391+P391+Q391</f>
        <v>9000.9</v>
      </c>
      <c r="O391" s="9">
        <v>9000</v>
      </c>
      <c r="P391" s="9">
        <v>0.9</v>
      </c>
      <c r="Q391" s="9"/>
    </row>
    <row r="392" spans="1:17" ht="42" customHeight="1">
      <c r="A392" s="65" t="s">
        <v>554</v>
      </c>
      <c r="B392" s="13" t="s">
        <v>126</v>
      </c>
      <c r="C392" s="13" t="s">
        <v>121</v>
      </c>
      <c r="D392" s="66" t="s">
        <v>486</v>
      </c>
      <c r="E392" s="13"/>
      <c r="F392" s="9">
        <f aca="true" t="shared" si="174" ref="F392:Q393">F393</f>
        <v>1655.6000000000001</v>
      </c>
      <c r="G392" s="9">
        <f t="shared" si="174"/>
        <v>1584.9</v>
      </c>
      <c r="H392" s="9">
        <f t="shared" si="174"/>
        <v>70.7</v>
      </c>
      <c r="I392" s="9">
        <f t="shared" si="174"/>
        <v>0</v>
      </c>
      <c r="J392" s="9">
        <f t="shared" si="174"/>
        <v>4904.7</v>
      </c>
      <c r="K392" s="9">
        <f t="shared" si="174"/>
        <v>4695.3</v>
      </c>
      <c r="L392" s="9">
        <f t="shared" si="174"/>
        <v>209.4</v>
      </c>
      <c r="M392" s="9">
        <f t="shared" si="174"/>
        <v>0</v>
      </c>
      <c r="N392" s="9">
        <f t="shared" si="174"/>
        <v>10005.400000000001</v>
      </c>
      <c r="O392" s="9">
        <f t="shared" si="174"/>
        <v>9578.2</v>
      </c>
      <c r="P392" s="9">
        <f t="shared" si="174"/>
        <v>427.2</v>
      </c>
      <c r="Q392" s="9">
        <f t="shared" si="174"/>
        <v>0</v>
      </c>
    </row>
    <row r="393" spans="1:17" ht="41.25" customHeight="1">
      <c r="A393" s="65" t="s">
        <v>622</v>
      </c>
      <c r="B393" s="13" t="s">
        <v>126</v>
      </c>
      <c r="C393" s="13" t="s">
        <v>121</v>
      </c>
      <c r="D393" s="66" t="s">
        <v>487</v>
      </c>
      <c r="E393" s="13"/>
      <c r="F393" s="9">
        <f t="shared" si="174"/>
        <v>1655.6000000000001</v>
      </c>
      <c r="G393" s="9">
        <f t="shared" si="174"/>
        <v>1584.9</v>
      </c>
      <c r="H393" s="9">
        <f t="shared" si="174"/>
        <v>70.7</v>
      </c>
      <c r="I393" s="9">
        <f t="shared" si="174"/>
        <v>0</v>
      </c>
      <c r="J393" s="9">
        <f t="shared" si="174"/>
        <v>4904.7</v>
      </c>
      <c r="K393" s="9">
        <f t="shared" si="174"/>
        <v>4695.3</v>
      </c>
      <c r="L393" s="9">
        <f t="shared" si="174"/>
        <v>209.4</v>
      </c>
      <c r="M393" s="9">
        <f t="shared" si="174"/>
        <v>0</v>
      </c>
      <c r="N393" s="9">
        <f t="shared" si="174"/>
        <v>10005.400000000001</v>
      </c>
      <c r="O393" s="9">
        <f t="shared" si="174"/>
        <v>9578.2</v>
      </c>
      <c r="P393" s="9">
        <f t="shared" si="174"/>
        <v>427.2</v>
      </c>
      <c r="Q393" s="9">
        <f t="shared" si="174"/>
        <v>0</v>
      </c>
    </row>
    <row r="394" spans="1:17" ht="24" customHeight="1">
      <c r="A394" s="65" t="s">
        <v>186</v>
      </c>
      <c r="B394" s="13" t="s">
        <v>126</v>
      </c>
      <c r="C394" s="13" t="s">
        <v>121</v>
      </c>
      <c r="D394" s="66" t="s">
        <v>487</v>
      </c>
      <c r="E394" s="13" t="s">
        <v>185</v>
      </c>
      <c r="F394" s="9">
        <f>G394+H394+I394</f>
        <v>1655.6000000000001</v>
      </c>
      <c r="G394" s="9">
        <v>1584.9</v>
      </c>
      <c r="H394" s="9">
        <v>70.7</v>
      </c>
      <c r="I394" s="9"/>
      <c r="J394" s="9">
        <f>K394+L394+M394</f>
        <v>4904.7</v>
      </c>
      <c r="K394" s="9">
        <v>4695.3</v>
      </c>
      <c r="L394" s="9">
        <v>209.4</v>
      </c>
      <c r="M394" s="9"/>
      <c r="N394" s="9">
        <f>O394+P394+Q394</f>
        <v>10005.400000000001</v>
      </c>
      <c r="O394" s="9">
        <v>9578.2</v>
      </c>
      <c r="P394" s="9">
        <v>427.2</v>
      </c>
      <c r="Q394" s="9"/>
    </row>
    <row r="395" spans="1:17" ht="57.75" customHeight="1">
      <c r="A395" s="65" t="s">
        <v>576</v>
      </c>
      <c r="B395" s="13" t="s">
        <v>126</v>
      </c>
      <c r="C395" s="13" t="s">
        <v>121</v>
      </c>
      <c r="D395" s="66" t="s">
        <v>575</v>
      </c>
      <c r="E395" s="13"/>
      <c r="F395" s="9">
        <f aca="true" t="shared" si="175" ref="F395:Q396">F396</f>
        <v>11822.4</v>
      </c>
      <c r="G395" s="9">
        <f t="shared" si="175"/>
        <v>11586</v>
      </c>
      <c r="H395" s="9">
        <f t="shared" si="175"/>
        <v>236.4</v>
      </c>
      <c r="I395" s="9">
        <f t="shared" si="175"/>
        <v>0</v>
      </c>
      <c r="J395" s="9">
        <f t="shared" si="175"/>
        <v>11314.4</v>
      </c>
      <c r="K395" s="9">
        <f t="shared" si="175"/>
        <v>11088.1</v>
      </c>
      <c r="L395" s="9">
        <f t="shared" si="175"/>
        <v>226.3</v>
      </c>
      <c r="M395" s="9">
        <f t="shared" si="175"/>
        <v>0</v>
      </c>
      <c r="N395" s="9">
        <f t="shared" si="175"/>
        <v>11634</v>
      </c>
      <c r="O395" s="9">
        <f t="shared" si="175"/>
        <v>11401.3</v>
      </c>
      <c r="P395" s="9">
        <f t="shared" si="175"/>
        <v>232.7</v>
      </c>
      <c r="Q395" s="9">
        <f t="shared" si="175"/>
        <v>0</v>
      </c>
    </row>
    <row r="396" spans="1:17" ht="59.25" customHeight="1">
      <c r="A396" s="65" t="s">
        <v>564</v>
      </c>
      <c r="B396" s="13" t="s">
        <v>126</v>
      </c>
      <c r="C396" s="13" t="s">
        <v>121</v>
      </c>
      <c r="D396" s="66" t="s">
        <v>577</v>
      </c>
      <c r="E396" s="13"/>
      <c r="F396" s="9">
        <f t="shared" si="175"/>
        <v>11822.4</v>
      </c>
      <c r="G396" s="9">
        <f t="shared" si="175"/>
        <v>11586</v>
      </c>
      <c r="H396" s="9">
        <f t="shared" si="175"/>
        <v>236.4</v>
      </c>
      <c r="I396" s="9">
        <f t="shared" si="175"/>
        <v>0</v>
      </c>
      <c r="J396" s="9">
        <f t="shared" si="175"/>
        <v>11314.4</v>
      </c>
      <c r="K396" s="9">
        <f t="shared" si="175"/>
        <v>11088.1</v>
      </c>
      <c r="L396" s="9">
        <f t="shared" si="175"/>
        <v>226.3</v>
      </c>
      <c r="M396" s="9">
        <f t="shared" si="175"/>
        <v>0</v>
      </c>
      <c r="N396" s="9">
        <f t="shared" si="175"/>
        <v>11634</v>
      </c>
      <c r="O396" s="9">
        <f t="shared" si="175"/>
        <v>11401.3</v>
      </c>
      <c r="P396" s="9">
        <f t="shared" si="175"/>
        <v>232.7</v>
      </c>
      <c r="Q396" s="9">
        <f t="shared" si="175"/>
        <v>0</v>
      </c>
    </row>
    <row r="397" spans="1:17" ht="18.75">
      <c r="A397" s="65" t="s">
        <v>186</v>
      </c>
      <c r="B397" s="13" t="s">
        <v>126</v>
      </c>
      <c r="C397" s="13" t="s">
        <v>121</v>
      </c>
      <c r="D397" s="66" t="s">
        <v>577</v>
      </c>
      <c r="E397" s="13" t="s">
        <v>185</v>
      </c>
      <c r="F397" s="9">
        <f>G397+H397+I397</f>
        <v>11822.4</v>
      </c>
      <c r="G397" s="9">
        <v>11586</v>
      </c>
      <c r="H397" s="9">
        <v>236.4</v>
      </c>
      <c r="I397" s="9"/>
      <c r="J397" s="9">
        <f>K397+L397+M397</f>
        <v>11314.4</v>
      </c>
      <c r="K397" s="9">
        <v>11088.1</v>
      </c>
      <c r="L397" s="9">
        <v>226.3</v>
      </c>
      <c r="M397" s="9"/>
      <c r="N397" s="9">
        <f>O397+P397+Q397</f>
        <v>11634</v>
      </c>
      <c r="O397" s="9">
        <v>11401.3</v>
      </c>
      <c r="P397" s="9">
        <v>232.7</v>
      </c>
      <c r="Q397" s="9"/>
    </row>
    <row r="398" spans="1:17" ht="18.75">
      <c r="A398" s="144" t="s">
        <v>679</v>
      </c>
      <c r="B398" s="13" t="s">
        <v>126</v>
      </c>
      <c r="C398" s="13" t="s">
        <v>121</v>
      </c>
      <c r="D398" s="66" t="s">
        <v>674</v>
      </c>
      <c r="E398" s="13"/>
      <c r="F398" s="9">
        <f aca="true" t="shared" si="176" ref="F398:Q399">F399</f>
        <v>0</v>
      </c>
      <c r="G398" s="9">
        <f t="shared" si="176"/>
        <v>0</v>
      </c>
      <c r="H398" s="9">
        <f t="shared" si="176"/>
        <v>0</v>
      </c>
      <c r="I398" s="9">
        <f t="shared" si="176"/>
        <v>0</v>
      </c>
      <c r="J398" s="9">
        <f t="shared" si="176"/>
        <v>0</v>
      </c>
      <c r="K398" s="9">
        <f t="shared" si="176"/>
        <v>0</v>
      </c>
      <c r="L398" s="9">
        <f t="shared" si="176"/>
        <v>0</v>
      </c>
      <c r="M398" s="9">
        <f t="shared" si="176"/>
        <v>0</v>
      </c>
      <c r="N398" s="9">
        <f t="shared" si="176"/>
        <v>0</v>
      </c>
      <c r="O398" s="9">
        <f t="shared" si="176"/>
        <v>0</v>
      </c>
      <c r="P398" s="9">
        <f t="shared" si="176"/>
        <v>0</v>
      </c>
      <c r="Q398" s="9">
        <f t="shared" si="176"/>
        <v>0</v>
      </c>
    </row>
    <row r="399" spans="1:17" ht="68.25" customHeight="1">
      <c r="A399" s="144" t="s">
        <v>648</v>
      </c>
      <c r="B399" s="13" t="s">
        <v>126</v>
      </c>
      <c r="C399" s="13" t="s">
        <v>121</v>
      </c>
      <c r="D399" s="66" t="s">
        <v>673</v>
      </c>
      <c r="E399" s="13"/>
      <c r="F399" s="9">
        <f t="shared" si="176"/>
        <v>0</v>
      </c>
      <c r="G399" s="9">
        <f t="shared" si="176"/>
        <v>0</v>
      </c>
      <c r="H399" s="9">
        <f t="shared" si="176"/>
        <v>0</v>
      </c>
      <c r="I399" s="9">
        <f t="shared" si="176"/>
        <v>0</v>
      </c>
      <c r="J399" s="9">
        <f t="shared" si="176"/>
        <v>0</v>
      </c>
      <c r="K399" s="9">
        <f t="shared" si="176"/>
        <v>0</v>
      </c>
      <c r="L399" s="9">
        <f t="shared" si="176"/>
        <v>0</v>
      </c>
      <c r="M399" s="9">
        <f t="shared" si="176"/>
        <v>0</v>
      </c>
      <c r="N399" s="9">
        <f t="shared" si="176"/>
        <v>0</v>
      </c>
      <c r="O399" s="9">
        <f t="shared" si="176"/>
        <v>0</v>
      </c>
      <c r="P399" s="9">
        <f t="shared" si="176"/>
        <v>0</v>
      </c>
      <c r="Q399" s="9">
        <f t="shared" si="176"/>
        <v>0</v>
      </c>
    </row>
    <row r="400" spans="1:17" ht="22.5" customHeight="1">
      <c r="A400" s="65" t="s">
        <v>186</v>
      </c>
      <c r="B400" s="13" t="s">
        <v>126</v>
      </c>
      <c r="C400" s="13" t="s">
        <v>121</v>
      </c>
      <c r="D400" s="66" t="s">
        <v>673</v>
      </c>
      <c r="E400" s="13" t="s">
        <v>185</v>
      </c>
      <c r="F400" s="9">
        <f>G400+H400+I400</f>
        <v>0</v>
      </c>
      <c r="G400" s="9">
        <v>0</v>
      </c>
      <c r="H400" s="9">
        <v>0</v>
      </c>
      <c r="I400" s="9"/>
      <c r="J400" s="9">
        <f>K400+L400+M400</f>
        <v>0</v>
      </c>
      <c r="K400" s="9"/>
      <c r="L400" s="9"/>
      <c r="M400" s="9"/>
      <c r="N400" s="9">
        <f>O400+P400+Q400</f>
        <v>0</v>
      </c>
      <c r="O400" s="9"/>
      <c r="P400" s="9"/>
      <c r="Q400" s="9"/>
    </row>
    <row r="401" spans="1:17" ht="34.5" customHeight="1">
      <c r="A401" s="62" t="s">
        <v>103</v>
      </c>
      <c r="B401" s="10" t="s">
        <v>126</v>
      </c>
      <c r="C401" s="10" t="s">
        <v>120</v>
      </c>
      <c r="D401" s="10"/>
      <c r="E401" s="10"/>
      <c r="F401" s="11">
        <f>F402+F409</f>
        <v>37150.3</v>
      </c>
      <c r="G401" s="11">
        <f aca="true" t="shared" si="177" ref="G401:Q401">G402+G409</f>
        <v>5152.3</v>
      </c>
      <c r="H401" s="11">
        <f t="shared" si="177"/>
        <v>31998</v>
      </c>
      <c r="I401" s="11">
        <f t="shared" si="177"/>
        <v>0</v>
      </c>
      <c r="J401" s="11">
        <f t="shared" si="177"/>
        <v>31064.4</v>
      </c>
      <c r="K401" s="11">
        <f t="shared" si="177"/>
        <v>0</v>
      </c>
      <c r="L401" s="11">
        <f t="shared" si="177"/>
        <v>31064.4</v>
      </c>
      <c r="M401" s="11">
        <f t="shared" si="177"/>
        <v>0</v>
      </c>
      <c r="N401" s="11">
        <f t="shared" si="177"/>
        <v>31454.2</v>
      </c>
      <c r="O401" s="9">
        <f t="shared" si="177"/>
        <v>0</v>
      </c>
      <c r="P401" s="9">
        <f t="shared" si="177"/>
        <v>31454.2</v>
      </c>
      <c r="Q401" s="9">
        <f t="shared" si="177"/>
        <v>0</v>
      </c>
    </row>
    <row r="402" spans="1:17" ht="45.75" customHeight="1">
      <c r="A402" s="65" t="s">
        <v>583</v>
      </c>
      <c r="B402" s="13" t="s">
        <v>126</v>
      </c>
      <c r="C402" s="13" t="s">
        <v>120</v>
      </c>
      <c r="D402" s="13" t="s">
        <v>254</v>
      </c>
      <c r="E402" s="13"/>
      <c r="F402" s="9">
        <f aca="true" t="shared" si="178" ref="F402:Q403">F403</f>
        <v>12728.1</v>
      </c>
      <c r="G402" s="9">
        <f t="shared" si="178"/>
        <v>0</v>
      </c>
      <c r="H402" s="9">
        <f t="shared" si="178"/>
        <v>12728.1</v>
      </c>
      <c r="I402" s="9">
        <f t="shared" si="178"/>
        <v>0</v>
      </c>
      <c r="J402" s="9">
        <f t="shared" si="178"/>
        <v>12142.4</v>
      </c>
      <c r="K402" s="9">
        <f t="shared" si="178"/>
        <v>0</v>
      </c>
      <c r="L402" s="9">
        <f t="shared" si="178"/>
        <v>12142.4</v>
      </c>
      <c r="M402" s="9">
        <f t="shared" si="178"/>
        <v>0</v>
      </c>
      <c r="N402" s="9">
        <f t="shared" si="178"/>
        <v>12321.7</v>
      </c>
      <c r="O402" s="9">
        <f t="shared" si="178"/>
        <v>0</v>
      </c>
      <c r="P402" s="9">
        <f t="shared" si="178"/>
        <v>12321.7</v>
      </c>
      <c r="Q402" s="9">
        <f t="shared" si="178"/>
        <v>0</v>
      </c>
    </row>
    <row r="403" spans="1:17" ht="42.75" customHeight="1">
      <c r="A403" s="65" t="s">
        <v>93</v>
      </c>
      <c r="B403" s="13" t="s">
        <v>126</v>
      </c>
      <c r="C403" s="13" t="s">
        <v>120</v>
      </c>
      <c r="D403" s="13" t="s">
        <v>35</v>
      </c>
      <c r="E403" s="13"/>
      <c r="F403" s="9">
        <f t="shared" si="178"/>
        <v>12728.1</v>
      </c>
      <c r="G403" s="9">
        <f t="shared" si="178"/>
        <v>0</v>
      </c>
      <c r="H403" s="9">
        <f t="shared" si="178"/>
        <v>12728.1</v>
      </c>
      <c r="I403" s="9">
        <f t="shared" si="178"/>
        <v>0</v>
      </c>
      <c r="J403" s="9">
        <f t="shared" si="178"/>
        <v>12142.4</v>
      </c>
      <c r="K403" s="9">
        <f t="shared" si="178"/>
        <v>0</v>
      </c>
      <c r="L403" s="9">
        <f t="shared" si="178"/>
        <v>12142.4</v>
      </c>
      <c r="M403" s="9">
        <f t="shared" si="178"/>
        <v>0</v>
      </c>
      <c r="N403" s="9">
        <f t="shared" si="178"/>
        <v>12321.7</v>
      </c>
      <c r="O403" s="9">
        <f t="shared" si="178"/>
        <v>0</v>
      </c>
      <c r="P403" s="9">
        <f t="shared" si="178"/>
        <v>12321.7</v>
      </c>
      <c r="Q403" s="9">
        <f t="shared" si="178"/>
        <v>0</v>
      </c>
    </row>
    <row r="404" spans="1:17" ht="66" customHeight="1">
      <c r="A404" s="65" t="s">
        <v>337</v>
      </c>
      <c r="B404" s="13" t="s">
        <v>126</v>
      </c>
      <c r="C404" s="13" t="s">
        <v>120</v>
      </c>
      <c r="D404" s="13" t="s">
        <v>56</v>
      </c>
      <c r="E404" s="13"/>
      <c r="F404" s="9">
        <f aca="true" t="shared" si="179" ref="F404:Q404">F405+F407</f>
        <v>12728.1</v>
      </c>
      <c r="G404" s="9">
        <f t="shared" si="179"/>
        <v>0</v>
      </c>
      <c r="H404" s="9">
        <f t="shared" si="179"/>
        <v>12728.1</v>
      </c>
      <c r="I404" s="9">
        <f t="shared" si="179"/>
        <v>0</v>
      </c>
      <c r="J404" s="9">
        <f t="shared" si="179"/>
        <v>12142.4</v>
      </c>
      <c r="K404" s="9">
        <f t="shared" si="179"/>
        <v>0</v>
      </c>
      <c r="L404" s="9">
        <f t="shared" si="179"/>
        <v>12142.4</v>
      </c>
      <c r="M404" s="9">
        <f t="shared" si="179"/>
        <v>0</v>
      </c>
      <c r="N404" s="9">
        <f t="shared" si="179"/>
        <v>12321.7</v>
      </c>
      <c r="O404" s="9">
        <f t="shared" si="179"/>
        <v>0</v>
      </c>
      <c r="P404" s="9">
        <f t="shared" si="179"/>
        <v>12321.7</v>
      </c>
      <c r="Q404" s="9">
        <f t="shared" si="179"/>
        <v>0</v>
      </c>
    </row>
    <row r="405" spans="1:17" ht="32.25" customHeight="1">
      <c r="A405" s="65" t="s">
        <v>97</v>
      </c>
      <c r="B405" s="13" t="s">
        <v>126</v>
      </c>
      <c r="C405" s="13" t="s">
        <v>120</v>
      </c>
      <c r="D405" s="13" t="s">
        <v>57</v>
      </c>
      <c r="E405" s="124"/>
      <c r="F405" s="29">
        <f aca="true" t="shared" si="180" ref="F405:Q405">F406</f>
        <v>8279.2</v>
      </c>
      <c r="G405" s="29">
        <f t="shared" si="180"/>
        <v>0</v>
      </c>
      <c r="H405" s="29">
        <f t="shared" si="180"/>
        <v>8279.2</v>
      </c>
      <c r="I405" s="29">
        <f t="shared" si="180"/>
        <v>0</v>
      </c>
      <c r="J405" s="29">
        <f t="shared" si="180"/>
        <v>9022.4</v>
      </c>
      <c r="K405" s="29">
        <f t="shared" si="180"/>
        <v>0</v>
      </c>
      <c r="L405" s="29">
        <f t="shared" si="180"/>
        <v>9022.4</v>
      </c>
      <c r="M405" s="29">
        <f t="shared" si="180"/>
        <v>0</v>
      </c>
      <c r="N405" s="29">
        <f t="shared" si="180"/>
        <v>9201.7</v>
      </c>
      <c r="O405" s="29">
        <f t="shared" si="180"/>
        <v>0</v>
      </c>
      <c r="P405" s="29">
        <f t="shared" si="180"/>
        <v>9201.7</v>
      </c>
      <c r="Q405" s="29">
        <f t="shared" si="180"/>
        <v>0</v>
      </c>
    </row>
    <row r="406" spans="1:17" ht="18.75">
      <c r="A406" s="130" t="s">
        <v>186</v>
      </c>
      <c r="B406" s="13" t="s">
        <v>126</v>
      </c>
      <c r="C406" s="13" t="s">
        <v>120</v>
      </c>
      <c r="D406" s="13" t="s">
        <v>57</v>
      </c>
      <c r="E406" s="13" t="s">
        <v>185</v>
      </c>
      <c r="F406" s="9">
        <f>G406+H406+I406</f>
        <v>8279.2</v>
      </c>
      <c r="G406" s="9"/>
      <c r="H406" s="9">
        <v>8279.2</v>
      </c>
      <c r="I406" s="9"/>
      <c r="J406" s="9">
        <f>K406+L406+M406</f>
        <v>9022.4</v>
      </c>
      <c r="K406" s="9"/>
      <c r="L406" s="9">
        <v>9022.4</v>
      </c>
      <c r="M406" s="9"/>
      <c r="N406" s="9">
        <f>O406+P406+Q406</f>
        <v>9201.7</v>
      </c>
      <c r="O406" s="67"/>
      <c r="P406" s="67">
        <v>9201.7</v>
      </c>
      <c r="Q406" s="67"/>
    </row>
    <row r="407" spans="1:17" ht="57.75" customHeight="1">
      <c r="A407" s="65" t="s">
        <v>432</v>
      </c>
      <c r="B407" s="13" t="s">
        <v>126</v>
      </c>
      <c r="C407" s="13" t="s">
        <v>120</v>
      </c>
      <c r="D407" s="13" t="s">
        <v>431</v>
      </c>
      <c r="E407" s="13"/>
      <c r="F407" s="9">
        <f aca="true" t="shared" si="181" ref="F407:Q407">F408</f>
        <v>4448.9</v>
      </c>
      <c r="G407" s="9">
        <f t="shared" si="181"/>
        <v>0</v>
      </c>
      <c r="H407" s="9">
        <f t="shared" si="181"/>
        <v>4448.9</v>
      </c>
      <c r="I407" s="9">
        <f t="shared" si="181"/>
        <v>0</v>
      </c>
      <c r="J407" s="9">
        <f t="shared" si="181"/>
        <v>3120</v>
      </c>
      <c r="K407" s="9">
        <f t="shared" si="181"/>
        <v>0</v>
      </c>
      <c r="L407" s="9">
        <f t="shared" si="181"/>
        <v>3120</v>
      </c>
      <c r="M407" s="9">
        <f t="shared" si="181"/>
        <v>0</v>
      </c>
      <c r="N407" s="9">
        <f t="shared" si="181"/>
        <v>3120</v>
      </c>
      <c r="O407" s="9">
        <f t="shared" si="181"/>
        <v>0</v>
      </c>
      <c r="P407" s="9">
        <f t="shared" si="181"/>
        <v>3120</v>
      </c>
      <c r="Q407" s="9">
        <f t="shared" si="181"/>
        <v>0</v>
      </c>
    </row>
    <row r="408" spans="1:17" ht="18.75">
      <c r="A408" s="65" t="s">
        <v>186</v>
      </c>
      <c r="B408" s="13" t="s">
        <v>126</v>
      </c>
      <c r="C408" s="13" t="s">
        <v>120</v>
      </c>
      <c r="D408" s="13" t="s">
        <v>431</v>
      </c>
      <c r="E408" s="13" t="s">
        <v>185</v>
      </c>
      <c r="F408" s="9">
        <f>G408+H408+I408</f>
        <v>4448.9</v>
      </c>
      <c r="G408" s="9"/>
      <c r="H408" s="9">
        <f>3120+1328.9</f>
        <v>4448.9</v>
      </c>
      <c r="I408" s="9"/>
      <c r="J408" s="9">
        <f>K408+L408+M408</f>
        <v>3120</v>
      </c>
      <c r="K408" s="9"/>
      <c r="L408" s="9">
        <v>3120</v>
      </c>
      <c r="M408" s="9"/>
      <c r="N408" s="9">
        <f>O408+P408+Q408</f>
        <v>3120</v>
      </c>
      <c r="O408" s="9"/>
      <c r="P408" s="9">
        <v>3120</v>
      </c>
      <c r="Q408" s="9"/>
    </row>
    <row r="409" spans="1:17" ht="40.5" customHeight="1">
      <c r="A409" s="65" t="s">
        <v>475</v>
      </c>
      <c r="B409" s="13" t="s">
        <v>126</v>
      </c>
      <c r="C409" s="13" t="s">
        <v>120</v>
      </c>
      <c r="D409" s="66" t="s">
        <v>274</v>
      </c>
      <c r="E409" s="13"/>
      <c r="F409" s="9">
        <f aca="true" t="shared" si="182" ref="F409:Q409">F410</f>
        <v>24422.2</v>
      </c>
      <c r="G409" s="9">
        <f t="shared" si="182"/>
        <v>5152.3</v>
      </c>
      <c r="H409" s="9">
        <f t="shared" si="182"/>
        <v>19269.9</v>
      </c>
      <c r="I409" s="9">
        <f t="shared" si="182"/>
        <v>0</v>
      </c>
      <c r="J409" s="9">
        <f t="shared" si="182"/>
        <v>18922</v>
      </c>
      <c r="K409" s="9">
        <f t="shared" si="182"/>
        <v>0</v>
      </c>
      <c r="L409" s="9">
        <f t="shared" si="182"/>
        <v>18922</v>
      </c>
      <c r="M409" s="9">
        <f t="shared" si="182"/>
        <v>0</v>
      </c>
      <c r="N409" s="9">
        <f t="shared" si="182"/>
        <v>19132.5</v>
      </c>
      <c r="O409" s="9">
        <f t="shared" si="182"/>
        <v>0</v>
      </c>
      <c r="P409" s="9">
        <f t="shared" si="182"/>
        <v>19132.5</v>
      </c>
      <c r="Q409" s="9">
        <f t="shared" si="182"/>
        <v>0</v>
      </c>
    </row>
    <row r="410" spans="1:17" ht="18.75">
      <c r="A410" s="82" t="s">
        <v>18</v>
      </c>
      <c r="B410" s="13" t="s">
        <v>126</v>
      </c>
      <c r="C410" s="13" t="s">
        <v>120</v>
      </c>
      <c r="D410" s="66" t="s">
        <v>275</v>
      </c>
      <c r="E410" s="13"/>
      <c r="F410" s="9">
        <f>F411+F416+F421</f>
        <v>24422.2</v>
      </c>
      <c r="G410" s="9">
        <f aca="true" t="shared" si="183" ref="G410:Q410">G411+G416+G421</f>
        <v>5152.3</v>
      </c>
      <c r="H410" s="9">
        <f t="shared" si="183"/>
        <v>19269.9</v>
      </c>
      <c r="I410" s="9">
        <f t="shared" si="183"/>
        <v>0</v>
      </c>
      <c r="J410" s="9">
        <f t="shared" si="183"/>
        <v>18922</v>
      </c>
      <c r="K410" s="9">
        <f t="shared" si="183"/>
        <v>0</v>
      </c>
      <c r="L410" s="9">
        <f t="shared" si="183"/>
        <v>18922</v>
      </c>
      <c r="M410" s="9">
        <f t="shared" si="183"/>
        <v>0</v>
      </c>
      <c r="N410" s="9">
        <f t="shared" si="183"/>
        <v>19132.5</v>
      </c>
      <c r="O410" s="9">
        <f t="shared" si="183"/>
        <v>0</v>
      </c>
      <c r="P410" s="9">
        <f t="shared" si="183"/>
        <v>19132.5</v>
      </c>
      <c r="Q410" s="9">
        <f t="shared" si="183"/>
        <v>0</v>
      </c>
    </row>
    <row r="411" spans="1:17" ht="60.75" customHeight="1">
      <c r="A411" s="65" t="s">
        <v>52</v>
      </c>
      <c r="B411" s="13" t="s">
        <v>126</v>
      </c>
      <c r="C411" s="13" t="s">
        <v>120</v>
      </c>
      <c r="D411" s="13" t="s">
        <v>53</v>
      </c>
      <c r="E411" s="13"/>
      <c r="F411" s="9">
        <f aca="true" t="shared" si="184" ref="F411:Q411">F412+F414</f>
        <v>12753.5</v>
      </c>
      <c r="G411" s="9">
        <f t="shared" si="184"/>
        <v>0</v>
      </c>
      <c r="H411" s="9">
        <f t="shared" si="184"/>
        <v>12753.5</v>
      </c>
      <c r="I411" s="9">
        <f t="shared" si="184"/>
        <v>0</v>
      </c>
      <c r="J411" s="9">
        <f t="shared" si="184"/>
        <v>10935.2</v>
      </c>
      <c r="K411" s="9">
        <f t="shared" si="184"/>
        <v>0</v>
      </c>
      <c r="L411" s="9">
        <f t="shared" si="184"/>
        <v>10935.2</v>
      </c>
      <c r="M411" s="9">
        <f t="shared" si="184"/>
        <v>0</v>
      </c>
      <c r="N411" s="9">
        <f t="shared" si="184"/>
        <v>11043.7</v>
      </c>
      <c r="O411" s="9">
        <f t="shared" si="184"/>
        <v>0</v>
      </c>
      <c r="P411" s="9">
        <f t="shared" si="184"/>
        <v>11043.7</v>
      </c>
      <c r="Q411" s="9">
        <f t="shared" si="184"/>
        <v>0</v>
      </c>
    </row>
    <row r="412" spans="1:17" ht="26.25" customHeight="1">
      <c r="A412" s="65" t="s">
        <v>146</v>
      </c>
      <c r="B412" s="13" t="s">
        <v>126</v>
      </c>
      <c r="C412" s="13" t="s">
        <v>120</v>
      </c>
      <c r="D412" s="13" t="s">
        <v>54</v>
      </c>
      <c r="E412" s="13"/>
      <c r="F412" s="9">
        <f aca="true" t="shared" si="185" ref="F412:Q412">F413</f>
        <v>6978.6</v>
      </c>
      <c r="G412" s="9">
        <f t="shared" si="185"/>
        <v>0</v>
      </c>
      <c r="H412" s="9">
        <f t="shared" si="185"/>
        <v>6978.6</v>
      </c>
      <c r="I412" s="9">
        <f t="shared" si="185"/>
        <v>0</v>
      </c>
      <c r="J412" s="9">
        <f t="shared" si="185"/>
        <v>5620.3</v>
      </c>
      <c r="K412" s="9">
        <f t="shared" si="185"/>
        <v>0</v>
      </c>
      <c r="L412" s="9">
        <f t="shared" si="185"/>
        <v>5620.3</v>
      </c>
      <c r="M412" s="9">
        <f t="shared" si="185"/>
        <v>0</v>
      </c>
      <c r="N412" s="9">
        <f t="shared" si="185"/>
        <v>5728.8</v>
      </c>
      <c r="O412" s="9">
        <f t="shared" si="185"/>
        <v>0</v>
      </c>
      <c r="P412" s="9">
        <f t="shared" si="185"/>
        <v>5728.8</v>
      </c>
      <c r="Q412" s="9">
        <f t="shared" si="185"/>
        <v>0</v>
      </c>
    </row>
    <row r="413" spans="1:17" ht="23.25" customHeight="1">
      <c r="A413" s="65" t="s">
        <v>186</v>
      </c>
      <c r="B413" s="13" t="s">
        <v>126</v>
      </c>
      <c r="C413" s="13" t="s">
        <v>120</v>
      </c>
      <c r="D413" s="13" t="s">
        <v>54</v>
      </c>
      <c r="E413" s="13" t="s">
        <v>185</v>
      </c>
      <c r="F413" s="9">
        <f>G413+H413+I413</f>
        <v>6978.6</v>
      </c>
      <c r="G413" s="9"/>
      <c r="H413" s="9">
        <f>5478.6+1500</f>
        <v>6978.6</v>
      </c>
      <c r="I413" s="9"/>
      <c r="J413" s="9">
        <f>K413+L413+M413</f>
        <v>5620.3</v>
      </c>
      <c r="K413" s="9"/>
      <c r="L413" s="9">
        <v>5620.3</v>
      </c>
      <c r="M413" s="9"/>
      <c r="N413" s="9">
        <f>O413+P413+Q413</f>
        <v>5728.8</v>
      </c>
      <c r="O413" s="16"/>
      <c r="P413" s="9">
        <v>5728.8</v>
      </c>
      <c r="Q413" s="16"/>
    </row>
    <row r="414" spans="1:17" ht="63" customHeight="1">
      <c r="A414" s="65" t="s">
        <v>432</v>
      </c>
      <c r="B414" s="13" t="s">
        <v>126</v>
      </c>
      <c r="C414" s="13" t="s">
        <v>120</v>
      </c>
      <c r="D414" s="13" t="s">
        <v>433</v>
      </c>
      <c r="E414" s="13"/>
      <c r="F414" s="9">
        <f aca="true" t="shared" si="186" ref="F414:Q414">F415</f>
        <v>5774.9</v>
      </c>
      <c r="G414" s="9">
        <f t="shared" si="186"/>
        <v>0</v>
      </c>
      <c r="H414" s="9">
        <f t="shared" si="186"/>
        <v>5774.9</v>
      </c>
      <c r="I414" s="9">
        <f t="shared" si="186"/>
        <v>0</v>
      </c>
      <c r="J414" s="9">
        <f t="shared" si="186"/>
        <v>5314.9</v>
      </c>
      <c r="K414" s="9">
        <f t="shared" si="186"/>
        <v>0</v>
      </c>
      <c r="L414" s="9">
        <f t="shared" si="186"/>
        <v>5314.9</v>
      </c>
      <c r="M414" s="9">
        <f t="shared" si="186"/>
        <v>0</v>
      </c>
      <c r="N414" s="9">
        <f t="shared" si="186"/>
        <v>5314.9</v>
      </c>
      <c r="O414" s="9">
        <f t="shared" si="186"/>
        <v>0</v>
      </c>
      <c r="P414" s="9">
        <f t="shared" si="186"/>
        <v>5314.9</v>
      </c>
      <c r="Q414" s="9">
        <f t="shared" si="186"/>
        <v>0</v>
      </c>
    </row>
    <row r="415" spans="1:17" ht="33.75" customHeight="1">
      <c r="A415" s="65" t="s">
        <v>186</v>
      </c>
      <c r="B415" s="13" t="s">
        <v>126</v>
      </c>
      <c r="C415" s="13" t="s">
        <v>120</v>
      </c>
      <c r="D415" s="13" t="s">
        <v>433</v>
      </c>
      <c r="E415" s="13" t="s">
        <v>185</v>
      </c>
      <c r="F415" s="9">
        <f>G415+H415+I415</f>
        <v>5774.9</v>
      </c>
      <c r="G415" s="9"/>
      <c r="H415" s="9">
        <f>5314.9+460</f>
        <v>5774.9</v>
      </c>
      <c r="I415" s="9"/>
      <c r="J415" s="9">
        <f>K415+L415+M415</f>
        <v>5314.9</v>
      </c>
      <c r="K415" s="9"/>
      <c r="L415" s="9">
        <v>5314.9</v>
      </c>
      <c r="M415" s="9"/>
      <c r="N415" s="9">
        <f>O415+P415+Q415</f>
        <v>5314.9</v>
      </c>
      <c r="O415" s="16"/>
      <c r="P415" s="76">
        <v>5314.9</v>
      </c>
      <c r="Q415" s="16"/>
    </row>
    <row r="416" spans="1:17" ht="63" customHeight="1">
      <c r="A416" s="65" t="s">
        <v>397</v>
      </c>
      <c r="B416" s="13" t="s">
        <v>126</v>
      </c>
      <c r="C416" s="13" t="s">
        <v>120</v>
      </c>
      <c r="D416" s="66" t="s">
        <v>342</v>
      </c>
      <c r="E416" s="13"/>
      <c r="F416" s="9">
        <f aca="true" t="shared" si="187" ref="F416:Q416">F417+F419</f>
        <v>5757</v>
      </c>
      <c r="G416" s="9">
        <f t="shared" si="187"/>
        <v>0</v>
      </c>
      <c r="H416" s="9">
        <f t="shared" si="187"/>
        <v>5757</v>
      </c>
      <c r="I416" s="9">
        <f t="shared" si="187"/>
        <v>0</v>
      </c>
      <c r="J416" s="9">
        <f t="shared" si="187"/>
        <v>7986.8</v>
      </c>
      <c r="K416" s="9">
        <f t="shared" si="187"/>
        <v>0</v>
      </c>
      <c r="L416" s="9">
        <f t="shared" si="187"/>
        <v>7986.8</v>
      </c>
      <c r="M416" s="9">
        <f t="shared" si="187"/>
        <v>0</v>
      </c>
      <c r="N416" s="9">
        <f t="shared" si="187"/>
        <v>8088.8</v>
      </c>
      <c r="O416" s="9">
        <f t="shared" si="187"/>
        <v>0</v>
      </c>
      <c r="P416" s="9">
        <f t="shared" si="187"/>
        <v>8088.8</v>
      </c>
      <c r="Q416" s="9">
        <f t="shared" si="187"/>
        <v>0</v>
      </c>
    </row>
    <row r="417" spans="1:17" ht="21" customHeight="1">
      <c r="A417" s="65" t="s">
        <v>146</v>
      </c>
      <c r="B417" s="13" t="s">
        <v>126</v>
      </c>
      <c r="C417" s="13" t="s">
        <v>120</v>
      </c>
      <c r="D417" s="13" t="s">
        <v>341</v>
      </c>
      <c r="E417" s="13"/>
      <c r="F417" s="9">
        <f aca="true" t="shared" si="188" ref="F417:Q417">F418</f>
        <v>3257</v>
      </c>
      <c r="G417" s="9">
        <f t="shared" si="188"/>
        <v>0</v>
      </c>
      <c r="H417" s="9">
        <f t="shared" si="188"/>
        <v>3257</v>
      </c>
      <c r="I417" s="9">
        <f t="shared" si="188"/>
        <v>0</v>
      </c>
      <c r="J417" s="9">
        <f t="shared" si="188"/>
        <v>5486.8</v>
      </c>
      <c r="K417" s="9">
        <f t="shared" si="188"/>
        <v>0</v>
      </c>
      <c r="L417" s="9">
        <f t="shared" si="188"/>
        <v>5486.8</v>
      </c>
      <c r="M417" s="9">
        <f t="shared" si="188"/>
        <v>0</v>
      </c>
      <c r="N417" s="9">
        <f t="shared" si="188"/>
        <v>5588.8</v>
      </c>
      <c r="O417" s="9">
        <f t="shared" si="188"/>
        <v>0</v>
      </c>
      <c r="P417" s="9">
        <f t="shared" si="188"/>
        <v>5588.8</v>
      </c>
      <c r="Q417" s="9">
        <f t="shared" si="188"/>
        <v>0</v>
      </c>
    </row>
    <row r="418" spans="1:17" ht="43.5" customHeight="1">
      <c r="A418" s="65" t="s">
        <v>90</v>
      </c>
      <c r="B418" s="13" t="s">
        <v>126</v>
      </c>
      <c r="C418" s="13" t="s">
        <v>120</v>
      </c>
      <c r="D418" s="13" t="s">
        <v>341</v>
      </c>
      <c r="E418" s="13" t="s">
        <v>183</v>
      </c>
      <c r="F418" s="9">
        <f>G418+H418+I418</f>
        <v>3257</v>
      </c>
      <c r="G418" s="9"/>
      <c r="H418" s="9">
        <f>4757-1500</f>
        <v>3257</v>
      </c>
      <c r="I418" s="9"/>
      <c r="J418" s="9">
        <f>K418+L418+M418</f>
        <v>5486.8</v>
      </c>
      <c r="K418" s="9"/>
      <c r="L418" s="9">
        <v>5486.8</v>
      </c>
      <c r="M418" s="9"/>
      <c r="N418" s="9">
        <f>O418+P418+Q418</f>
        <v>5588.8</v>
      </c>
      <c r="O418" s="67"/>
      <c r="P418" s="9">
        <v>5588.8</v>
      </c>
      <c r="Q418" s="67"/>
    </row>
    <row r="419" spans="1:17" ht="66.75" customHeight="1">
      <c r="A419" s="65" t="s">
        <v>432</v>
      </c>
      <c r="B419" s="13" t="s">
        <v>126</v>
      </c>
      <c r="C419" s="13" t="s">
        <v>120</v>
      </c>
      <c r="D419" s="13" t="s">
        <v>569</v>
      </c>
      <c r="E419" s="13"/>
      <c r="F419" s="9">
        <f aca="true" t="shared" si="189" ref="F419:Q419">F420</f>
        <v>2500</v>
      </c>
      <c r="G419" s="9">
        <f t="shared" si="189"/>
        <v>0</v>
      </c>
      <c r="H419" s="9">
        <f t="shared" si="189"/>
        <v>2500</v>
      </c>
      <c r="I419" s="9">
        <f t="shared" si="189"/>
        <v>0</v>
      </c>
      <c r="J419" s="9">
        <f t="shared" si="189"/>
        <v>2500</v>
      </c>
      <c r="K419" s="9">
        <f t="shared" si="189"/>
        <v>0</v>
      </c>
      <c r="L419" s="9">
        <f t="shared" si="189"/>
        <v>2500</v>
      </c>
      <c r="M419" s="9">
        <f t="shared" si="189"/>
        <v>0</v>
      </c>
      <c r="N419" s="9">
        <f t="shared" si="189"/>
        <v>2500</v>
      </c>
      <c r="O419" s="9">
        <f t="shared" si="189"/>
        <v>0</v>
      </c>
      <c r="P419" s="9">
        <f t="shared" si="189"/>
        <v>2500</v>
      </c>
      <c r="Q419" s="9">
        <f t="shared" si="189"/>
        <v>0</v>
      </c>
    </row>
    <row r="420" spans="1:17" ht="50.25" customHeight="1">
      <c r="A420" s="51" t="s">
        <v>90</v>
      </c>
      <c r="B420" s="13" t="s">
        <v>126</v>
      </c>
      <c r="C420" s="13" t="s">
        <v>120</v>
      </c>
      <c r="D420" s="13" t="s">
        <v>569</v>
      </c>
      <c r="E420" s="13" t="s">
        <v>183</v>
      </c>
      <c r="F420" s="9">
        <f>G420+H420+I420</f>
        <v>2500</v>
      </c>
      <c r="G420" s="9"/>
      <c r="H420" s="9">
        <v>2500</v>
      </c>
      <c r="I420" s="9"/>
      <c r="J420" s="9">
        <f>K420+L420+M420</f>
        <v>2500</v>
      </c>
      <c r="K420" s="9"/>
      <c r="L420" s="9">
        <v>2500</v>
      </c>
      <c r="M420" s="9"/>
      <c r="N420" s="9">
        <f>O420+P420+Q420</f>
        <v>2500</v>
      </c>
      <c r="O420" s="67"/>
      <c r="P420" s="9">
        <v>2500</v>
      </c>
      <c r="Q420" s="67"/>
    </row>
    <row r="421" spans="1:17" ht="63" customHeight="1">
      <c r="A421" s="51" t="s">
        <v>678</v>
      </c>
      <c r="B421" s="13" t="s">
        <v>126</v>
      </c>
      <c r="C421" s="13" t="s">
        <v>120</v>
      </c>
      <c r="D421" s="66" t="s">
        <v>410</v>
      </c>
      <c r="E421" s="13"/>
      <c r="F421" s="9">
        <f>F424+F422</f>
        <v>5911.7</v>
      </c>
      <c r="G421" s="9">
        <f aca="true" t="shared" si="190" ref="G421:N421">G424+G422</f>
        <v>5152.3</v>
      </c>
      <c r="H421" s="9">
        <f t="shared" si="190"/>
        <v>759.4</v>
      </c>
      <c r="I421" s="9">
        <f t="shared" si="190"/>
        <v>0</v>
      </c>
      <c r="J421" s="9">
        <f t="shared" si="190"/>
        <v>0</v>
      </c>
      <c r="K421" s="9">
        <f t="shared" si="190"/>
        <v>0</v>
      </c>
      <c r="L421" s="9">
        <f t="shared" si="190"/>
        <v>0</v>
      </c>
      <c r="M421" s="9">
        <f t="shared" si="190"/>
        <v>0</v>
      </c>
      <c r="N421" s="9">
        <f t="shared" si="190"/>
        <v>0</v>
      </c>
      <c r="O421" s="9">
        <f>O424</f>
        <v>0</v>
      </c>
      <c r="P421" s="9">
        <f>P424</f>
        <v>0</v>
      </c>
      <c r="Q421" s="9">
        <f>Q424</f>
        <v>0</v>
      </c>
    </row>
    <row r="422" spans="1:17" ht="85.5" customHeight="1">
      <c r="A422" s="159" t="s">
        <v>677</v>
      </c>
      <c r="B422" s="13" t="s">
        <v>126</v>
      </c>
      <c r="C422" s="13" t="s">
        <v>120</v>
      </c>
      <c r="D422" s="66" t="s">
        <v>525</v>
      </c>
      <c r="E422" s="13"/>
      <c r="F422" s="9">
        <f>F423</f>
        <v>600</v>
      </c>
      <c r="G422" s="9">
        <f aca="true" t="shared" si="191" ref="G422:N422">G423</f>
        <v>0</v>
      </c>
      <c r="H422" s="9">
        <f t="shared" si="191"/>
        <v>600</v>
      </c>
      <c r="I422" s="9">
        <f t="shared" si="191"/>
        <v>0</v>
      </c>
      <c r="J422" s="9">
        <f t="shared" si="191"/>
        <v>0</v>
      </c>
      <c r="K422" s="9">
        <f t="shared" si="191"/>
        <v>0</v>
      </c>
      <c r="L422" s="9">
        <f t="shared" si="191"/>
        <v>0</v>
      </c>
      <c r="M422" s="9">
        <f t="shared" si="191"/>
        <v>0</v>
      </c>
      <c r="N422" s="9">
        <f t="shared" si="191"/>
        <v>0</v>
      </c>
      <c r="O422" s="9"/>
      <c r="P422" s="9"/>
      <c r="Q422" s="9"/>
    </row>
    <row r="423" spans="1:17" ht="28.5" customHeight="1">
      <c r="A423" s="51" t="s">
        <v>186</v>
      </c>
      <c r="B423" s="13" t="s">
        <v>126</v>
      </c>
      <c r="C423" s="13" t="s">
        <v>120</v>
      </c>
      <c r="D423" s="66" t="s">
        <v>525</v>
      </c>
      <c r="E423" s="13" t="s">
        <v>185</v>
      </c>
      <c r="F423" s="9">
        <f>H423</f>
        <v>600</v>
      </c>
      <c r="G423" s="9"/>
      <c r="H423" s="9">
        <v>600</v>
      </c>
      <c r="I423" s="9"/>
      <c r="J423" s="9"/>
      <c r="K423" s="9"/>
      <c r="L423" s="9"/>
      <c r="M423" s="9"/>
      <c r="N423" s="9"/>
      <c r="O423" s="9"/>
      <c r="P423" s="9"/>
      <c r="Q423" s="9"/>
    </row>
    <row r="424" spans="1:17" ht="36.75" customHeight="1">
      <c r="A424" s="51" t="s">
        <v>644</v>
      </c>
      <c r="B424" s="13" t="s">
        <v>126</v>
      </c>
      <c r="C424" s="13" t="s">
        <v>120</v>
      </c>
      <c r="D424" s="66" t="s">
        <v>645</v>
      </c>
      <c r="E424" s="13"/>
      <c r="F424" s="9">
        <f aca="true" t="shared" si="192" ref="F424:Q424">F425</f>
        <v>5311.7</v>
      </c>
      <c r="G424" s="9">
        <f t="shared" si="192"/>
        <v>5152.3</v>
      </c>
      <c r="H424" s="9">
        <f t="shared" si="192"/>
        <v>159.4</v>
      </c>
      <c r="I424" s="9">
        <f t="shared" si="192"/>
        <v>0</v>
      </c>
      <c r="J424" s="9">
        <f t="shared" si="192"/>
        <v>0</v>
      </c>
      <c r="K424" s="9">
        <f t="shared" si="192"/>
        <v>0</v>
      </c>
      <c r="L424" s="9">
        <f t="shared" si="192"/>
        <v>0</v>
      </c>
      <c r="M424" s="9">
        <f t="shared" si="192"/>
        <v>0</v>
      </c>
      <c r="N424" s="9">
        <f t="shared" si="192"/>
        <v>0</v>
      </c>
      <c r="O424" s="9">
        <f t="shared" si="192"/>
        <v>0</v>
      </c>
      <c r="P424" s="9">
        <f t="shared" si="192"/>
        <v>0</v>
      </c>
      <c r="Q424" s="9">
        <f t="shared" si="192"/>
        <v>0</v>
      </c>
    </row>
    <row r="425" spans="1:17" ht="22.5" customHeight="1">
      <c r="A425" s="65" t="s">
        <v>186</v>
      </c>
      <c r="B425" s="13" t="s">
        <v>126</v>
      </c>
      <c r="C425" s="13" t="s">
        <v>120</v>
      </c>
      <c r="D425" s="66" t="s">
        <v>645</v>
      </c>
      <c r="E425" s="13" t="s">
        <v>185</v>
      </c>
      <c r="F425" s="9">
        <f>G425+H425+I425</f>
        <v>5311.7</v>
      </c>
      <c r="G425" s="9">
        <v>5152.3</v>
      </c>
      <c r="H425" s="9">
        <v>159.4</v>
      </c>
      <c r="I425" s="9"/>
      <c r="J425" s="9">
        <f>K425+L425+M425</f>
        <v>0</v>
      </c>
      <c r="K425" s="9"/>
      <c r="L425" s="9"/>
      <c r="M425" s="9"/>
      <c r="N425" s="9">
        <f>O425+P425+Q425</f>
        <v>0</v>
      </c>
      <c r="O425" s="67"/>
      <c r="P425" s="9"/>
      <c r="Q425" s="67"/>
    </row>
    <row r="426" spans="1:17" ht="18.75">
      <c r="A426" s="62" t="s">
        <v>104</v>
      </c>
      <c r="B426" s="10" t="s">
        <v>126</v>
      </c>
      <c r="C426" s="10" t="s">
        <v>126</v>
      </c>
      <c r="D426" s="10"/>
      <c r="E426" s="10"/>
      <c r="F426" s="11">
        <f>F427+F444+F449</f>
        <v>6241.9</v>
      </c>
      <c r="G426" s="11">
        <f aca="true" t="shared" si="193" ref="G426:Q426">G427+G444+G449</f>
        <v>1500</v>
      </c>
      <c r="H426" s="11">
        <f t="shared" si="193"/>
        <v>4741.9</v>
      </c>
      <c r="I426" s="11">
        <f t="shared" si="193"/>
        <v>0</v>
      </c>
      <c r="J426" s="11">
        <f t="shared" si="193"/>
        <v>6052.3</v>
      </c>
      <c r="K426" s="11">
        <f t="shared" si="193"/>
        <v>1500</v>
      </c>
      <c r="L426" s="11">
        <f t="shared" si="193"/>
        <v>4552.3</v>
      </c>
      <c r="M426" s="11">
        <f t="shared" si="193"/>
        <v>0</v>
      </c>
      <c r="N426" s="11">
        <f t="shared" si="193"/>
        <v>6098.4</v>
      </c>
      <c r="O426" s="9">
        <f t="shared" si="193"/>
        <v>1500</v>
      </c>
      <c r="P426" s="9">
        <f t="shared" si="193"/>
        <v>4598.4</v>
      </c>
      <c r="Q426" s="9">
        <f t="shared" si="193"/>
        <v>0</v>
      </c>
    </row>
    <row r="427" spans="1:17" ht="42.75" customHeight="1">
      <c r="A427" s="65" t="s">
        <v>496</v>
      </c>
      <c r="B427" s="13" t="s">
        <v>126</v>
      </c>
      <c r="C427" s="13" t="s">
        <v>126</v>
      </c>
      <c r="D427" s="13" t="s">
        <v>9</v>
      </c>
      <c r="E427" s="13"/>
      <c r="F427" s="9">
        <f>F428</f>
        <v>5787.9</v>
      </c>
      <c r="G427" s="9">
        <f aca="true" t="shared" si="194" ref="G427:Q427">G428</f>
        <v>1500</v>
      </c>
      <c r="H427" s="9">
        <f t="shared" si="194"/>
        <v>4287.9</v>
      </c>
      <c r="I427" s="9">
        <f t="shared" si="194"/>
        <v>0</v>
      </c>
      <c r="J427" s="9">
        <f t="shared" si="194"/>
        <v>5733.8</v>
      </c>
      <c r="K427" s="9">
        <f t="shared" si="194"/>
        <v>1500</v>
      </c>
      <c r="L427" s="9">
        <f t="shared" si="194"/>
        <v>4233.8</v>
      </c>
      <c r="M427" s="9">
        <f t="shared" si="194"/>
        <v>0</v>
      </c>
      <c r="N427" s="9">
        <f t="shared" si="194"/>
        <v>5779.9</v>
      </c>
      <c r="O427" s="9">
        <f t="shared" si="194"/>
        <v>1500</v>
      </c>
      <c r="P427" s="9">
        <f t="shared" si="194"/>
        <v>4279.9</v>
      </c>
      <c r="Q427" s="9">
        <f t="shared" si="194"/>
        <v>0</v>
      </c>
    </row>
    <row r="428" spans="1:17" ht="46.5" customHeight="1">
      <c r="A428" s="65" t="s">
        <v>502</v>
      </c>
      <c r="B428" s="13" t="s">
        <v>126</v>
      </c>
      <c r="C428" s="13" t="s">
        <v>126</v>
      </c>
      <c r="D428" s="13" t="s">
        <v>10</v>
      </c>
      <c r="E428" s="13"/>
      <c r="F428" s="9">
        <f>F429+F438+F441</f>
        <v>5787.9</v>
      </c>
      <c r="G428" s="9">
        <f aca="true" t="shared" si="195" ref="G428:Q428">G429+G438+G441</f>
        <v>1500</v>
      </c>
      <c r="H428" s="9">
        <f t="shared" si="195"/>
        <v>4287.9</v>
      </c>
      <c r="I428" s="9">
        <f t="shared" si="195"/>
        <v>0</v>
      </c>
      <c r="J428" s="9">
        <f t="shared" si="195"/>
        <v>5733.8</v>
      </c>
      <c r="K428" s="9">
        <f t="shared" si="195"/>
        <v>1500</v>
      </c>
      <c r="L428" s="9">
        <f t="shared" si="195"/>
        <v>4233.8</v>
      </c>
      <c r="M428" s="9">
        <f t="shared" si="195"/>
        <v>0</v>
      </c>
      <c r="N428" s="9">
        <f t="shared" si="195"/>
        <v>5779.9</v>
      </c>
      <c r="O428" s="9">
        <f t="shared" si="195"/>
        <v>1500</v>
      </c>
      <c r="P428" s="9">
        <f t="shared" si="195"/>
        <v>4279.9</v>
      </c>
      <c r="Q428" s="9">
        <f t="shared" si="195"/>
        <v>0</v>
      </c>
    </row>
    <row r="429" spans="1:17" ht="41.25" customHeight="1">
      <c r="A429" s="65" t="s">
        <v>346</v>
      </c>
      <c r="B429" s="13" t="s">
        <v>126</v>
      </c>
      <c r="C429" s="13" t="s">
        <v>126</v>
      </c>
      <c r="D429" s="13" t="s">
        <v>11</v>
      </c>
      <c r="E429" s="13"/>
      <c r="F429" s="9">
        <f>F430+F432+F434+F436</f>
        <v>5407.5</v>
      </c>
      <c r="G429" s="9">
        <f aca="true" t="shared" si="196" ref="G429:Q429">G430+G432+G434+G436</f>
        <v>1500</v>
      </c>
      <c r="H429" s="9">
        <f t="shared" si="196"/>
        <v>3907.5</v>
      </c>
      <c r="I429" s="9">
        <f t="shared" si="196"/>
        <v>0</v>
      </c>
      <c r="J429" s="9">
        <f t="shared" si="196"/>
        <v>5378.8</v>
      </c>
      <c r="K429" s="9">
        <f t="shared" si="196"/>
        <v>1500</v>
      </c>
      <c r="L429" s="9">
        <f t="shared" si="196"/>
        <v>3878.8</v>
      </c>
      <c r="M429" s="9">
        <f t="shared" si="196"/>
        <v>0</v>
      </c>
      <c r="N429" s="9">
        <f t="shared" si="196"/>
        <v>5424.9</v>
      </c>
      <c r="O429" s="9">
        <f t="shared" si="196"/>
        <v>1500</v>
      </c>
      <c r="P429" s="9">
        <f t="shared" si="196"/>
        <v>3924.9</v>
      </c>
      <c r="Q429" s="9">
        <f t="shared" si="196"/>
        <v>0</v>
      </c>
    </row>
    <row r="430" spans="1:17" ht="37.5" customHeight="1">
      <c r="A430" s="65" t="s">
        <v>39</v>
      </c>
      <c r="B430" s="13" t="s">
        <v>126</v>
      </c>
      <c r="C430" s="13" t="s">
        <v>126</v>
      </c>
      <c r="D430" s="13" t="s">
        <v>38</v>
      </c>
      <c r="E430" s="13"/>
      <c r="F430" s="9">
        <f aca="true" t="shared" si="197" ref="F430:Q430">F431</f>
        <v>684.6</v>
      </c>
      <c r="G430" s="9">
        <f t="shared" si="197"/>
        <v>0</v>
      </c>
      <c r="H430" s="9">
        <f t="shared" si="197"/>
        <v>684.6</v>
      </c>
      <c r="I430" s="9">
        <f t="shared" si="197"/>
        <v>0</v>
      </c>
      <c r="J430" s="9">
        <f t="shared" si="197"/>
        <v>705</v>
      </c>
      <c r="K430" s="9">
        <f t="shared" si="197"/>
        <v>0</v>
      </c>
      <c r="L430" s="9">
        <f t="shared" si="197"/>
        <v>705</v>
      </c>
      <c r="M430" s="9">
        <f t="shared" si="197"/>
        <v>0</v>
      </c>
      <c r="N430" s="9">
        <f t="shared" si="197"/>
        <v>705</v>
      </c>
      <c r="O430" s="9">
        <f t="shared" si="197"/>
        <v>0</v>
      </c>
      <c r="P430" s="9">
        <f t="shared" si="197"/>
        <v>705</v>
      </c>
      <c r="Q430" s="9">
        <f t="shared" si="197"/>
        <v>0</v>
      </c>
    </row>
    <row r="431" spans="1:17" ht="18.75">
      <c r="A431" s="65" t="s">
        <v>186</v>
      </c>
      <c r="B431" s="13" t="s">
        <v>126</v>
      </c>
      <c r="C431" s="13" t="s">
        <v>126</v>
      </c>
      <c r="D431" s="13" t="s">
        <v>38</v>
      </c>
      <c r="E431" s="13" t="s">
        <v>185</v>
      </c>
      <c r="F431" s="9">
        <f>G431+H431+I431</f>
        <v>684.6</v>
      </c>
      <c r="G431" s="9"/>
      <c r="H431" s="9">
        <v>684.6</v>
      </c>
      <c r="I431" s="9"/>
      <c r="J431" s="9">
        <f>K431+L431+M431</f>
        <v>705</v>
      </c>
      <c r="K431" s="9"/>
      <c r="L431" s="9">
        <v>705</v>
      </c>
      <c r="M431" s="9"/>
      <c r="N431" s="9">
        <f>O431+P431+Q431</f>
        <v>705</v>
      </c>
      <c r="O431" s="67"/>
      <c r="P431" s="9">
        <v>705</v>
      </c>
      <c r="Q431" s="67"/>
    </row>
    <row r="432" spans="1:17" ht="39" customHeight="1">
      <c r="A432" s="65" t="s">
        <v>345</v>
      </c>
      <c r="B432" s="13" t="s">
        <v>126</v>
      </c>
      <c r="C432" s="13" t="s">
        <v>126</v>
      </c>
      <c r="D432" s="13" t="s">
        <v>88</v>
      </c>
      <c r="E432" s="13"/>
      <c r="F432" s="9">
        <f aca="true" t="shared" si="198" ref="F432:Q432">F433</f>
        <v>1641.6</v>
      </c>
      <c r="G432" s="9">
        <f t="shared" si="198"/>
        <v>0</v>
      </c>
      <c r="H432" s="9">
        <f t="shared" si="198"/>
        <v>1641.6</v>
      </c>
      <c r="I432" s="9">
        <f t="shared" si="198"/>
        <v>0</v>
      </c>
      <c r="J432" s="9">
        <f t="shared" si="198"/>
        <v>1862.5</v>
      </c>
      <c r="K432" s="9">
        <f t="shared" si="198"/>
        <v>0</v>
      </c>
      <c r="L432" s="9">
        <f t="shared" si="198"/>
        <v>1862.5</v>
      </c>
      <c r="M432" s="9">
        <f t="shared" si="198"/>
        <v>0</v>
      </c>
      <c r="N432" s="9">
        <f t="shared" si="198"/>
        <v>1908.6</v>
      </c>
      <c r="O432" s="9">
        <f t="shared" si="198"/>
        <v>0</v>
      </c>
      <c r="P432" s="9">
        <f t="shared" si="198"/>
        <v>1908.6</v>
      </c>
      <c r="Q432" s="9">
        <f t="shared" si="198"/>
        <v>0</v>
      </c>
    </row>
    <row r="433" spans="1:17" ht="18.75">
      <c r="A433" s="65" t="s">
        <v>186</v>
      </c>
      <c r="B433" s="13" t="s">
        <v>126</v>
      </c>
      <c r="C433" s="13" t="s">
        <v>126</v>
      </c>
      <c r="D433" s="13" t="s">
        <v>88</v>
      </c>
      <c r="E433" s="13" t="s">
        <v>185</v>
      </c>
      <c r="F433" s="9">
        <f>G433+H433+I433</f>
        <v>1641.6</v>
      </c>
      <c r="G433" s="9"/>
      <c r="H433" s="9">
        <v>1641.6</v>
      </c>
      <c r="I433" s="9"/>
      <c r="J433" s="9">
        <f>K433+L433+M433</f>
        <v>1862.5</v>
      </c>
      <c r="K433" s="9"/>
      <c r="L433" s="9">
        <v>1862.5</v>
      </c>
      <c r="M433" s="9"/>
      <c r="N433" s="9">
        <f>O433+P433+Q433</f>
        <v>1908.6</v>
      </c>
      <c r="O433" s="67"/>
      <c r="P433" s="67">
        <v>1908.6</v>
      </c>
      <c r="Q433" s="67"/>
    </row>
    <row r="434" spans="1:17" ht="60" customHeight="1">
      <c r="A434" s="65" t="s">
        <v>432</v>
      </c>
      <c r="B434" s="13" t="s">
        <v>126</v>
      </c>
      <c r="C434" s="13" t="s">
        <v>126</v>
      </c>
      <c r="D434" s="13" t="s">
        <v>434</v>
      </c>
      <c r="E434" s="13"/>
      <c r="F434" s="9">
        <f aca="true" t="shared" si="199" ref="F434:Q434">F435</f>
        <v>1534.9</v>
      </c>
      <c r="G434" s="9">
        <f t="shared" si="199"/>
        <v>0</v>
      </c>
      <c r="H434" s="9">
        <f t="shared" si="199"/>
        <v>1534.9</v>
      </c>
      <c r="I434" s="9">
        <f t="shared" si="199"/>
        <v>0</v>
      </c>
      <c r="J434" s="9">
        <f t="shared" si="199"/>
        <v>1264.9</v>
      </c>
      <c r="K434" s="9">
        <f t="shared" si="199"/>
        <v>0</v>
      </c>
      <c r="L434" s="9">
        <f t="shared" si="199"/>
        <v>1264.9</v>
      </c>
      <c r="M434" s="9">
        <f t="shared" si="199"/>
        <v>0</v>
      </c>
      <c r="N434" s="9">
        <f t="shared" si="199"/>
        <v>1264.9</v>
      </c>
      <c r="O434" s="9">
        <f t="shared" si="199"/>
        <v>0</v>
      </c>
      <c r="P434" s="9">
        <f t="shared" si="199"/>
        <v>1264.9</v>
      </c>
      <c r="Q434" s="9">
        <f t="shared" si="199"/>
        <v>0</v>
      </c>
    </row>
    <row r="435" spans="1:17" ht="18.75">
      <c r="A435" s="65" t="s">
        <v>186</v>
      </c>
      <c r="B435" s="13" t="s">
        <v>126</v>
      </c>
      <c r="C435" s="13" t="s">
        <v>126</v>
      </c>
      <c r="D435" s="13" t="s">
        <v>434</v>
      </c>
      <c r="E435" s="13" t="s">
        <v>185</v>
      </c>
      <c r="F435" s="9">
        <f>G435+H435+I435</f>
        <v>1534.9</v>
      </c>
      <c r="G435" s="9"/>
      <c r="H435" s="9">
        <f>1264.9+270</f>
        <v>1534.9</v>
      </c>
      <c r="I435" s="9"/>
      <c r="J435" s="9">
        <f>K435+L435+M435</f>
        <v>1264.9</v>
      </c>
      <c r="K435" s="9"/>
      <c r="L435" s="9">
        <v>1264.9</v>
      </c>
      <c r="M435" s="9"/>
      <c r="N435" s="9">
        <f>O435+P435+Q435</f>
        <v>1264.9</v>
      </c>
      <c r="O435" s="16"/>
      <c r="P435" s="16">
        <v>1264.9</v>
      </c>
      <c r="Q435" s="16"/>
    </row>
    <row r="436" spans="1:17" ht="114" customHeight="1">
      <c r="A436" s="65" t="s">
        <v>480</v>
      </c>
      <c r="B436" s="13" t="s">
        <v>126</v>
      </c>
      <c r="C436" s="13" t="s">
        <v>126</v>
      </c>
      <c r="D436" s="13" t="s">
        <v>68</v>
      </c>
      <c r="E436" s="13"/>
      <c r="F436" s="9">
        <f aca="true" t="shared" si="200" ref="F436:Q436">F437</f>
        <v>1546.4</v>
      </c>
      <c r="G436" s="9">
        <f t="shared" si="200"/>
        <v>1500</v>
      </c>
      <c r="H436" s="9">
        <f t="shared" si="200"/>
        <v>46.4</v>
      </c>
      <c r="I436" s="9">
        <f t="shared" si="200"/>
        <v>0</v>
      </c>
      <c r="J436" s="9">
        <f t="shared" si="200"/>
        <v>1546.4</v>
      </c>
      <c r="K436" s="9">
        <f t="shared" si="200"/>
        <v>1500</v>
      </c>
      <c r="L436" s="9">
        <f t="shared" si="200"/>
        <v>46.4</v>
      </c>
      <c r="M436" s="9">
        <f t="shared" si="200"/>
        <v>0</v>
      </c>
      <c r="N436" s="9">
        <f t="shared" si="200"/>
        <v>1546.4</v>
      </c>
      <c r="O436" s="9">
        <f t="shared" si="200"/>
        <v>1500</v>
      </c>
      <c r="P436" s="9">
        <f t="shared" si="200"/>
        <v>46.4</v>
      </c>
      <c r="Q436" s="9">
        <f t="shared" si="200"/>
        <v>0</v>
      </c>
    </row>
    <row r="437" spans="1:17" ht="24" customHeight="1">
      <c r="A437" s="65" t="s">
        <v>186</v>
      </c>
      <c r="B437" s="13" t="s">
        <v>126</v>
      </c>
      <c r="C437" s="13" t="s">
        <v>126</v>
      </c>
      <c r="D437" s="13" t="s">
        <v>68</v>
      </c>
      <c r="E437" s="13" t="s">
        <v>185</v>
      </c>
      <c r="F437" s="9">
        <f>G437+H437+I437</f>
        <v>1546.4</v>
      </c>
      <c r="G437" s="9">
        <v>1500</v>
      </c>
      <c r="H437" s="9">
        <v>46.4</v>
      </c>
      <c r="I437" s="9"/>
      <c r="J437" s="9">
        <f>K437+L437+M437</f>
        <v>1546.4</v>
      </c>
      <c r="K437" s="9">
        <v>1500</v>
      </c>
      <c r="L437" s="9">
        <v>46.4</v>
      </c>
      <c r="M437" s="9"/>
      <c r="N437" s="9">
        <f>O437+P437+Q437</f>
        <v>1546.4</v>
      </c>
      <c r="O437" s="16">
        <v>1500</v>
      </c>
      <c r="P437" s="16">
        <v>46.4</v>
      </c>
      <c r="Q437" s="16"/>
    </row>
    <row r="438" spans="1:17" ht="57" customHeight="1">
      <c r="A438" s="65" t="s">
        <v>20</v>
      </c>
      <c r="B438" s="13" t="s">
        <v>126</v>
      </c>
      <c r="C438" s="13" t="s">
        <v>126</v>
      </c>
      <c r="D438" s="13" t="s">
        <v>505</v>
      </c>
      <c r="E438" s="13"/>
      <c r="F438" s="9">
        <f aca="true" t="shared" si="201" ref="F438:Q439">F439</f>
        <v>350.4</v>
      </c>
      <c r="G438" s="9">
        <f t="shared" si="201"/>
        <v>0</v>
      </c>
      <c r="H438" s="9">
        <f t="shared" si="201"/>
        <v>350.4</v>
      </c>
      <c r="I438" s="9">
        <f t="shared" si="201"/>
        <v>0</v>
      </c>
      <c r="J438" s="9">
        <f t="shared" si="201"/>
        <v>325</v>
      </c>
      <c r="K438" s="9">
        <f t="shared" si="201"/>
        <v>0</v>
      </c>
      <c r="L438" s="9">
        <f t="shared" si="201"/>
        <v>325</v>
      </c>
      <c r="M438" s="9">
        <f t="shared" si="201"/>
        <v>0</v>
      </c>
      <c r="N438" s="9">
        <f t="shared" si="201"/>
        <v>325</v>
      </c>
      <c r="O438" s="9">
        <f t="shared" si="201"/>
        <v>0</v>
      </c>
      <c r="P438" s="9">
        <f t="shared" si="201"/>
        <v>325</v>
      </c>
      <c r="Q438" s="9">
        <f t="shared" si="201"/>
        <v>0</v>
      </c>
    </row>
    <row r="439" spans="1:17" ht="36.75" customHeight="1">
      <c r="A439" s="65" t="s">
        <v>39</v>
      </c>
      <c r="B439" s="13" t="s">
        <v>126</v>
      </c>
      <c r="C439" s="13" t="s">
        <v>126</v>
      </c>
      <c r="D439" s="13" t="s">
        <v>506</v>
      </c>
      <c r="E439" s="13"/>
      <c r="F439" s="9">
        <f t="shared" si="201"/>
        <v>350.4</v>
      </c>
      <c r="G439" s="9">
        <f t="shared" si="201"/>
        <v>0</v>
      </c>
      <c r="H439" s="9">
        <f t="shared" si="201"/>
        <v>350.4</v>
      </c>
      <c r="I439" s="9">
        <f t="shared" si="201"/>
        <v>0</v>
      </c>
      <c r="J439" s="9">
        <f t="shared" si="201"/>
        <v>325</v>
      </c>
      <c r="K439" s="9">
        <f t="shared" si="201"/>
        <v>0</v>
      </c>
      <c r="L439" s="9">
        <f t="shared" si="201"/>
        <v>325</v>
      </c>
      <c r="M439" s="9">
        <f t="shared" si="201"/>
        <v>0</v>
      </c>
      <c r="N439" s="9">
        <f t="shared" si="201"/>
        <v>325</v>
      </c>
      <c r="O439" s="9">
        <f t="shared" si="201"/>
        <v>0</v>
      </c>
      <c r="P439" s="9">
        <f t="shared" si="201"/>
        <v>325</v>
      </c>
      <c r="Q439" s="9">
        <f t="shared" si="201"/>
        <v>0</v>
      </c>
    </row>
    <row r="440" spans="1:17" ht="18.75">
      <c r="A440" s="65" t="s">
        <v>186</v>
      </c>
      <c r="B440" s="13" t="s">
        <v>126</v>
      </c>
      <c r="C440" s="13" t="s">
        <v>126</v>
      </c>
      <c r="D440" s="13" t="s">
        <v>506</v>
      </c>
      <c r="E440" s="13" t="s">
        <v>185</v>
      </c>
      <c r="F440" s="9">
        <f>G440+I440+H440</f>
        <v>350.4</v>
      </c>
      <c r="G440" s="9"/>
      <c r="H440" s="9">
        <v>350.4</v>
      </c>
      <c r="I440" s="9"/>
      <c r="J440" s="9">
        <f>K440+M440+L440</f>
        <v>325</v>
      </c>
      <c r="K440" s="9"/>
      <c r="L440" s="9">
        <v>325</v>
      </c>
      <c r="M440" s="9"/>
      <c r="N440" s="9">
        <f>O440+Q440+P440</f>
        <v>325</v>
      </c>
      <c r="O440" s="67"/>
      <c r="P440" s="9">
        <v>325</v>
      </c>
      <c r="Q440" s="67"/>
    </row>
    <row r="441" spans="1:17" ht="79.5" customHeight="1">
      <c r="A441" s="65" t="s">
        <v>350</v>
      </c>
      <c r="B441" s="13" t="s">
        <v>126</v>
      </c>
      <c r="C441" s="13" t="s">
        <v>126</v>
      </c>
      <c r="D441" s="13" t="s">
        <v>36</v>
      </c>
      <c r="E441" s="13"/>
      <c r="F441" s="9">
        <f aca="true" t="shared" si="202" ref="F441:Q442">F442</f>
        <v>30</v>
      </c>
      <c r="G441" s="9">
        <f t="shared" si="202"/>
        <v>0</v>
      </c>
      <c r="H441" s="9">
        <f t="shared" si="202"/>
        <v>30</v>
      </c>
      <c r="I441" s="9">
        <f t="shared" si="202"/>
        <v>0</v>
      </c>
      <c r="J441" s="9">
        <f t="shared" si="202"/>
        <v>30</v>
      </c>
      <c r="K441" s="9">
        <f t="shared" si="202"/>
        <v>0</v>
      </c>
      <c r="L441" s="9">
        <f t="shared" si="202"/>
        <v>30</v>
      </c>
      <c r="M441" s="9">
        <f t="shared" si="202"/>
        <v>0</v>
      </c>
      <c r="N441" s="9">
        <f t="shared" si="202"/>
        <v>30</v>
      </c>
      <c r="O441" s="9">
        <f t="shared" si="202"/>
        <v>0</v>
      </c>
      <c r="P441" s="9">
        <f t="shared" si="202"/>
        <v>30</v>
      </c>
      <c r="Q441" s="9">
        <f t="shared" si="202"/>
        <v>0</v>
      </c>
    </row>
    <row r="442" spans="1:17" ht="36" customHeight="1">
      <c r="A442" s="65" t="s">
        <v>39</v>
      </c>
      <c r="B442" s="13" t="s">
        <v>126</v>
      </c>
      <c r="C442" s="13" t="s">
        <v>126</v>
      </c>
      <c r="D442" s="13" t="s">
        <v>37</v>
      </c>
      <c r="E442" s="13"/>
      <c r="F442" s="9">
        <f t="shared" si="202"/>
        <v>30</v>
      </c>
      <c r="G442" s="9">
        <f t="shared" si="202"/>
        <v>0</v>
      </c>
      <c r="H442" s="9">
        <f t="shared" si="202"/>
        <v>30</v>
      </c>
      <c r="I442" s="9">
        <f t="shared" si="202"/>
        <v>0</v>
      </c>
      <c r="J442" s="9">
        <f t="shared" si="202"/>
        <v>30</v>
      </c>
      <c r="K442" s="9">
        <f t="shared" si="202"/>
        <v>0</v>
      </c>
      <c r="L442" s="9">
        <f t="shared" si="202"/>
        <v>30</v>
      </c>
      <c r="M442" s="9">
        <f t="shared" si="202"/>
        <v>0</v>
      </c>
      <c r="N442" s="9">
        <f t="shared" si="202"/>
        <v>30</v>
      </c>
      <c r="O442" s="9">
        <f t="shared" si="202"/>
        <v>0</v>
      </c>
      <c r="P442" s="9">
        <f t="shared" si="202"/>
        <v>30</v>
      </c>
      <c r="Q442" s="9">
        <f t="shared" si="202"/>
        <v>0</v>
      </c>
    </row>
    <row r="443" spans="1:17" ht="18.75">
      <c r="A443" s="65" t="s">
        <v>186</v>
      </c>
      <c r="B443" s="13" t="s">
        <v>126</v>
      </c>
      <c r="C443" s="13" t="s">
        <v>126</v>
      </c>
      <c r="D443" s="13" t="s">
        <v>507</v>
      </c>
      <c r="E443" s="13" t="s">
        <v>185</v>
      </c>
      <c r="F443" s="9">
        <f>G443+H443+I443</f>
        <v>30</v>
      </c>
      <c r="G443" s="9"/>
      <c r="H443" s="9">
        <v>30</v>
      </c>
      <c r="I443" s="9"/>
      <c r="J443" s="9">
        <f>K443+L443+M443</f>
        <v>30</v>
      </c>
      <c r="K443" s="9"/>
      <c r="L443" s="9">
        <v>30</v>
      </c>
      <c r="M443" s="9"/>
      <c r="N443" s="9">
        <f>O443+P443+Q443</f>
        <v>30</v>
      </c>
      <c r="O443" s="16"/>
      <c r="P443" s="70">
        <v>30</v>
      </c>
      <c r="Q443" s="16"/>
    </row>
    <row r="444" spans="1:17" ht="45.75" customHeight="1">
      <c r="A444" s="65" t="s">
        <v>477</v>
      </c>
      <c r="B444" s="13" t="s">
        <v>126</v>
      </c>
      <c r="C444" s="13" t="s">
        <v>126</v>
      </c>
      <c r="D444" s="13" t="s">
        <v>239</v>
      </c>
      <c r="E444" s="13"/>
      <c r="F444" s="9">
        <f aca="true" t="shared" si="203" ref="F444:Q447">F445</f>
        <v>0</v>
      </c>
      <c r="G444" s="9">
        <f t="shared" si="203"/>
        <v>0</v>
      </c>
      <c r="H444" s="9">
        <f t="shared" si="203"/>
        <v>0</v>
      </c>
      <c r="I444" s="9">
        <f t="shared" si="203"/>
        <v>0</v>
      </c>
      <c r="J444" s="9">
        <f t="shared" si="203"/>
        <v>10</v>
      </c>
      <c r="K444" s="9">
        <f t="shared" si="203"/>
        <v>0</v>
      </c>
      <c r="L444" s="9">
        <f t="shared" si="203"/>
        <v>10</v>
      </c>
      <c r="M444" s="9">
        <f t="shared" si="203"/>
        <v>0</v>
      </c>
      <c r="N444" s="9">
        <f t="shared" si="203"/>
        <v>10</v>
      </c>
      <c r="O444" s="9">
        <f t="shared" si="203"/>
        <v>0</v>
      </c>
      <c r="P444" s="9">
        <f t="shared" si="203"/>
        <v>10</v>
      </c>
      <c r="Q444" s="9">
        <f t="shared" si="203"/>
        <v>0</v>
      </c>
    </row>
    <row r="445" spans="1:17" ht="64.5" customHeight="1">
      <c r="A445" s="65" t="s">
        <v>478</v>
      </c>
      <c r="B445" s="13" t="s">
        <v>126</v>
      </c>
      <c r="C445" s="13" t="s">
        <v>126</v>
      </c>
      <c r="D445" s="13" t="s">
        <v>302</v>
      </c>
      <c r="E445" s="13"/>
      <c r="F445" s="9">
        <f t="shared" si="203"/>
        <v>0</v>
      </c>
      <c r="G445" s="9">
        <f t="shared" si="203"/>
        <v>0</v>
      </c>
      <c r="H445" s="9">
        <f t="shared" si="203"/>
        <v>0</v>
      </c>
      <c r="I445" s="9">
        <f t="shared" si="203"/>
        <v>0</v>
      </c>
      <c r="J445" s="9">
        <f t="shared" si="203"/>
        <v>10</v>
      </c>
      <c r="K445" s="9">
        <f t="shared" si="203"/>
        <v>0</v>
      </c>
      <c r="L445" s="9">
        <f t="shared" si="203"/>
        <v>10</v>
      </c>
      <c r="M445" s="9">
        <f t="shared" si="203"/>
        <v>0</v>
      </c>
      <c r="N445" s="9">
        <f t="shared" si="203"/>
        <v>10</v>
      </c>
      <c r="O445" s="9">
        <f t="shared" si="203"/>
        <v>0</v>
      </c>
      <c r="P445" s="9">
        <f t="shared" si="203"/>
        <v>10</v>
      </c>
      <c r="Q445" s="9">
        <f t="shared" si="203"/>
        <v>0</v>
      </c>
    </row>
    <row r="446" spans="1:17" ht="45.75" customHeight="1">
      <c r="A446" s="65" t="s">
        <v>32</v>
      </c>
      <c r="B446" s="13" t="s">
        <v>126</v>
      </c>
      <c r="C446" s="13" t="s">
        <v>126</v>
      </c>
      <c r="D446" s="13" t="s">
        <v>305</v>
      </c>
      <c r="E446" s="13"/>
      <c r="F446" s="9">
        <f t="shared" si="203"/>
        <v>0</v>
      </c>
      <c r="G446" s="9">
        <f t="shared" si="203"/>
        <v>0</v>
      </c>
      <c r="H446" s="9">
        <f t="shared" si="203"/>
        <v>0</v>
      </c>
      <c r="I446" s="9">
        <f t="shared" si="203"/>
        <v>0</v>
      </c>
      <c r="J446" s="9">
        <f t="shared" si="203"/>
        <v>10</v>
      </c>
      <c r="K446" s="9">
        <f t="shared" si="203"/>
        <v>0</v>
      </c>
      <c r="L446" s="9">
        <f t="shared" si="203"/>
        <v>10</v>
      </c>
      <c r="M446" s="9">
        <f t="shared" si="203"/>
        <v>0</v>
      </c>
      <c r="N446" s="9">
        <f t="shared" si="203"/>
        <v>10</v>
      </c>
      <c r="O446" s="9">
        <f t="shared" si="203"/>
        <v>0</v>
      </c>
      <c r="P446" s="9">
        <f t="shared" si="203"/>
        <v>10</v>
      </c>
      <c r="Q446" s="9">
        <f t="shared" si="203"/>
        <v>0</v>
      </c>
    </row>
    <row r="447" spans="1:17" ht="66.75" customHeight="1">
      <c r="A447" s="65" t="s">
        <v>204</v>
      </c>
      <c r="B447" s="13" t="s">
        <v>126</v>
      </c>
      <c r="C447" s="13" t="s">
        <v>126</v>
      </c>
      <c r="D447" s="13" t="s">
        <v>344</v>
      </c>
      <c r="E447" s="13"/>
      <c r="F447" s="9">
        <f t="shared" si="203"/>
        <v>0</v>
      </c>
      <c r="G447" s="9">
        <f t="shared" si="203"/>
        <v>0</v>
      </c>
      <c r="H447" s="9">
        <f t="shared" si="203"/>
        <v>0</v>
      </c>
      <c r="I447" s="9">
        <f t="shared" si="203"/>
        <v>0</v>
      </c>
      <c r="J447" s="9">
        <f t="shared" si="203"/>
        <v>10</v>
      </c>
      <c r="K447" s="9">
        <f t="shared" si="203"/>
        <v>0</v>
      </c>
      <c r="L447" s="9">
        <f t="shared" si="203"/>
        <v>10</v>
      </c>
      <c r="M447" s="9">
        <f t="shared" si="203"/>
        <v>0</v>
      </c>
      <c r="N447" s="9">
        <f t="shared" si="203"/>
        <v>10</v>
      </c>
      <c r="O447" s="9">
        <f t="shared" si="203"/>
        <v>0</v>
      </c>
      <c r="P447" s="9">
        <f t="shared" si="203"/>
        <v>10</v>
      </c>
      <c r="Q447" s="9">
        <f t="shared" si="203"/>
        <v>0</v>
      </c>
    </row>
    <row r="448" spans="1:17" ht="42.75" customHeight="1">
      <c r="A448" s="65" t="s">
        <v>91</v>
      </c>
      <c r="B448" s="13" t="s">
        <v>126</v>
      </c>
      <c r="C448" s="13" t="s">
        <v>126</v>
      </c>
      <c r="D448" s="13" t="s">
        <v>344</v>
      </c>
      <c r="E448" s="13" t="s">
        <v>174</v>
      </c>
      <c r="F448" s="9">
        <f>G448+H447+I448</f>
        <v>0</v>
      </c>
      <c r="G448" s="9"/>
      <c r="H448" s="9">
        <v>0</v>
      </c>
      <c r="I448" s="9"/>
      <c r="J448" s="9">
        <f>K448+L448+M448</f>
        <v>10</v>
      </c>
      <c r="K448" s="9"/>
      <c r="L448" s="9">
        <v>10</v>
      </c>
      <c r="M448" s="9"/>
      <c r="N448" s="9">
        <f>O448+P448+Q448</f>
        <v>10</v>
      </c>
      <c r="O448" s="9"/>
      <c r="P448" s="9">
        <v>10</v>
      </c>
      <c r="Q448" s="9"/>
    </row>
    <row r="449" spans="1:17" ht="48" customHeight="1">
      <c r="A449" s="65" t="s">
        <v>471</v>
      </c>
      <c r="B449" s="13" t="s">
        <v>126</v>
      </c>
      <c r="C449" s="13" t="s">
        <v>126</v>
      </c>
      <c r="D449" s="13" t="s">
        <v>245</v>
      </c>
      <c r="E449" s="13"/>
      <c r="F449" s="9">
        <f>F450+F454+F457+F461</f>
        <v>454</v>
      </c>
      <c r="G449" s="9">
        <f aca="true" t="shared" si="204" ref="G449:Q449">G450+G454+G457+G461</f>
        <v>0</v>
      </c>
      <c r="H449" s="9">
        <f t="shared" si="204"/>
        <v>454</v>
      </c>
      <c r="I449" s="9">
        <f t="shared" si="204"/>
        <v>0</v>
      </c>
      <c r="J449" s="9">
        <f t="shared" si="204"/>
        <v>308.5</v>
      </c>
      <c r="K449" s="9">
        <f t="shared" si="204"/>
        <v>0</v>
      </c>
      <c r="L449" s="9">
        <f t="shared" si="204"/>
        <v>308.5</v>
      </c>
      <c r="M449" s="9">
        <f t="shared" si="204"/>
        <v>0</v>
      </c>
      <c r="N449" s="9">
        <f t="shared" si="204"/>
        <v>308.5</v>
      </c>
      <c r="O449" s="9">
        <f t="shared" si="204"/>
        <v>0</v>
      </c>
      <c r="P449" s="9">
        <f t="shared" si="204"/>
        <v>308.5</v>
      </c>
      <c r="Q449" s="9">
        <f t="shared" si="204"/>
        <v>0</v>
      </c>
    </row>
    <row r="450" spans="1:17" ht="42" customHeight="1">
      <c r="A450" s="65" t="s">
        <v>246</v>
      </c>
      <c r="B450" s="13" t="s">
        <v>126</v>
      </c>
      <c r="C450" s="13" t="s">
        <v>126</v>
      </c>
      <c r="D450" s="13" t="s">
        <v>473</v>
      </c>
      <c r="E450" s="13"/>
      <c r="F450" s="9">
        <f aca="true" t="shared" si="205" ref="F450:Q450">F451</f>
        <v>274</v>
      </c>
      <c r="G450" s="9">
        <f t="shared" si="205"/>
        <v>0</v>
      </c>
      <c r="H450" s="9">
        <f t="shared" si="205"/>
        <v>274</v>
      </c>
      <c r="I450" s="9">
        <f t="shared" si="205"/>
        <v>0</v>
      </c>
      <c r="J450" s="9">
        <f t="shared" si="205"/>
        <v>179.20000000000002</v>
      </c>
      <c r="K450" s="9">
        <f t="shared" si="205"/>
        <v>0</v>
      </c>
      <c r="L450" s="9">
        <f t="shared" si="205"/>
        <v>179.20000000000002</v>
      </c>
      <c r="M450" s="9">
        <f t="shared" si="205"/>
        <v>0</v>
      </c>
      <c r="N450" s="9">
        <f t="shared" si="205"/>
        <v>179.20000000000002</v>
      </c>
      <c r="O450" s="9">
        <f t="shared" si="205"/>
        <v>0</v>
      </c>
      <c r="P450" s="9">
        <f t="shared" si="205"/>
        <v>179.20000000000002</v>
      </c>
      <c r="Q450" s="9">
        <f t="shared" si="205"/>
        <v>0</v>
      </c>
    </row>
    <row r="451" spans="1:17" ht="22.5" customHeight="1">
      <c r="A451" s="65" t="s">
        <v>175</v>
      </c>
      <c r="B451" s="13" t="s">
        <v>126</v>
      </c>
      <c r="C451" s="13" t="s">
        <v>126</v>
      </c>
      <c r="D451" s="13" t="s">
        <v>474</v>
      </c>
      <c r="E451" s="13"/>
      <c r="F451" s="9">
        <f>F453+F452</f>
        <v>274</v>
      </c>
      <c r="G451" s="9">
        <f aca="true" t="shared" si="206" ref="G451:Q451">G453+G452</f>
        <v>0</v>
      </c>
      <c r="H451" s="9">
        <f t="shared" si="206"/>
        <v>274</v>
      </c>
      <c r="I451" s="9">
        <f t="shared" si="206"/>
        <v>0</v>
      </c>
      <c r="J451" s="9">
        <f t="shared" si="206"/>
        <v>179.20000000000002</v>
      </c>
      <c r="K451" s="9">
        <f t="shared" si="206"/>
        <v>0</v>
      </c>
      <c r="L451" s="9">
        <f t="shared" si="206"/>
        <v>179.20000000000002</v>
      </c>
      <c r="M451" s="9">
        <f t="shared" si="206"/>
        <v>0</v>
      </c>
      <c r="N451" s="9">
        <f t="shared" si="206"/>
        <v>179.20000000000002</v>
      </c>
      <c r="O451" s="9">
        <f t="shared" si="206"/>
        <v>0</v>
      </c>
      <c r="P451" s="9">
        <f t="shared" si="206"/>
        <v>179.20000000000002</v>
      </c>
      <c r="Q451" s="9">
        <f t="shared" si="206"/>
        <v>0</v>
      </c>
    </row>
    <row r="452" spans="1:17" ht="48" customHeight="1">
      <c r="A452" s="65" t="s">
        <v>91</v>
      </c>
      <c r="B452" s="13" t="s">
        <v>126</v>
      </c>
      <c r="C452" s="13" t="s">
        <v>126</v>
      </c>
      <c r="D452" s="13" t="s">
        <v>474</v>
      </c>
      <c r="E452" s="13" t="s">
        <v>174</v>
      </c>
      <c r="F452" s="9">
        <f>G452+H452+I452</f>
        <v>121.2</v>
      </c>
      <c r="G452" s="9"/>
      <c r="H452" s="9">
        <f>43.2+78</f>
        <v>121.2</v>
      </c>
      <c r="I452" s="9"/>
      <c r="J452" s="9">
        <f>K452+L452+M452</f>
        <v>6.5</v>
      </c>
      <c r="K452" s="9"/>
      <c r="L452" s="9">
        <v>6.5</v>
      </c>
      <c r="M452" s="9"/>
      <c r="N452" s="9">
        <f>O452+P452+Q452</f>
        <v>6.5</v>
      </c>
      <c r="O452" s="9"/>
      <c r="P452" s="9">
        <v>6.5</v>
      </c>
      <c r="Q452" s="9"/>
    </row>
    <row r="453" spans="1:17" ht="28.5" customHeight="1">
      <c r="A453" s="65" t="s">
        <v>186</v>
      </c>
      <c r="B453" s="13" t="s">
        <v>126</v>
      </c>
      <c r="C453" s="13" t="s">
        <v>126</v>
      </c>
      <c r="D453" s="13" t="s">
        <v>474</v>
      </c>
      <c r="E453" s="13" t="s">
        <v>185</v>
      </c>
      <c r="F453" s="9">
        <f>G453+H453+I453</f>
        <v>152.8</v>
      </c>
      <c r="G453" s="9"/>
      <c r="H453" s="9">
        <f>156.8-4</f>
        <v>152.8</v>
      </c>
      <c r="I453" s="9"/>
      <c r="J453" s="9">
        <f>K453+L453+M453</f>
        <v>172.70000000000002</v>
      </c>
      <c r="K453" s="9"/>
      <c r="L453" s="9">
        <f>31.9+140.8</f>
        <v>172.70000000000002</v>
      </c>
      <c r="M453" s="9"/>
      <c r="N453" s="9">
        <f>O453+P453+Q453</f>
        <v>172.70000000000002</v>
      </c>
      <c r="O453" s="9"/>
      <c r="P453" s="9">
        <f>31.9+140.8</f>
        <v>172.70000000000002</v>
      </c>
      <c r="Q453" s="9"/>
    </row>
    <row r="454" spans="1:17" ht="44.25" customHeight="1">
      <c r="A454" s="65" t="s">
        <v>472</v>
      </c>
      <c r="B454" s="13" t="s">
        <v>126</v>
      </c>
      <c r="C454" s="13" t="s">
        <v>126</v>
      </c>
      <c r="D454" s="13" t="s">
        <v>247</v>
      </c>
      <c r="E454" s="13"/>
      <c r="F454" s="9">
        <f aca="true" t="shared" si="207" ref="F454:Q455">F455</f>
        <v>25.299999999999997</v>
      </c>
      <c r="G454" s="9">
        <f t="shared" si="207"/>
        <v>0</v>
      </c>
      <c r="H454" s="9">
        <f t="shared" si="207"/>
        <v>25.299999999999997</v>
      </c>
      <c r="I454" s="9">
        <f t="shared" si="207"/>
        <v>0</v>
      </c>
      <c r="J454" s="9">
        <f t="shared" si="207"/>
        <v>14.6</v>
      </c>
      <c r="K454" s="9">
        <f t="shared" si="207"/>
        <v>0</v>
      </c>
      <c r="L454" s="9">
        <f t="shared" si="207"/>
        <v>14.6</v>
      </c>
      <c r="M454" s="9">
        <f t="shared" si="207"/>
        <v>0</v>
      </c>
      <c r="N454" s="9">
        <f t="shared" si="207"/>
        <v>14.6</v>
      </c>
      <c r="O454" s="9">
        <f t="shared" si="207"/>
        <v>0</v>
      </c>
      <c r="P454" s="9">
        <f t="shared" si="207"/>
        <v>14.6</v>
      </c>
      <c r="Q454" s="9">
        <f t="shared" si="207"/>
        <v>0</v>
      </c>
    </row>
    <row r="455" spans="1:17" ht="27.75" customHeight="1">
      <c r="A455" s="65" t="s">
        <v>175</v>
      </c>
      <c r="B455" s="13" t="s">
        <v>126</v>
      </c>
      <c r="C455" s="13" t="s">
        <v>126</v>
      </c>
      <c r="D455" s="13" t="s">
        <v>248</v>
      </c>
      <c r="E455" s="13"/>
      <c r="F455" s="9">
        <f t="shared" si="207"/>
        <v>25.299999999999997</v>
      </c>
      <c r="G455" s="9">
        <f t="shared" si="207"/>
        <v>0</v>
      </c>
      <c r="H455" s="9">
        <f t="shared" si="207"/>
        <v>25.299999999999997</v>
      </c>
      <c r="I455" s="9">
        <f t="shared" si="207"/>
        <v>0</v>
      </c>
      <c r="J455" s="9">
        <f t="shared" si="207"/>
        <v>14.6</v>
      </c>
      <c r="K455" s="9">
        <f t="shared" si="207"/>
        <v>0</v>
      </c>
      <c r="L455" s="9">
        <f t="shared" si="207"/>
        <v>14.6</v>
      </c>
      <c r="M455" s="9">
        <f t="shared" si="207"/>
        <v>0</v>
      </c>
      <c r="N455" s="9">
        <f t="shared" si="207"/>
        <v>14.6</v>
      </c>
      <c r="O455" s="9">
        <f t="shared" si="207"/>
        <v>0</v>
      </c>
      <c r="P455" s="9">
        <f t="shared" si="207"/>
        <v>14.6</v>
      </c>
      <c r="Q455" s="9">
        <f t="shared" si="207"/>
        <v>0</v>
      </c>
    </row>
    <row r="456" spans="1:17" ht="18.75">
      <c r="A456" s="65" t="s">
        <v>186</v>
      </c>
      <c r="B456" s="13" t="s">
        <v>126</v>
      </c>
      <c r="C456" s="13" t="s">
        <v>126</v>
      </c>
      <c r="D456" s="13" t="s">
        <v>248</v>
      </c>
      <c r="E456" s="13" t="s">
        <v>185</v>
      </c>
      <c r="F456" s="9">
        <f>G456+H456+I456</f>
        <v>25.299999999999997</v>
      </c>
      <c r="G456" s="9"/>
      <c r="H456" s="9">
        <f>11+3.6+10.7</f>
        <v>25.299999999999997</v>
      </c>
      <c r="I456" s="9"/>
      <c r="J456" s="9">
        <f>K456+M456+L456</f>
        <v>14.6</v>
      </c>
      <c r="K456" s="9"/>
      <c r="L456" s="9">
        <v>14.6</v>
      </c>
      <c r="M456" s="9"/>
      <c r="N456" s="9">
        <f>O456+Q456+P456</f>
        <v>14.6</v>
      </c>
      <c r="O456" s="9"/>
      <c r="P456" s="9">
        <v>14.6</v>
      </c>
      <c r="Q456" s="9"/>
    </row>
    <row r="457" spans="1:17" ht="43.5" customHeight="1">
      <c r="A457" s="65" t="s">
        <v>31</v>
      </c>
      <c r="B457" s="13" t="s">
        <v>126</v>
      </c>
      <c r="C457" s="13" t="s">
        <v>126</v>
      </c>
      <c r="D457" s="13" t="s">
        <v>249</v>
      </c>
      <c r="E457" s="13"/>
      <c r="F457" s="9">
        <f aca="true" t="shared" si="208" ref="F457:Q457">F458</f>
        <v>85.6</v>
      </c>
      <c r="G457" s="9">
        <f t="shared" si="208"/>
        <v>0</v>
      </c>
      <c r="H457" s="9">
        <f t="shared" si="208"/>
        <v>85.6</v>
      </c>
      <c r="I457" s="9">
        <f t="shared" si="208"/>
        <v>0</v>
      </c>
      <c r="J457" s="9">
        <f t="shared" si="208"/>
        <v>60.5</v>
      </c>
      <c r="K457" s="9">
        <f t="shared" si="208"/>
        <v>0</v>
      </c>
      <c r="L457" s="9">
        <f t="shared" si="208"/>
        <v>60.5</v>
      </c>
      <c r="M457" s="9">
        <f t="shared" si="208"/>
        <v>0</v>
      </c>
      <c r="N457" s="9">
        <f t="shared" si="208"/>
        <v>60.5</v>
      </c>
      <c r="O457" s="9">
        <f t="shared" si="208"/>
        <v>0</v>
      </c>
      <c r="P457" s="9">
        <f t="shared" si="208"/>
        <v>60.5</v>
      </c>
      <c r="Q457" s="9">
        <f t="shared" si="208"/>
        <v>0</v>
      </c>
    </row>
    <row r="458" spans="1:17" ht="29.25" customHeight="1">
      <c r="A458" s="65" t="s">
        <v>175</v>
      </c>
      <c r="B458" s="13" t="s">
        <v>126</v>
      </c>
      <c r="C458" s="13" t="s">
        <v>126</v>
      </c>
      <c r="D458" s="13" t="s">
        <v>250</v>
      </c>
      <c r="E458" s="13"/>
      <c r="F458" s="9">
        <f>F460+F459</f>
        <v>85.6</v>
      </c>
      <c r="G458" s="9">
        <f aca="true" t="shared" si="209" ref="G458:Q458">G460+G459</f>
        <v>0</v>
      </c>
      <c r="H458" s="9">
        <f t="shared" si="209"/>
        <v>85.6</v>
      </c>
      <c r="I458" s="9">
        <f t="shared" si="209"/>
        <v>0</v>
      </c>
      <c r="J458" s="9">
        <f t="shared" si="209"/>
        <v>60.5</v>
      </c>
      <c r="K458" s="9">
        <f t="shared" si="209"/>
        <v>0</v>
      </c>
      <c r="L458" s="9">
        <f t="shared" si="209"/>
        <v>60.5</v>
      </c>
      <c r="M458" s="9">
        <f t="shared" si="209"/>
        <v>0</v>
      </c>
      <c r="N458" s="9">
        <f t="shared" si="209"/>
        <v>60.5</v>
      </c>
      <c r="O458" s="9">
        <f t="shared" si="209"/>
        <v>0</v>
      </c>
      <c r="P458" s="9">
        <f t="shared" si="209"/>
        <v>60.5</v>
      </c>
      <c r="Q458" s="9">
        <f t="shared" si="209"/>
        <v>0</v>
      </c>
    </row>
    <row r="459" spans="1:17" ht="42" customHeight="1">
      <c r="A459" s="65" t="s">
        <v>91</v>
      </c>
      <c r="B459" s="13" t="s">
        <v>126</v>
      </c>
      <c r="C459" s="13" t="s">
        <v>126</v>
      </c>
      <c r="D459" s="13" t="s">
        <v>250</v>
      </c>
      <c r="E459" s="13" t="s">
        <v>174</v>
      </c>
      <c r="F459" s="9">
        <f>G459+H459+I459</f>
        <v>49.3</v>
      </c>
      <c r="G459" s="9"/>
      <c r="H459" s="9">
        <f>75.3-26</f>
        <v>49.3</v>
      </c>
      <c r="I459" s="9"/>
      <c r="J459" s="9">
        <f>K459+L459+M459</f>
        <v>18.5</v>
      </c>
      <c r="K459" s="9"/>
      <c r="L459" s="9">
        <v>18.5</v>
      </c>
      <c r="M459" s="9"/>
      <c r="N459" s="9">
        <f>O459+P459+Q459</f>
        <v>18.5</v>
      </c>
      <c r="O459" s="9"/>
      <c r="P459" s="9">
        <v>18.5</v>
      </c>
      <c r="Q459" s="9"/>
    </row>
    <row r="460" spans="1:17" ht="18.75">
      <c r="A460" s="65" t="s">
        <v>186</v>
      </c>
      <c r="B460" s="13" t="s">
        <v>126</v>
      </c>
      <c r="C460" s="13" t="s">
        <v>126</v>
      </c>
      <c r="D460" s="13" t="s">
        <v>250</v>
      </c>
      <c r="E460" s="13" t="s">
        <v>185</v>
      </c>
      <c r="F460" s="9">
        <f>G460+H460+I460</f>
        <v>36.3</v>
      </c>
      <c r="G460" s="9"/>
      <c r="H460" s="9">
        <f>57.9-25.6+4</f>
        <v>36.3</v>
      </c>
      <c r="I460" s="9"/>
      <c r="J460" s="9">
        <f>K460+L460+M460</f>
        <v>42</v>
      </c>
      <c r="K460" s="9"/>
      <c r="L460" s="9">
        <v>42</v>
      </c>
      <c r="M460" s="9"/>
      <c r="N460" s="9">
        <f>O460+P460+Q460</f>
        <v>42</v>
      </c>
      <c r="O460" s="9"/>
      <c r="P460" s="9">
        <v>42</v>
      </c>
      <c r="Q460" s="9"/>
    </row>
    <row r="461" spans="1:17" ht="46.5" customHeight="1">
      <c r="A461" s="65" t="s">
        <v>253</v>
      </c>
      <c r="B461" s="13" t="s">
        <v>126</v>
      </c>
      <c r="C461" s="13" t="s">
        <v>126</v>
      </c>
      <c r="D461" s="13" t="s">
        <v>251</v>
      </c>
      <c r="E461" s="13"/>
      <c r="F461" s="9">
        <f aca="true" t="shared" si="210" ref="F461:Q462">F462</f>
        <v>69.10000000000001</v>
      </c>
      <c r="G461" s="9">
        <f t="shared" si="210"/>
        <v>0</v>
      </c>
      <c r="H461" s="9">
        <f t="shared" si="210"/>
        <v>69.10000000000001</v>
      </c>
      <c r="I461" s="9">
        <f t="shared" si="210"/>
        <v>0</v>
      </c>
      <c r="J461" s="9">
        <f t="shared" si="210"/>
        <v>54.2</v>
      </c>
      <c r="K461" s="9">
        <f t="shared" si="210"/>
        <v>0</v>
      </c>
      <c r="L461" s="9">
        <f t="shared" si="210"/>
        <v>54.2</v>
      </c>
      <c r="M461" s="9">
        <f t="shared" si="210"/>
        <v>0</v>
      </c>
      <c r="N461" s="9">
        <f t="shared" si="210"/>
        <v>54.2</v>
      </c>
      <c r="O461" s="9">
        <f t="shared" si="210"/>
        <v>0</v>
      </c>
      <c r="P461" s="9">
        <f t="shared" si="210"/>
        <v>54.2</v>
      </c>
      <c r="Q461" s="9">
        <f t="shared" si="210"/>
        <v>0</v>
      </c>
    </row>
    <row r="462" spans="1:17" ht="21.75" customHeight="1">
      <c r="A462" s="65" t="s">
        <v>175</v>
      </c>
      <c r="B462" s="13" t="s">
        <v>126</v>
      </c>
      <c r="C462" s="13" t="s">
        <v>126</v>
      </c>
      <c r="D462" s="13" t="s">
        <v>252</v>
      </c>
      <c r="E462" s="13"/>
      <c r="F462" s="9">
        <f t="shared" si="210"/>
        <v>69.10000000000001</v>
      </c>
      <c r="G462" s="9">
        <f t="shared" si="210"/>
        <v>0</v>
      </c>
      <c r="H462" s="9">
        <f t="shared" si="210"/>
        <v>69.10000000000001</v>
      </c>
      <c r="I462" s="9">
        <f t="shared" si="210"/>
        <v>0</v>
      </c>
      <c r="J462" s="9">
        <f t="shared" si="210"/>
        <v>54.2</v>
      </c>
      <c r="K462" s="9">
        <f t="shared" si="210"/>
        <v>0</v>
      </c>
      <c r="L462" s="9">
        <f t="shared" si="210"/>
        <v>54.2</v>
      </c>
      <c r="M462" s="9">
        <f t="shared" si="210"/>
        <v>0</v>
      </c>
      <c r="N462" s="9">
        <f t="shared" si="210"/>
        <v>54.2</v>
      </c>
      <c r="O462" s="9">
        <f t="shared" si="210"/>
        <v>0</v>
      </c>
      <c r="P462" s="9">
        <f t="shared" si="210"/>
        <v>54.2</v>
      </c>
      <c r="Q462" s="9">
        <f t="shared" si="210"/>
        <v>0</v>
      </c>
    </row>
    <row r="463" spans="1:17" ht="18.75">
      <c r="A463" s="65" t="s">
        <v>186</v>
      </c>
      <c r="B463" s="13" t="s">
        <v>126</v>
      </c>
      <c r="C463" s="13" t="s">
        <v>126</v>
      </c>
      <c r="D463" s="13" t="s">
        <v>252</v>
      </c>
      <c r="E463" s="13" t="s">
        <v>185</v>
      </c>
      <c r="F463" s="9">
        <f>G463+H463+I463</f>
        <v>69.10000000000001</v>
      </c>
      <c r="G463" s="9"/>
      <c r="H463" s="9">
        <f>12+42.2+14.9</f>
        <v>69.10000000000001</v>
      </c>
      <c r="I463" s="9"/>
      <c r="J463" s="9">
        <f>K463+L463+M463</f>
        <v>54.2</v>
      </c>
      <c r="K463" s="9"/>
      <c r="L463" s="9">
        <v>54.2</v>
      </c>
      <c r="M463" s="9"/>
      <c r="N463" s="9">
        <f>O463+P463+Q463</f>
        <v>54.2</v>
      </c>
      <c r="O463" s="9"/>
      <c r="P463" s="9">
        <v>54.2</v>
      </c>
      <c r="Q463" s="9"/>
    </row>
    <row r="464" spans="1:17" ht="18.75">
      <c r="A464" s="62" t="s">
        <v>150</v>
      </c>
      <c r="B464" s="10" t="s">
        <v>126</v>
      </c>
      <c r="C464" s="10" t="s">
        <v>122</v>
      </c>
      <c r="D464" s="10"/>
      <c r="E464" s="10"/>
      <c r="F464" s="11">
        <f>F465+F498</f>
        <v>60097.700000000004</v>
      </c>
      <c r="G464" s="11">
        <f aca="true" t="shared" si="211" ref="G464:Q464">G465+G498</f>
        <v>1592.8999999999999</v>
      </c>
      <c r="H464" s="11">
        <f t="shared" si="211"/>
        <v>58504.8</v>
      </c>
      <c r="I464" s="11">
        <f t="shared" si="211"/>
        <v>0</v>
      </c>
      <c r="J464" s="11">
        <f t="shared" si="211"/>
        <v>55001.7</v>
      </c>
      <c r="K464" s="11">
        <f t="shared" si="211"/>
        <v>91.2</v>
      </c>
      <c r="L464" s="11">
        <f t="shared" si="211"/>
        <v>54910.5</v>
      </c>
      <c r="M464" s="11">
        <f t="shared" si="211"/>
        <v>0</v>
      </c>
      <c r="N464" s="11">
        <f t="shared" si="211"/>
        <v>54871.4</v>
      </c>
      <c r="O464" s="9">
        <f t="shared" si="211"/>
        <v>91.2</v>
      </c>
      <c r="P464" s="9">
        <f t="shared" si="211"/>
        <v>54780.200000000004</v>
      </c>
      <c r="Q464" s="9">
        <f t="shared" si="211"/>
        <v>0</v>
      </c>
    </row>
    <row r="465" spans="1:17" ht="43.5" customHeight="1">
      <c r="A465" s="65" t="s">
        <v>475</v>
      </c>
      <c r="B465" s="13" t="s">
        <v>126</v>
      </c>
      <c r="C465" s="13" t="s">
        <v>122</v>
      </c>
      <c r="D465" s="66" t="s">
        <v>274</v>
      </c>
      <c r="E465" s="13"/>
      <c r="F465" s="9">
        <f>F466+F482</f>
        <v>60075.200000000004</v>
      </c>
      <c r="G465" s="9">
        <f aca="true" t="shared" si="212" ref="G465:Q465">G466+G482</f>
        <v>1592.8999999999999</v>
      </c>
      <c r="H465" s="9">
        <f t="shared" si="212"/>
        <v>58482.3</v>
      </c>
      <c r="I465" s="9">
        <f t="shared" si="212"/>
        <v>0</v>
      </c>
      <c r="J465" s="9">
        <f t="shared" si="212"/>
        <v>54979.2</v>
      </c>
      <c r="K465" s="9">
        <f t="shared" si="212"/>
        <v>91.2</v>
      </c>
      <c r="L465" s="9">
        <f t="shared" si="212"/>
        <v>54888</v>
      </c>
      <c r="M465" s="9">
        <f t="shared" si="212"/>
        <v>0</v>
      </c>
      <c r="N465" s="9">
        <f t="shared" si="212"/>
        <v>54848.9</v>
      </c>
      <c r="O465" s="9">
        <f t="shared" si="212"/>
        <v>91.2</v>
      </c>
      <c r="P465" s="9">
        <f t="shared" si="212"/>
        <v>54757.700000000004</v>
      </c>
      <c r="Q465" s="9">
        <f t="shared" si="212"/>
        <v>0</v>
      </c>
    </row>
    <row r="466" spans="1:17" ht="43.5" customHeight="1">
      <c r="A466" s="82" t="s">
        <v>18</v>
      </c>
      <c r="B466" s="13" t="s">
        <v>126</v>
      </c>
      <c r="C466" s="13" t="s">
        <v>122</v>
      </c>
      <c r="D466" s="66" t="s">
        <v>275</v>
      </c>
      <c r="E466" s="13"/>
      <c r="F466" s="9">
        <f>F467+F470+F475+F479</f>
        <v>5888.599999999999</v>
      </c>
      <c r="G466" s="9">
        <f aca="true" t="shared" si="213" ref="G466:Q466">G467+G470+G475+G479</f>
        <v>1592.8999999999999</v>
      </c>
      <c r="H466" s="9">
        <f t="shared" si="213"/>
        <v>4295.7</v>
      </c>
      <c r="I466" s="9">
        <f t="shared" si="213"/>
        <v>0</v>
      </c>
      <c r="J466" s="9">
        <f t="shared" si="213"/>
        <v>1109.2</v>
      </c>
      <c r="K466" s="9">
        <f t="shared" si="213"/>
        <v>91.2</v>
      </c>
      <c r="L466" s="9">
        <f t="shared" si="213"/>
        <v>1018</v>
      </c>
      <c r="M466" s="9">
        <f t="shared" si="213"/>
        <v>0</v>
      </c>
      <c r="N466" s="9">
        <f t="shared" si="213"/>
        <v>127.2</v>
      </c>
      <c r="O466" s="9">
        <f t="shared" si="213"/>
        <v>91.2</v>
      </c>
      <c r="P466" s="9">
        <f t="shared" si="213"/>
        <v>36</v>
      </c>
      <c r="Q466" s="9">
        <f t="shared" si="213"/>
        <v>0</v>
      </c>
    </row>
    <row r="467" spans="1:17" ht="69" customHeight="1">
      <c r="A467" s="82" t="s">
        <v>282</v>
      </c>
      <c r="B467" s="13" t="s">
        <v>126</v>
      </c>
      <c r="C467" s="13" t="s">
        <v>122</v>
      </c>
      <c r="D467" s="66" t="s">
        <v>48</v>
      </c>
      <c r="E467" s="13"/>
      <c r="F467" s="9">
        <f aca="true" t="shared" si="214" ref="F467:Q468">F468</f>
        <v>7.8</v>
      </c>
      <c r="G467" s="9">
        <f t="shared" si="214"/>
        <v>7.8</v>
      </c>
      <c r="H467" s="9">
        <f t="shared" si="214"/>
        <v>0</v>
      </c>
      <c r="I467" s="9">
        <f t="shared" si="214"/>
        <v>0</v>
      </c>
      <c r="J467" s="9">
        <f t="shared" si="214"/>
        <v>31.2</v>
      </c>
      <c r="K467" s="9">
        <f t="shared" si="214"/>
        <v>31.2</v>
      </c>
      <c r="L467" s="9">
        <f t="shared" si="214"/>
        <v>0</v>
      </c>
      <c r="M467" s="9">
        <f t="shared" si="214"/>
        <v>0</v>
      </c>
      <c r="N467" s="9">
        <f t="shared" si="214"/>
        <v>31.2</v>
      </c>
      <c r="O467" s="9">
        <f t="shared" si="214"/>
        <v>31.2</v>
      </c>
      <c r="P467" s="9">
        <f t="shared" si="214"/>
        <v>0</v>
      </c>
      <c r="Q467" s="9">
        <f t="shared" si="214"/>
        <v>0</v>
      </c>
    </row>
    <row r="468" spans="1:17" ht="81" customHeight="1">
      <c r="A468" s="65" t="s">
        <v>96</v>
      </c>
      <c r="B468" s="13" t="s">
        <v>126</v>
      </c>
      <c r="C468" s="13" t="s">
        <v>122</v>
      </c>
      <c r="D468" s="66" t="s">
        <v>49</v>
      </c>
      <c r="E468" s="13"/>
      <c r="F468" s="9">
        <f t="shared" si="214"/>
        <v>7.8</v>
      </c>
      <c r="G468" s="9">
        <f t="shared" si="214"/>
        <v>7.8</v>
      </c>
      <c r="H468" s="9">
        <f t="shared" si="214"/>
        <v>0</v>
      </c>
      <c r="I468" s="9">
        <f t="shared" si="214"/>
        <v>0</v>
      </c>
      <c r="J468" s="9">
        <f t="shared" si="214"/>
        <v>31.2</v>
      </c>
      <c r="K468" s="9">
        <f t="shared" si="214"/>
        <v>31.2</v>
      </c>
      <c r="L468" s="9">
        <f t="shared" si="214"/>
        <v>0</v>
      </c>
      <c r="M468" s="9">
        <f t="shared" si="214"/>
        <v>0</v>
      </c>
      <c r="N468" s="9">
        <f t="shared" si="214"/>
        <v>31.2</v>
      </c>
      <c r="O468" s="9">
        <f t="shared" si="214"/>
        <v>31.2</v>
      </c>
      <c r="P468" s="9">
        <f t="shared" si="214"/>
        <v>0</v>
      </c>
      <c r="Q468" s="9">
        <f t="shared" si="214"/>
        <v>0</v>
      </c>
    </row>
    <row r="469" spans="1:17" ht="39.75" customHeight="1">
      <c r="A469" s="65" t="s">
        <v>216</v>
      </c>
      <c r="B469" s="13" t="s">
        <v>126</v>
      </c>
      <c r="C469" s="13" t="s">
        <v>122</v>
      </c>
      <c r="D469" s="66" t="s">
        <v>49</v>
      </c>
      <c r="E469" s="13" t="s">
        <v>215</v>
      </c>
      <c r="F469" s="9">
        <f>G469+H469+I469</f>
        <v>7.8</v>
      </c>
      <c r="G469" s="9">
        <v>7.8</v>
      </c>
      <c r="H469" s="9"/>
      <c r="I469" s="9"/>
      <c r="J469" s="9">
        <f>K469+L469+M469</f>
        <v>31.2</v>
      </c>
      <c r="K469" s="9">
        <v>31.2</v>
      </c>
      <c r="L469" s="9"/>
      <c r="M469" s="9"/>
      <c r="N469" s="9">
        <f>O469+P469+Q469</f>
        <v>31.2</v>
      </c>
      <c r="O469" s="76">
        <v>31.2</v>
      </c>
      <c r="P469" s="16"/>
      <c r="Q469" s="16"/>
    </row>
    <row r="470" spans="1:17" ht="57" customHeight="1">
      <c r="A470" s="65" t="s">
        <v>343</v>
      </c>
      <c r="B470" s="13" t="s">
        <v>126</v>
      </c>
      <c r="C470" s="13" t="s">
        <v>122</v>
      </c>
      <c r="D470" s="66" t="s">
        <v>279</v>
      </c>
      <c r="E470" s="13"/>
      <c r="F470" s="9">
        <f>F473+F471</f>
        <v>86</v>
      </c>
      <c r="G470" s="9">
        <f aca="true" t="shared" si="215" ref="G470:Q470">G473+G471</f>
        <v>50</v>
      </c>
      <c r="H470" s="9">
        <f t="shared" si="215"/>
        <v>36</v>
      </c>
      <c r="I470" s="9">
        <f t="shared" si="215"/>
        <v>0</v>
      </c>
      <c r="J470" s="9">
        <f t="shared" si="215"/>
        <v>96</v>
      </c>
      <c r="K470" s="9">
        <f t="shared" si="215"/>
        <v>60</v>
      </c>
      <c r="L470" s="9">
        <f t="shared" si="215"/>
        <v>36</v>
      </c>
      <c r="M470" s="9">
        <f t="shared" si="215"/>
        <v>0</v>
      </c>
      <c r="N470" s="9">
        <f t="shared" si="215"/>
        <v>96</v>
      </c>
      <c r="O470" s="9">
        <f t="shared" si="215"/>
        <v>60</v>
      </c>
      <c r="P470" s="9">
        <f t="shared" si="215"/>
        <v>36</v>
      </c>
      <c r="Q470" s="9">
        <f t="shared" si="215"/>
        <v>0</v>
      </c>
    </row>
    <row r="471" spans="1:17" ht="44.25" customHeight="1">
      <c r="A471" s="65" t="s">
        <v>426</v>
      </c>
      <c r="B471" s="13" t="s">
        <v>126</v>
      </c>
      <c r="C471" s="13" t="s">
        <v>122</v>
      </c>
      <c r="D471" s="66" t="s">
        <v>425</v>
      </c>
      <c r="E471" s="13"/>
      <c r="F471" s="9">
        <f aca="true" t="shared" si="216" ref="F471:Q471">F472</f>
        <v>36</v>
      </c>
      <c r="G471" s="9">
        <f t="shared" si="216"/>
        <v>0</v>
      </c>
      <c r="H471" s="9">
        <f t="shared" si="216"/>
        <v>36</v>
      </c>
      <c r="I471" s="9">
        <f t="shared" si="216"/>
        <v>0</v>
      </c>
      <c r="J471" s="9">
        <f t="shared" si="216"/>
        <v>36</v>
      </c>
      <c r="K471" s="9">
        <f t="shared" si="216"/>
        <v>0</v>
      </c>
      <c r="L471" s="9">
        <f t="shared" si="216"/>
        <v>36</v>
      </c>
      <c r="M471" s="9">
        <f t="shared" si="216"/>
        <v>0</v>
      </c>
      <c r="N471" s="9">
        <f t="shared" si="216"/>
        <v>36</v>
      </c>
      <c r="O471" s="9">
        <f t="shared" si="216"/>
        <v>0</v>
      </c>
      <c r="P471" s="9">
        <f t="shared" si="216"/>
        <v>36</v>
      </c>
      <c r="Q471" s="9">
        <f t="shared" si="216"/>
        <v>0</v>
      </c>
    </row>
    <row r="472" spans="1:17" ht="42.75" customHeight="1">
      <c r="A472" s="65" t="s">
        <v>216</v>
      </c>
      <c r="B472" s="13" t="s">
        <v>126</v>
      </c>
      <c r="C472" s="13" t="s">
        <v>122</v>
      </c>
      <c r="D472" s="66" t="s">
        <v>424</v>
      </c>
      <c r="E472" s="13" t="s">
        <v>215</v>
      </c>
      <c r="F472" s="9">
        <f>G472+H471+I472</f>
        <v>36</v>
      </c>
      <c r="G472" s="9"/>
      <c r="H472" s="9">
        <v>36</v>
      </c>
      <c r="I472" s="9"/>
      <c r="J472" s="9">
        <f>K472+L472+M472</f>
        <v>36</v>
      </c>
      <c r="K472" s="9"/>
      <c r="L472" s="9">
        <v>36</v>
      </c>
      <c r="M472" s="9"/>
      <c r="N472" s="9">
        <f>O472+P472+Q472</f>
        <v>36</v>
      </c>
      <c r="O472" s="9"/>
      <c r="P472" s="9">
        <v>36</v>
      </c>
      <c r="Q472" s="9"/>
    </row>
    <row r="473" spans="1:17" ht="77.25" customHeight="1">
      <c r="A473" s="65" t="s">
        <v>96</v>
      </c>
      <c r="B473" s="13" t="s">
        <v>126</v>
      </c>
      <c r="C473" s="13" t="s">
        <v>122</v>
      </c>
      <c r="D473" s="66" t="s">
        <v>51</v>
      </c>
      <c r="E473" s="13"/>
      <c r="F473" s="9">
        <f aca="true" t="shared" si="217" ref="F473:Q473">F474</f>
        <v>50</v>
      </c>
      <c r="G473" s="9">
        <f t="shared" si="217"/>
        <v>50</v>
      </c>
      <c r="H473" s="9">
        <f t="shared" si="217"/>
        <v>0</v>
      </c>
      <c r="I473" s="9">
        <f t="shared" si="217"/>
        <v>0</v>
      </c>
      <c r="J473" s="9">
        <f t="shared" si="217"/>
        <v>60</v>
      </c>
      <c r="K473" s="9">
        <f t="shared" si="217"/>
        <v>60</v>
      </c>
      <c r="L473" s="9">
        <f t="shared" si="217"/>
        <v>0</v>
      </c>
      <c r="M473" s="9">
        <f t="shared" si="217"/>
        <v>0</v>
      </c>
      <c r="N473" s="9">
        <f t="shared" si="217"/>
        <v>60</v>
      </c>
      <c r="O473" s="9">
        <f t="shared" si="217"/>
        <v>60</v>
      </c>
      <c r="P473" s="9">
        <f t="shared" si="217"/>
        <v>0</v>
      </c>
      <c r="Q473" s="9">
        <f t="shared" si="217"/>
        <v>0</v>
      </c>
    </row>
    <row r="474" spans="1:17" ht="45" customHeight="1">
      <c r="A474" s="65" t="s">
        <v>216</v>
      </c>
      <c r="B474" s="13" t="s">
        <v>126</v>
      </c>
      <c r="C474" s="13" t="s">
        <v>122</v>
      </c>
      <c r="D474" s="66" t="s">
        <v>51</v>
      </c>
      <c r="E474" s="13" t="s">
        <v>215</v>
      </c>
      <c r="F474" s="9">
        <f>G474+H474+I474</f>
        <v>50</v>
      </c>
      <c r="G474" s="9">
        <v>50</v>
      </c>
      <c r="H474" s="9"/>
      <c r="I474" s="9"/>
      <c r="J474" s="9">
        <f>K474+L474+M474</f>
        <v>60</v>
      </c>
      <c r="K474" s="9">
        <v>60</v>
      </c>
      <c r="L474" s="9"/>
      <c r="M474" s="9"/>
      <c r="N474" s="9">
        <f>O474+P474+Q474</f>
        <v>60</v>
      </c>
      <c r="O474" s="9">
        <v>60</v>
      </c>
      <c r="P474" s="9"/>
      <c r="Q474" s="9"/>
    </row>
    <row r="475" spans="1:17" ht="63.75" customHeight="1">
      <c r="A475" s="65" t="s">
        <v>678</v>
      </c>
      <c r="B475" s="13" t="s">
        <v>126</v>
      </c>
      <c r="C475" s="13" t="s">
        <v>122</v>
      </c>
      <c r="D475" s="66" t="s">
        <v>410</v>
      </c>
      <c r="E475" s="13"/>
      <c r="F475" s="9">
        <f aca="true" t="shared" si="218" ref="F475:Q475">F476</f>
        <v>4259.4</v>
      </c>
      <c r="G475" s="9">
        <f t="shared" si="218"/>
        <v>0</v>
      </c>
      <c r="H475" s="9">
        <f t="shared" si="218"/>
        <v>4259.4</v>
      </c>
      <c r="I475" s="9">
        <f t="shared" si="218"/>
        <v>0</v>
      </c>
      <c r="J475" s="9">
        <f t="shared" si="218"/>
        <v>982</v>
      </c>
      <c r="K475" s="9">
        <f t="shared" si="218"/>
        <v>0</v>
      </c>
      <c r="L475" s="9">
        <f t="shared" si="218"/>
        <v>982</v>
      </c>
      <c r="M475" s="9">
        <f t="shared" si="218"/>
        <v>0</v>
      </c>
      <c r="N475" s="9">
        <f t="shared" si="218"/>
        <v>0</v>
      </c>
      <c r="O475" s="9">
        <f t="shared" si="218"/>
        <v>0</v>
      </c>
      <c r="P475" s="9">
        <f t="shared" si="218"/>
        <v>0</v>
      </c>
      <c r="Q475" s="9">
        <f t="shared" si="218"/>
        <v>0</v>
      </c>
    </row>
    <row r="476" spans="1:17" ht="82.5" customHeight="1">
      <c r="A476" s="84" t="s">
        <v>677</v>
      </c>
      <c r="B476" s="13" t="s">
        <v>126</v>
      </c>
      <c r="C476" s="13" t="s">
        <v>122</v>
      </c>
      <c r="D476" s="148" t="s">
        <v>525</v>
      </c>
      <c r="E476" s="13"/>
      <c r="F476" s="9">
        <f aca="true" t="shared" si="219" ref="F476:Q476">F477+F478</f>
        <v>4259.4</v>
      </c>
      <c r="G476" s="9">
        <f t="shared" si="219"/>
        <v>0</v>
      </c>
      <c r="H476" s="9">
        <f t="shared" si="219"/>
        <v>4259.4</v>
      </c>
      <c r="I476" s="9">
        <f t="shared" si="219"/>
        <v>0</v>
      </c>
      <c r="J476" s="9">
        <f t="shared" si="219"/>
        <v>982</v>
      </c>
      <c r="K476" s="9">
        <f t="shared" si="219"/>
        <v>0</v>
      </c>
      <c r="L476" s="9">
        <f t="shared" si="219"/>
        <v>982</v>
      </c>
      <c r="M476" s="9">
        <f t="shared" si="219"/>
        <v>0</v>
      </c>
      <c r="N476" s="9">
        <f t="shared" si="219"/>
        <v>0</v>
      </c>
      <c r="O476" s="9">
        <f t="shared" si="219"/>
        <v>0</v>
      </c>
      <c r="P476" s="9">
        <f t="shared" si="219"/>
        <v>0</v>
      </c>
      <c r="Q476" s="9">
        <f t="shared" si="219"/>
        <v>0</v>
      </c>
    </row>
    <row r="477" spans="1:17" ht="43.5" customHeight="1">
      <c r="A477" s="65" t="s">
        <v>91</v>
      </c>
      <c r="B477" s="13" t="s">
        <v>126</v>
      </c>
      <c r="C477" s="13" t="s">
        <v>122</v>
      </c>
      <c r="D477" s="66" t="s">
        <v>525</v>
      </c>
      <c r="E477" s="13" t="s">
        <v>174</v>
      </c>
      <c r="F477" s="9">
        <f>G477+H477+I477</f>
        <v>4259.4</v>
      </c>
      <c r="G477" s="9"/>
      <c r="H477" s="9">
        <v>4259.4</v>
      </c>
      <c r="I477" s="9"/>
      <c r="J477" s="9">
        <f>K477+L477+M477</f>
        <v>982</v>
      </c>
      <c r="K477" s="9"/>
      <c r="L477" s="9">
        <v>982</v>
      </c>
      <c r="M477" s="9"/>
      <c r="N477" s="9">
        <f>O477+P477+Q477</f>
        <v>0</v>
      </c>
      <c r="O477" s="9"/>
      <c r="P477" s="9">
        <v>0</v>
      </c>
      <c r="Q477" s="9"/>
    </row>
    <row r="478" spans="1:17" ht="18.75">
      <c r="A478" s="65" t="s">
        <v>152</v>
      </c>
      <c r="B478" s="13" t="s">
        <v>126</v>
      </c>
      <c r="C478" s="13" t="s">
        <v>122</v>
      </c>
      <c r="D478" s="66" t="s">
        <v>525</v>
      </c>
      <c r="E478" s="13" t="s">
        <v>179</v>
      </c>
      <c r="F478" s="9">
        <f>G478+H478+I478</f>
        <v>0</v>
      </c>
      <c r="G478" s="9"/>
      <c r="H478" s="9"/>
      <c r="I478" s="9"/>
      <c r="J478" s="9">
        <f>K478+L478+M478</f>
        <v>0</v>
      </c>
      <c r="K478" s="9"/>
      <c r="L478" s="9"/>
      <c r="M478" s="9"/>
      <c r="N478" s="9">
        <f>O478+P478+Q478</f>
        <v>0</v>
      </c>
      <c r="O478" s="9"/>
      <c r="P478" s="9"/>
      <c r="Q478" s="9"/>
    </row>
    <row r="479" spans="1:17" ht="37.5">
      <c r="A479" s="65" t="s">
        <v>717</v>
      </c>
      <c r="B479" s="13" t="s">
        <v>126</v>
      </c>
      <c r="C479" s="13" t="s">
        <v>122</v>
      </c>
      <c r="D479" s="66" t="s">
        <v>722</v>
      </c>
      <c r="E479" s="13"/>
      <c r="F479" s="9">
        <f>F480</f>
        <v>1535.3999999999999</v>
      </c>
      <c r="G479" s="9">
        <f aca="true" t="shared" si="220" ref="G479:Q480">G480</f>
        <v>1535.1</v>
      </c>
      <c r="H479" s="9">
        <f t="shared" si="220"/>
        <v>0.3</v>
      </c>
      <c r="I479" s="9">
        <f t="shared" si="220"/>
        <v>0</v>
      </c>
      <c r="J479" s="9">
        <f t="shared" si="220"/>
        <v>0</v>
      </c>
      <c r="K479" s="9">
        <f t="shared" si="220"/>
        <v>0</v>
      </c>
      <c r="L479" s="9">
        <f t="shared" si="220"/>
        <v>0</v>
      </c>
      <c r="M479" s="9">
        <f t="shared" si="220"/>
        <v>0</v>
      </c>
      <c r="N479" s="9">
        <f t="shared" si="220"/>
        <v>0</v>
      </c>
      <c r="O479" s="9">
        <f t="shared" si="220"/>
        <v>0</v>
      </c>
      <c r="P479" s="9">
        <f t="shared" si="220"/>
        <v>0</v>
      </c>
      <c r="Q479" s="9">
        <f t="shared" si="220"/>
        <v>0</v>
      </c>
    </row>
    <row r="480" spans="1:17" ht="37.5">
      <c r="A480" s="65" t="s">
        <v>718</v>
      </c>
      <c r="B480" s="13" t="s">
        <v>126</v>
      </c>
      <c r="C480" s="13" t="s">
        <v>122</v>
      </c>
      <c r="D480" s="66" t="s">
        <v>723</v>
      </c>
      <c r="E480" s="13"/>
      <c r="F480" s="9">
        <f>F481</f>
        <v>1535.3999999999999</v>
      </c>
      <c r="G480" s="9">
        <f t="shared" si="220"/>
        <v>1535.1</v>
      </c>
      <c r="H480" s="9">
        <f t="shared" si="220"/>
        <v>0.3</v>
      </c>
      <c r="I480" s="9">
        <f t="shared" si="220"/>
        <v>0</v>
      </c>
      <c r="J480" s="9">
        <f t="shared" si="220"/>
        <v>0</v>
      </c>
      <c r="K480" s="9">
        <f t="shared" si="220"/>
        <v>0</v>
      </c>
      <c r="L480" s="9">
        <f t="shared" si="220"/>
        <v>0</v>
      </c>
      <c r="M480" s="9">
        <f t="shared" si="220"/>
        <v>0</v>
      </c>
      <c r="N480" s="9">
        <f t="shared" si="220"/>
        <v>0</v>
      </c>
      <c r="O480" s="9">
        <f t="shared" si="220"/>
        <v>0</v>
      </c>
      <c r="P480" s="9">
        <f t="shared" si="220"/>
        <v>0</v>
      </c>
      <c r="Q480" s="9">
        <f t="shared" si="220"/>
        <v>0</v>
      </c>
    </row>
    <row r="481" spans="1:17" ht="18.75">
      <c r="A481" s="65" t="s">
        <v>724</v>
      </c>
      <c r="B481" s="13" t="s">
        <v>126</v>
      </c>
      <c r="C481" s="13" t="s">
        <v>122</v>
      </c>
      <c r="D481" s="66" t="s">
        <v>723</v>
      </c>
      <c r="E481" s="13" t="s">
        <v>174</v>
      </c>
      <c r="F481" s="9">
        <f>G481+H481+I481</f>
        <v>1535.3999999999999</v>
      </c>
      <c r="G481" s="9">
        <v>1535.1</v>
      </c>
      <c r="H481" s="9">
        <v>0.3</v>
      </c>
      <c r="I481" s="9"/>
      <c r="J481" s="9">
        <f>K481+L481+M481</f>
        <v>0</v>
      </c>
      <c r="K481" s="9"/>
      <c r="L481" s="9"/>
      <c r="M481" s="9"/>
      <c r="N481" s="9">
        <f>O481+P481+Q481</f>
        <v>0</v>
      </c>
      <c r="O481" s="9"/>
      <c r="P481" s="9"/>
      <c r="Q481" s="9"/>
    </row>
    <row r="482" spans="1:17" ht="24.75" customHeight="1">
      <c r="A482" s="85" t="s">
        <v>29</v>
      </c>
      <c r="B482" s="13" t="s">
        <v>126</v>
      </c>
      <c r="C482" s="13" t="s">
        <v>122</v>
      </c>
      <c r="D482" s="13" t="s">
        <v>76</v>
      </c>
      <c r="E482" s="13"/>
      <c r="F482" s="9">
        <f>F483+F491</f>
        <v>54186.600000000006</v>
      </c>
      <c r="G482" s="9">
        <f aca="true" t="shared" si="221" ref="G482:Q482">G483+G491</f>
        <v>0</v>
      </c>
      <c r="H482" s="9">
        <f t="shared" si="221"/>
        <v>54186.600000000006</v>
      </c>
      <c r="I482" s="9">
        <f t="shared" si="221"/>
        <v>0</v>
      </c>
      <c r="J482" s="9">
        <f t="shared" si="221"/>
        <v>53870</v>
      </c>
      <c r="K482" s="9">
        <f t="shared" si="221"/>
        <v>0</v>
      </c>
      <c r="L482" s="9">
        <f t="shared" si="221"/>
        <v>53870</v>
      </c>
      <c r="M482" s="9">
        <f t="shared" si="221"/>
        <v>0</v>
      </c>
      <c r="N482" s="9">
        <f t="shared" si="221"/>
        <v>54721.700000000004</v>
      </c>
      <c r="O482" s="9">
        <f t="shared" si="221"/>
        <v>0</v>
      </c>
      <c r="P482" s="9">
        <f t="shared" si="221"/>
        <v>54721.700000000004</v>
      </c>
      <c r="Q482" s="9">
        <f t="shared" si="221"/>
        <v>0</v>
      </c>
    </row>
    <row r="483" spans="1:17" ht="121.5" customHeight="1">
      <c r="A483" s="65" t="s">
        <v>476</v>
      </c>
      <c r="B483" s="13" t="s">
        <v>126</v>
      </c>
      <c r="C483" s="13" t="s">
        <v>122</v>
      </c>
      <c r="D483" s="13" t="s">
        <v>107</v>
      </c>
      <c r="E483" s="13"/>
      <c r="F483" s="9">
        <f>F484+F489</f>
        <v>50369.8</v>
      </c>
      <c r="G483" s="9">
        <f aca="true" t="shared" si="222" ref="G483:Q483">G484+G489</f>
        <v>0</v>
      </c>
      <c r="H483" s="9">
        <f t="shared" si="222"/>
        <v>50369.8</v>
      </c>
      <c r="I483" s="9">
        <f t="shared" si="222"/>
        <v>0</v>
      </c>
      <c r="J483" s="9">
        <f t="shared" si="222"/>
        <v>49964.2</v>
      </c>
      <c r="K483" s="9">
        <f t="shared" si="222"/>
        <v>0</v>
      </c>
      <c r="L483" s="9">
        <f t="shared" si="222"/>
        <v>49964.2</v>
      </c>
      <c r="M483" s="9">
        <f t="shared" si="222"/>
        <v>0</v>
      </c>
      <c r="N483" s="9">
        <f t="shared" si="222"/>
        <v>50705.9</v>
      </c>
      <c r="O483" s="9">
        <f t="shared" si="222"/>
        <v>0</v>
      </c>
      <c r="P483" s="9">
        <f t="shared" si="222"/>
        <v>50705.9</v>
      </c>
      <c r="Q483" s="9">
        <f t="shared" si="222"/>
        <v>0</v>
      </c>
    </row>
    <row r="484" spans="1:17" ht="26.25" customHeight="1">
      <c r="A484" s="65" t="s">
        <v>377</v>
      </c>
      <c r="B484" s="13" t="s">
        <v>126</v>
      </c>
      <c r="C484" s="13" t="s">
        <v>122</v>
      </c>
      <c r="D484" s="13" t="s">
        <v>378</v>
      </c>
      <c r="E484" s="13"/>
      <c r="F484" s="9">
        <f>F485+F486+F488+F487</f>
        <v>24121.2</v>
      </c>
      <c r="G484" s="9">
        <f aca="true" t="shared" si="223" ref="G484:N484">G485+G486+G488+G487</f>
        <v>0</v>
      </c>
      <c r="H484" s="9">
        <f t="shared" si="223"/>
        <v>24121.2</v>
      </c>
      <c r="I484" s="9">
        <f t="shared" si="223"/>
        <v>0</v>
      </c>
      <c r="J484" s="9">
        <f t="shared" si="223"/>
        <v>25989.8</v>
      </c>
      <c r="K484" s="9">
        <f t="shared" si="223"/>
        <v>0</v>
      </c>
      <c r="L484" s="9">
        <f t="shared" si="223"/>
        <v>25989.8</v>
      </c>
      <c r="M484" s="9">
        <f t="shared" si="223"/>
        <v>0</v>
      </c>
      <c r="N484" s="9">
        <f t="shared" si="223"/>
        <v>26731.5</v>
      </c>
      <c r="O484" s="9">
        <f>O485+O486+O488</f>
        <v>0</v>
      </c>
      <c r="P484" s="9">
        <f>P485+P486+P488</f>
        <v>26731.5</v>
      </c>
      <c r="Q484" s="9">
        <f>Q485+Q486+Q488</f>
        <v>0</v>
      </c>
    </row>
    <row r="485" spans="1:17" ht="29.25" customHeight="1">
      <c r="A485" s="65" t="s">
        <v>612</v>
      </c>
      <c r="B485" s="13" t="s">
        <v>126</v>
      </c>
      <c r="C485" s="13" t="s">
        <v>122</v>
      </c>
      <c r="D485" s="13" t="s">
        <v>378</v>
      </c>
      <c r="E485" s="13" t="s">
        <v>149</v>
      </c>
      <c r="F485" s="9">
        <f>G485+H485+I485</f>
        <v>18850.100000000002</v>
      </c>
      <c r="G485" s="9"/>
      <c r="H485" s="9">
        <f>18854.2-4.1</f>
        <v>18850.100000000002</v>
      </c>
      <c r="I485" s="9"/>
      <c r="J485" s="9">
        <f>K485+L485+M485</f>
        <v>19888.8</v>
      </c>
      <c r="K485" s="9"/>
      <c r="L485" s="9">
        <v>19888.8</v>
      </c>
      <c r="M485" s="9"/>
      <c r="N485" s="9">
        <f>O485+P485+Q485</f>
        <v>20526.5</v>
      </c>
      <c r="O485" s="67"/>
      <c r="P485" s="9">
        <v>20526.5</v>
      </c>
      <c r="Q485" s="67"/>
    </row>
    <row r="486" spans="1:17" ht="42.75" customHeight="1">
      <c r="A486" s="65" t="s">
        <v>91</v>
      </c>
      <c r="B486" s="13" t="s">
        <v>126</v>
      </c>
      <c r="C486" s="13" t="s">
        <v>122</v>
      </c>
      <c r="D486" s="13" t="s">
        <v>378</v>
      </c>
      <c r="E486" s="13" t="s">
        <v>174</v>
      </c>
      <c r="F486" s="9">
        <f>G486+H486+I486</f>
        <v>5242</v>
      </c>
      <c r="G486" s="9"/>
      <c r="H486" s="9">
        <v>5242</v>
      </c>
      <c r="I486" s="9"/>
      <c r="J486" s="9">
        <f>K486+L486+M486</f>
        <v>6076</v>
      </c>
      <c r="K486" s="9"/>
      <c r="L486" s="9">
        <v>6076</v>
      </c>
      <c r="M486" s="9"/>
      <c r="N486" s="9">
        <f>O486+P486+Q486</f>
        <v>6180</v>
      </c>
      <c r="O486" s="67"/>
      <c r="P486" s="9">
        <v>6180</v>
      </c>
      <c r="Q486" s="67"/>
    </row>
    <row r="487" spans="1:17" ht="42.75" customHeight="1">
      <c r="A487" s="65" t="s">
        <v>216</v>
      </c>
      <c r="B487" s="13" t="s">
        <v>126</v>
      </c>
      <c r="C487" s="13" t="s">
        <v>122</v>
      </c>
      <c r="D487" s="13" t="s">
        <v>378</v>
      </c>
      <c r="E487" s="13" t="s">
        <v>215</v>
      </c>
      <c r="F487" s="9">
        <f>G487+H487+I487</f>
        <v>4.1</v>
      </c>
      <c r="G487" s="9"/>
      <c r="H487" s="9">
        <v>4.1</v>
      </c>
      <c r="I487" s="9"/>
      <c r="J487" s="9"/>
      <c r="K487" s="9"/>
      <c r="L487" s="9"/>
      <c r="M487" s="9"/>
      <c r="N487" s="9"/>
      <c r="O487" s="67"/>
      <c r="P487" s="9"/>
      <c r="Q487" s="67"/>
    </row>
    <row r="488" spans="1:17" ht="18.75">
      <c r="A488" s="65" t="s">
        <v>172</v>
      </c>
      <c r="B488" s="13" t="s">
        <v>126</v>
      </c>
      <c r="C488" s="13" t="s">
        <v>122</v>
      </c>
      <c r="D488" s="13" t="s">
        <v>378</v>
      </c>
      <c r="E488" s="13" t="s">
        <v>173</v>
      </c>
      <c r="F488" s="9">
        <f>G488+H488+I488</f>
        <v>25</v>
      </c>
      <c r="G488" s="9"/>
      <c r="H488" s="9">
        <v>25</v>
      </c>
      <c r="I488" s="9"/>
      <c r="J488" s="9">
        <f>K488+L488+M488</f>
        <v>25</v>
      </c>
      <c r="K488" s="9"/>
      <c r="L488" s="9">
        <v>25</v>
      </c>
      <c r="M488" s="9"/>
      <c r="N488" s="9">
        <f>O488+P488+Q488</f>
        <v>25</v>
      </c>
      <c r="O488" s="67"/>
      <c r="P488" s="9">
        <v>25</v>
      </c>
      <c r="Q488" s="67"/>
    </row>
    <row r="489" spans="1:17" ht="66" customHeight="1">
      <c r="A489" s="65" t="s">
        <v>432</v>
      </c>
      <c r="B489" s="13" t="s">
        <v>126</v>
      </c>
      <c r="C489" s="13" t="s">
        <v>122</v>
      </c>
      <c r="D489" s="13" t="s">
        <v>435</v>
      </c>
      <c r="E489" s="13"/>
      <c r="F489" s="9">
        <f aca="true" t="shared" si="224" ref="F489:Q489">F490</f>
        <v>26248.600000000002</v>
      </c>
      <c r="G489" s="9">
        <f t="shared" si="224"/>
        <v>0</v>
      </c>
      <c r="H489" s="9">
        <f t="shared" si="224"/>
        <v>26248.600000000002</v>
      </c>
      <c r="I489" s="9">
        <f t="shared" si="224"/>
        <v>0</v>
      </c>
      <c r="J489" s="9">
        <f t="shared" si="224"/>
        <v>23974.4</v>
      </c>
      <c r="K489" s="9">
        <f t="shared" si="224"/>
        <v>0</v>
      </c>
      <c r="L489" s="9">
        <f t="shared" si="224"/>
        <v>23974.4</v>
      </c>
      <c r="M489" s="9">
        <f t="shared" si="224"/>
        <v>0</v>
      </c>
      <c r="N489" s="9">
        <f t="shared" si="224"/>
        <v>23974.4</v>
      </c>
      <c r="O489" s="9">
        <f t="shared" si="224"/>
        <v>0</v>
      </c>
      <c r="P489" s="9">
        <f t="shared" si="224"/>
        <v>23974.4</v>
      </c>
      <c r="Q489" s="9">
        <f t="shared" si="224"/>
        <v>0</v>
      </c>
    </row>
    <row r="490" spans="1:17" ht="24" customHeight="1">
      <c r="A490" s="65" t="s">
        <v>612</v>
      </c>
      <c r="B490" s="13" t="s">
        <v>126</v>
      </c>
      <c r="C490" s="13" t="s">
        <v>122</v>
      </c>
      <c r="D490" s="13" t="s">
        <v>435</v>
      </c>
      <c r="E490" s="13" t="s">
        <v>149</v>
      </c>
      <c r="F490" s="9">
        <f>G490+H490+I490</f>
        <v>26248.600000000002</v>
      </c>
      <c r="G490" s="9"/>
      <c r="H490" s="9">
        <f>23974.4+2274.2</f>
        <v>26248.600000000002</v>
      </c>
      <c r="I490" s="9"/>
      <c r="J490" s="9">
        <f>K490+L490+M490</f>
        <v>23974.4</v>
      </c>
      <c r="K490" s="9"/>
      <c r="L490" s="9">
        <v>23974.4</v>
      </c>
      <c r="M490" s="9"/>
      <c r="N490" s="9">
        <f>O490+P490+Q490</f>
        <v>23974.4</v>
      </c>
      <c r="O490" s="67"/>
      <c r="P490" s="67">
        <v>23974.4</v>
      </c>
      <c r="Q490" s="67"/>
    </row>
    <row r="491" spans="1:17" ht="61.5" customHeight="1">
      <c r="A491" s="65" t="s">
        <v>324</v>
      </c>
      <c r="B491" s="13" t="s">
        <v>126</v>
      </c>
      <c r="C491" s="13" t="s">
        <v>122</v>
      </c>
      <c r="D491" s="13" t="s">
        <v>108</v>
      </c>
      <c r="E491" s="13"/>
      <c r="F491" s="9">
        <f aca="true" t="shared" si="225" ref="F491:Q491">F492+F496</f>
        <v>3816.8</v>
      </c>
      <c r="G491" s="9">
        <f t="shared" si="225"/>
        <v>0</v>
      </c>
      <c r="H491" s="9">
        <f t="shared" si="225"/>
        <v>3816.8</v>
      </c>
      <c r="I491" s="9">
        <f t="shared" si="225"/>
        <v>0</v>
      </c>
      <c r="J491" s="9">
        <f t="shared" si="225"/>
        <v>3905.8</v>
      </c>
      <c r="K491" s="9">
        <f t="shared" si="225"/>
        <v>0</v>
      </c>
      <c r="L491" s="9">
        <f t="shared" si="225"/>
        <v>3905.8</v>
      </c>
      <c r="M491" s="9">
        <f t="shared" si="225"/>
        <v>0</v>
      </c>
      <c r="N491" s="9">
        <f t="shared" si="225"/>
        <v>4015.8</v>
      </c>
      <c r="O491" s="9">
        <f t="shared" si="225"/>
        <v>0</v>
      </c>
      <c r="P491" s="9">
        <f t="shared" si="225"/>
        <v>4015.8</v>
      </c>
      <c r="Q491" s="9">
        <f t="shared" si="225"/>
        <v>0</v>
      </c>
    </row>
    <row r="492" spans="1:17" ht="27" customHeight="1">
      <c r="A492" s="65" t="s">
        <v>184</v>
      </c>
      <c r="B492" s="13" t="s">
        <v>126</v>
      </c>
      <c r="C492" s="13" t="s">
        <v>122</v>
      </c>
      <c r="D492" s="13" t="s">
        <v>109</v>
      </c>
      <c r="E492" s="13"/>
      <c r="F492" s="9">
        <f aca="true" t="shared" si="226" ref="F492:Q492">F493+F494+F495</f>
        <v>2948</v>
      </c>
      <c r="G492" s="9">
        <f t="shared" si="226"/>
        <v>0</v>
      </c>
      <c r="H492" s="9">
        <f t="shared" si="226"/>
        <v>2948</v>
      </c>
      <c r="I492" s="9">
        <f t="shared" si="226"/>
        <v>0</v>
      </c>
      <c r="J492" s="9">
        <f t="shared" si="226"/>
        <v>3037</v>
      </c>
      <c r="K492" s="9">
        <f t="shared" si="226"/>
        <v>0</v>
      </c>
      <c r="L492" s="9">
        <f t="shared" si="226"/>
        <v>3037</v>
      </c>
      <c r="M492" s="9">
        <f t="shared" si="226"/>
        <v>0</v>
      </c>
      <c r="N492" s="9">
        <f t="shared" si="226"/>
        <v>3147</v>
      </c>
      <c r="O492" s="9">
        <f t="shared" si="226"/>
        <v>0</v>
      </c>
      <c r="P492" s="9">
        <f t="shared" si="226"/>
        <v>3147</v>
      </c>
      <c r="Q492" s="9">
        <f t="shared" si="226"/>
        <v>0</v>
      </c>
    </row>
    <row r="493" spans="1:17" ht="21.75" customHeight="1">
      <c r="A493" s="65" t="s">
        <v>170</v>
      </c>
      <c r="B493" s="13" t="s">
        <v>126</v>
      </c>
      <c r="C493" s="13" t="s">
        <v>122</v>
      </c>
      <c r="D493" s="13" t="s">
        <v>109</v>
      </c>
      <c r="E493" s="13" t="s">
        <v>171</v>
      </c>
      <c r="F493" s="9">
        <f>G493+H493+I493</f>
        <v>2382.5</v>
      </c>
      <c r="G493" s="9"/>
      <c r="H493" s="9">
        <v>2382.5</v>
      </c>
      <c r="I493" s="9"/>
      <c r="J493" s="9">
        <f>K493+L493+M493</f>
        <v>2312.5</v>
      </c>
      <c r="K493" s="9"/>
      <c r="L493" s="9">
        <v>2312.5</v>
      </c>
      <c r="M493" s="9"/>
      <c r="N493" s="9">
        <f>O493+P493+Q493</f>
        <v>2312.5</v>
      </c>
      <c r="O493" s="67"/>
      <c r="P493" s="9">
        <v>2312.5</v>
      </c>
      <c r="Q493" s="67"/>
    </row>
    <row r="494" spans="1:17" ht="24.75" customHeight="1">
      <c r="A494" s="65" t="s">
        <v>91</v>
      </c>
      <c r="B494" s="13" t="s">
        <v>126</v>
      </c>
      <c r="C494" s="13" t="s">
        <v>122</v>
      </c>
      <c r="D494" s="13" t="s">
        <v>109</v>
      </c>
      <c r="E494" s="13" t="s">
        <v>174</v>
      </c>
      <c r="F494" s="9">
        <f>G494+H494+I494</f>
        <v>555</v>
      </c>
      <c r="G494" s="9"/>
      <c r="H494" s="9">
        <v>555</v>
      </c>
      <c r="I494" s="9"/>
      <c r="J494" s="9">
        <f>K494+L494+M494</f>
        <v>714</v>
      </c>
      <c r="K494" s="9"/>
      <c r="L494" s="9">
        <v>714</v>
      </c>
      <c r="M494" s="9"/>
      <c r="N494" s="9">
        <f>O494+P494+Q494</f>
        <v>824</v>
      </c>
      <c r="O494" s="67"/>
      <c r="P494" s="9">
        <v>824</v>
      </c>
      <c r="Q494" s="67"/>
    </row>
    <row r="495" spans="1:17" ht="24" customHeight="1">
      <c r="A495" s="65" t="s">
        <v>172</v>
      </c>
      <c r="B495" s="13" t="s">
        <v>126</v>
      </c>
      <c r="C495" s="13" t="s">
        <v>122</v>
      </c>
      <c r="D495" s="13" t="s">
        <v>109</v>
      </c>
      <c r="E495" s="13" t="s">
        <v>173</v>
      </c>
      <c r="F495" s="9">
        <f>G495+H495+I495</f>
        <v>10.5</v>
      </c>
      <c r="G495" s="9"/>
      <c r="H495" s="9">
        <v>10.5</v>
      </c>
      <c r="I495" s="9"/>
      <c r="J495" s="9">
        <f>K495+L495+M495</f>
        <v>10.5</v>
      </c>
      <c r="K495" s="9"/>
      <c r="L495" s="9">
        <v>10.5</v>
      </c>
      <c r="M495" s="9"/>
      <c r="N495" s="9">
        <f>O495+P495+Q495</f>
        <v>10.5</v>
      </c>
      <c r="O495" s="67"/>
      <c r="P495" s="9">
        <v>10.5</v>
      </c>
      <c r="Q495" s="67"/>
    </row>
    <row r="496" spans="1:17" ht="65.25" customHeight="1">
      <c r="A496" s="65" t="s">
        <v>432</v>
      </c>
      <c r="B496" s="13" t="s">
        <v>126</v>
      </c>
      <c r="C496" s="13" t="s">
        <v>122</v>
      </c>
      <c r="D496" s="13" t="s">
        <v>443</v>
      </c>
      <c r="E496" s="13"/>
      <c r="F496" s="9">
        <f aca="true" t="shared" si="227" ref="F496:Q496">F497</f>
        <v>868.8</v>
      </c>
      <c r="G496" s="9">
        <f t="shared" si="227"/>
        <v>0</v>
      </c>
      <c r="H496" s="9">
        <f t="shared" si="227"/>
        <v>868.8</v>
      </c>
      <c r="I496" s="9">
        <f t="shared" si="227"/>
        <v>0</v>
      </c>
      <c r="J496" s="9">
        <f t="shared" si="227"/>
        <v>868.8</v>
      </c>
      <c r="K496" s="9">
        <f t="shared" si="227"/>
        <v>0</v>
      </c>
      <c r="L496" s="9">
        <f t="shared" si="227"/>
        <v>868.8</v>
      </c>
      <c r="M496" s="9">
        <f t="shared" si="227"/>
        <v>0</v>
      </c>
      <c r="N496" s="9">
        <f t="shared" si="227"/>
        <v>868.8</v>
      </c>
      <c r="O496" s="9">
        <f t="shared" si="227"/>
        <v>0</v>
      </c>
      <c r="P496" s="9">
        <f t="shared" si="227"/>
        <v>868.8</v>
      </c>
      <c r="Q496" s="9">
        <f t="shared" si="227"/>
        <v>0</v>
      </c>
    </row>
    <row r="497" spans="1:17" ht="39" customHeight="1">
      <c r="A497" s="65" t="s">
        <v>170</v>
      </c>
      <c r="B497" s="13" t="s">
        <v>126</v>
      </c>
      <c r="C497" s="13" t="s">
        <v>122</v>
      </c>
      <c r="D497" s="13" t="s">
        <v>443</v>
      </c>
      <c r="E497" s="13" t="s">
        <v>171</v>
      </c>
      <c r="F497" s="9">
        <f>G497+H497+I497</f>
        <v>868.8</v>
      </c>
      <c r="G497" s="9"/>
      <c r="H497" s="9">
        <v>868.8</v>
      </c>
      <c r="I497" s="9"/>
      <c r="J497" s="9">
        <f>K497+L497+M497</f>
        <v>868.8</v>
      </c>
      <c r="K497" s="9"/>
      <c r="L497" s="9">
        <v>868.8</v>
      </c>
      <c r="M497" s="9"/>
      <c r="N497" s="9">
        <f>O497+P497+Q497</f>
        <v>868.8</v>
      </c>
      <c r="O497" s="67"/>
      <c r="P497" s="9">
        <v>868.8</v>
      </c>
      <c r="Q497" s="67"/>
    </row>
    <row r="498" spans="1:17" ht="60.75" customHeight="1">
      <c r="A498" s="65" t="s">
        <v>510</v>
      </c>
      <c r="B498" s="13" t="s">
        <v>126</v>
      </c>
      <c r="C498" s="13" t="s">
        <v>122</v>
      </c>
      <c r="D498" s="13" t="s">
        <v>238</v>
      </c>
      <c r="E498" s="13"/>
      <c r="F498" s="9">
        <f aca="true" t="shared" si="228" ref="F498:Q498">F499+F503+F507</f>
        <v>22.5</v>
      </c>
      <c r="G498" s="9">
        <f t="shared" si="228"/>
        <v>0</v>
      </c>
      <c r="H498" s="9">
        <f t="shared" si="228"/>
        <v>22.5</v>
      </c>
      <c r="I498" s="9">
        <f t="shared" si="228"/>
        <v>0</v>
      </c>
      <c r="J498" s="9">
        <f t="shared" si="228"/>
        <v>22.5</v>
      </c>
      <c r="K498" s="9">
        <f t="shared" si="228"/>
        <v>0</v>
      </c>
      <c r="L498" s="9">
        <f t="shared" si="228"/>
        <v>22.5</v>
      </c>
      <c r="M498" s="9">
        <f t="shared" si="228"/>
        <v>0</v>
      </c>
      <c r="N498" s="9">
        <f t="shared" si="228"/>
        <v>22.5</v>
      </c>
      <c r="O498" s="9">
        <f t="shared" si="228"/>
        <v>0</v>
      </c>
      <c r="P498" s="9">
        <f t="shared" si="228"/>
        <v>22.5</v>
      </c>
      <c r="Q498" s="9">
        <f t="shared" si="228"/>
        <v>0</v>
      </c>
    </row>
    <row r="499" spans="1:17" ht="18.75">
      <c r="A499" s="65" t="s">
        <v>191</v>
      </c>
      <c r="B499" s="13" t="s">
        <v>126</v>
      </c>
      <c r="C499" s="13" t="s">
        <v>122</v>
      </c>
      <c r="D499" s="13" t="s">
        <v>61</v>
      </c>
      <c r="E499" s="13"/>
      <c r="F499" s="9">
        <f aca="true" t="shared" si="229" ref="F499:Q501">F500</f>
        <v>5</v>
      </c>
      <c r="G499" s="9">
        <f t="shared" si="229"/>
        <v>0</v>
      </c>
      <c r="H499" s="9">
        <f t="shared" si="229"/>
        <v>5</v>
      </c>
      <c r="I499" s="9">
        <f t="shared" si="229"/>
        <v>0</v>
      </c>
      <c r="J499" s="9">
        <f t="shared" si="229"/>
        <v>5</v>
      </c>
      <c r="K499" s="9">
        <f t="shared" si="229"/>
        <v>0</v>
      </c>
      <c r="L499" s="9">
        <f t="shared" si="229"/>
        <v>5</v>
      </c>
      <c r="M499" s="9">
        <f t="shared" si="229"/>
        <v>0</v>
      </c>
      <c r="N499" s="9">
        <f t="shared" si="229"/>
        <v>5</v>
      </c>
      <c r="O499" s="9">
        <f t="shared" si="229"/>
        <v>0</v>
      </c>
      <c r="P499" s="9">
        <f t="shared" si="229"/>
        <v>5</v>
      </c>
      <c r="Q499" s="9">
        <f t="shared" si="229"/>
        <v>0</v>
      </c>
    </row>
    <row r="500" spans="1:17" ht="41.25" customHeight="1">
      <c r="A500" s="65" t="s">
        <v>389</v>
      </c>
      <c r="B500" s="13" t="s">
        <v>126</v>
      </c>
      <c r="C500" s="13" t="s">
        <v>122</v>
      </c>
      <c r="D500" s="13" t="s">
        <v>388</v>
      </c>
      <c r="E500" s="13"/>
      <c r="F500" s="9">
        <f t="shared" si="229"/>
        <v>5</v>
      </c>
      <c r="G500" s="9">
        <f t="shared" si="229"/>
        <v>0</v>
      </c>
      <c r="H500" s="9">
        <f t="shared" si="229"/>
        <v>5</v>
      </c>
      <c r="I500" s="9">
        <f t="shared" si="229"/>
        <v>0</v>
      </c>
      <c r="J500" s="9">
        <f t="shared" si="229"/>
        <v>5</v>
      </c>
      <c r="K500" s="9">
        <f t="shared" si="229"/>
        <v>0</v>
      </c>
      <c r="L500" s="9">
        <f t="shared" si="229"/>
        <v>5</v>
      </c>
      <c r="M500" s="9">
        <f t="shared" si="229"/>
        <v>0</v>
      </c>
      <c r="N500" s="9">
        <f t="shared" si="229"/>
        <v>5</v>
      </c>
      <c r="O500" s="9">
        <f t="shared" si="229"/>
        <v>0</v>
      </c>
      <c r="P500" s="9">
        <f t="shared" si="229"/>
        <v>5</v>
      </c>
      <c r="Q500" s="9">
        <f t="shared" si="229"/>
        <v>0</v>
      </c>
    </row>
    <row r="501" spans="1:17" ht="32.25" customHeight="1">
      <c r="A501" s="16" t="s">
        <v>323</v>
      </c>
      <c r="B501" s="13" t="s">
        <v>126</v>
      </c>
      <c r="C501" s="13" t="s">
        <v>122</v>
      </c>
      <c r="D501" s="13" t="s">
        <v>568</v>
      </c>
      <c r="E501" s="13"/>
      <c r="F501" s="9">
        <f t="shared" si="229"/>
        <v>5</v>
      </c>
      <c r="G501" s="9">
        <f t="shared" si="229"/>
        <v>0</v>
      </c>
      <c r="H501" s="9">
        <f t="shared" si="229"/>
        <v>5</v>
      </c>
      <c r="I501" s="9">
        <f t="shared" si="229"/>
        <v>0</v>
      </c>
      <c r="J501" s="9">
        <f t="shared" si="229"/>
        <v>5</v>
      </c>
      <c r="K501" s="9">
        <f t="shared" si="229"/>
        <v>0</v>
      </c>
      <c r="L501" s="9">
        <f t="shared" si="229"/>
        <v>5</v>
      </c>
      <c r="M501" s="9">
        <f t="shared" si="229"/>
        <v>0</v>
      </c>
      <c r="N501" s="9">
        <f t="shared" si="229"/>
        <v>5</v>
      </c>
      <c r="O501" s="9">
        <f t="shared" si="229"/>
        <v>0</v>
      </c>
      <c r="P501" s="9">
        <f t="shared" si="229"/>
        <v>5</v>
      </c>
      <c r="Q501" s="9">
        <f t="shared" si="229"/>
        <v>0</v>
      </c>
    </row>
    <row r="502" spans="1:17" ht="18.75">
      <c r="A502" s="16" t="s">
        <v>186</v>
      </c>
      <c r="B502" s="13" t="s">
        <v>126</v>
      </c>
      <c r="C502" s="13" t="s">
        <v>122</v>
      </c>
      <c r="D502" s="13" t="s">
        <v>568</v>
      </c>
      <c r="E502" s="13" t="s">
        <v>185</v>
      </c>
      <c r="F502" s="9">
        <f>G502+H502+I502</f>
        <v>5</v>
      </c>
      <c r="G502" s="9"/>
      <c r="H502" s="9">
        <v>5</v>
      </c>
      <c r="I502" s="9"/>
      <c r="J502" s="9">
        <f>K502+L502+M502</f>
        <v>5</v>
      </c>
      <c r="K502" s="9"/>
      <c r="L502" s="9">
        <v>5</v>
      </c>
      <c r="M502" s="9"/>
      <c r="N502" s="9">
        <f>O502+P502+Q502</f>
        <v>5</v>
      </c>
      <c r="O502" s="9"/>
      <c r="P502" s="9">
        <v>5</v>
      </c>
      <c r="Q502" s="9"/>
    </row>
    <row r="503" spans="1:17" ht="39.75" customHeight="1">
      <c r="A503" s="65" t="s">
        <v>395</v>
      </c>
      <c r="B503" s="13" t="s">
        <v>126</v>
      </c>
      <c r="C503" s="13" t="s">
        <v>122</v>
      </c>
      <c r="D503" s="13" t="s">
        <v>63</v>
      </c>
      <c r="E503" s="13"/>
      <c r="F503" s="9">
        <f aca="true" t="shared" si="230" ref="F503:Q505">F504</f>
        <v>4.5</v>
      </c>
      <c r="G503" s="9">
        <f t="shared" si="230"/>
        <v>0</v>
      </c>
      <c r="H503" s="9">
        <f t="shared" si="230"/>
        <v>4.5</v>
      </c>
      <c r="I503" s="9">
        <f t="shared" si="230"/>
        <v>0</v>
      </c>
      <c r="J503" s="9">
        <f t="shared" si="230"/>
        <v>4.5</v>
      </c>
      <c r="K503" s="9">
        <f t="shared" si="230"/>
        <v>0</v>
      </c>
      <c r="L503" s="9">
        <f t="shared" si="230"/>
        <v>4.5</v>
      </c>
      <c r="M503" s="9">
        <f t="shared" si="230"/>
        <v>0</v>
      </c>
      <c r="N503" s="9">
        <f t="shared" si="230"/>
        <v>4.5</v>
      </c>
      <c r="O503" s="9">
        <f t="shared" si="230"/>
        <v>0</v>
      </c>
      <c r="P503" s="9">
        <f t="shared" si="230"/>
        <v>4.5</v>
      </c>
      <c r="Q503" s="9">
        <f t="shared" si="230"/>
        <v>0</v>
      </c>
    </row>
    <row r="504" spans="1:17" ht="81.75" customHeight="1">
      <c r="A504" s="65" t="s">
        <v>64</v>
      </c>
      <c r="B504" s="13" t="s">
        <v>126</v>
      </c>
      <c r="C504" s="13" t="s">
        <v>122</v>
      </c>
      <c r="D504" s="13" t="s">
        <v>518</v>
      </c>
      <c r="E504" s="13"/>
      <c r="F504" s="9">
        <f t="shared" si="230"/>
        <v>4.5</v>
      </c>
      <c r="G504" s="9">
        <f t="shared" si="230"/>
        <v>0</v>
      </c>
      <c r="H504" s="9">
        <f t="shared" si="230"/>
        <v>4.5</v>
      </c>
      <c r="I504" s="9">
        <f t="shared" si="230"/>
        <v>0</v>
      </c>
      <c r="J504" s="9">
        <f t="shared" si="230"/>
        <v>4.5</v>
      </c>
      <c r="K504" s="9">
        <f t="shared" si="230"/>
        <v>0</v>
      </c>
      <c r="L504" s="9">
        <f t="shared" si="230"/>
        <v>4.5</v>
      </c>
      <c r="M504" s="9">
        <f t="shared" si="230"/>
        <v>0</v>
      </c>
      <c r="N504" s="9">
        <f t="shared" si="230"/>
        <v>4.5</v>
      </c>
      <c r="O504" s="9">
        <f t="shared" si="230"/>
        <v>0</v>
      </c>
      <c r="P504" s="9">
        <f t="shared" si="230"/>
        <v>4.5</v>
      </c>
      <c r="Q504" s="9">
        <f t="shared" si="230"/>
        <v>0</v>
      </c>
    </row>
    <row r="505" spans="1:17" ht="27" customHeight="1">
      <c r="A505" s="65" t="s">
        <v>207</v>
      </c>
      <c r="B505" s="13" t="s">
        <v>126</v>
      </c>
      <c r="C505" s="13" t="s">
        <v>122</v>
      </c>
      <c r="D505" s="13" t="s">
        <v>519</v>
      </c>
      <c r="E505" s="13"/>
      <c r="F505" s="9">
        <f t="shared" si="230"/>
        <v>4.5</v>
      </c>
      <c r="G505" s="9">
        <f t="shared" si="230"/>
        <v>0</v>
      </c>
      <c r="H505" s="9">
        <f t="shared" si="230"/>
        <v>4.5</v>
      </c>
      <c r="I505" s="9">
        <f t="shared" si="230"/>
        <v>0</v>
      </c>
      <c r="J505" s="9">
        <f t="shared" si="230"/>
        <v>4.5</v>
      </c>
      <c r="K505" s="9">
        <f t="shared" si="230"/>
        <v>0</v>
      </c>
      <c r="L505" s="9">
        <f t="shared" si="230"/>
        <v>4.5</v>
      </c>
      <c r="M505" s="9">
        <f t="shared" si="230"/>
        <v>0</v>
      </c>
      <c r="N505" s="9">
        <f t="shared" si="230"/>
        <v>4.5</v>
      </c>
      <c r="O505" s="9">
        <f t="shared" si="230"/>
        <v>0</v>
      </c>
      <c r="P505" s="9">
        <f t="shared" si="230"/>
        <v>4.5</v>
      </c>
      <c r="Q505" s="9">
        <f t="shared" si="230"/>
        <v>0</v>
      </c>
    </row>
    <row r="506" spans="1:17" ht="25.5" customHeight="1">
      <c r="A506" s="65" t="s">
        <v>186</v>
      </c>
      <c r="B506" s="13" t="s">
        <v>126</v>
      </c>
      <c r="C506" s="13" t="s">
        <v>122</v>
      </c>
      <c r="D506" s="13" t="s">
        <v>519</v>
      </c>
      <c r="E506" s="13" t="s">
        <v>185</v>
      </c>
      <c r="F506" s="9">
        <f>G506+H506+I506</f>
        <v>4.5</v>
      </c>
      <c r="G506" s="9"/>
      <c r="H506" s="9">
        <v>4.5</v>
      </c>
      <c r="I506" s="9"/>
      <c r="J506" s="9">
        <f>K506+L506+M506</f>
        <v>4.5</v>
      </c>
      <c r="K506" s="9"/>
      <c r="L506" s="9">
        <v>4.5</v>
      </c>
      <c r="M506" s="9"/>
      <c r="N506" s="9">
        <f>O506+P506+Q506</f>
        <v>4.5</v>
      </c>
      <c r="O506" s="9"/>
      <c r="P506" s="9">
        <v>4.5</v>
      </c>
      <c r="Q506" s="9"/>
    </row>
    <row r="507" spans="1:17" ht="61.5" customHeight="1">
      <c r="A507" s="65" t="s">
        <v>348</v>
      </c>
      <c r="B507" s="13" t="s">
        <v>126</v>
      </c>
      <c r="C507" s="13" t="s">
        <v>122</v>
      </c>
      <c r="D507" s="13" t="s">
        <v>65</v>
      </c>
      <c r="E507" s="13"/>
      <c r="F507" s="9">
        <f aca="true" t="shared" si="231" ref="F507:Q507">F508+F511</f>
        <v>13</v>
      </c>
      <c r="G507" s="9">
        <f t="shared" si="231"/>
        <v>0</v>
      </c>
      <c r="H507" s="9">
        <f t="shared" si="231"/>
        <v>13</v>
      </c>
      <c r="I507" s="9">
        <f t="shared" si="231"/>
        <v>0</v>
      </c>
      <c r="J507" s="9">
        <f t="shared" si="231"/>
        <v>13</v>
      </c>
      <c r="K507" s="9">
        <f t="shared" si="231"/>
        <v>0</v>
      </c>
      <c r="L507" s="9">
        <f t="shared" si="231"/>
        <v>13</v>
      </c>
      <c r="M507" s="9">
        <f t="shared" si="231"/>
        <v>0</v>
      </c>
      <c r="N507" s="9">
        <f t="shared" si="231"/>
        <v>13</v>
      </c>
      <c r="O507" s="9">
        <f t="shared" si="231"/>
        <v>0</v>
      </c>
      <c r="P507" s="9">
        <f t="shared" si="231"/>
        <v>13</v>
      </c>
      <c r="Q507" s="9">
        <f t="shared" si="231"/>
        <v>0</v>
      </c>
    </row>
    <row r="508" spans="1:17" ht="62.25" customHeight="1">
      <c r="A508" s="65" t="s">
        <v>322</v>
      </c>
      <c r="B508" s="13" t="s">
        <v>126</v>
      </c>
      <c r="C508" s="13" t="s">
        <v>122</v>
      </c>
      <c r="D508" s="13" t="s">
        <v>320</v>
      </c>
      <c r="E508" s="13"/>
      <c r="F508" s="9">
        <f aca="true" t="shared" si="232" ref="F508:Q509">F509</f>
        <v>5</v>
      </c>
      <c r="G508" s="9">
        <f t="shared" si="232"/>
        <v>0</v>
      </c>
      <c r="H508" s="9">
        <f t="shared" si="232"/>
        <v>5</v>
      </c>
      <c r="I508" s="9">
        <f t="shared" si="232"/>
        <v>0</v>
      </c>
      <c r="J508" s="9">
        <f t="shared" si="232"/>
        <v>5</v>
      </c>
      <c r="K508" s="9">
        <f t="shared" si="232"/>
        <v>0</v>
      </c>
      <c r="L508" s="9">
        <f t="shared" si="232"/>
        <v>5</v>
      </c>
      <c r="M508" s="9">
        <f t="shared" si="232"/>
        <v>0</v>
      </c>
      <c r="N508" s="9">
        <f t="shared" si="232"/>
        <v>5</v>
      </c>
      <c r="O508" s="9">
        <f t="shared" si="232"/>
        <v>0</v>
      </c>
      <c r="P508" s="9">
        <f t="shared" si="232"/>
        <v>5</v>
      </c>
      <c r="Q508" s="9">
        <f t="shared" si="232"/>
        <v>0</v>
      </c>
    </row>
    <row r="509" spans="1:17" ht="18.75">
      <c r="A509" s="65" t="s">
        <v>101</v>
      </c>
      <c r="B509" s="13" t="s">
        <v>126</v>
      </c>
      <c r="C509" s="13" t="s">
        <v>122</v>
      </c>
      <c r="D509" s="13" t="s">
        <v>321</v>
      </c>
      <c r="E509" s="13"/>
      <c r="F509" s="9">
        <f t="shared" si="232"/>
        <v>5</v>
      </c>
      <c r="G509" s="9">
        <f t="shared" si="232"/>
        <v>0</v>
      </c>
      <c r="H509" s="9">
        <f t="shared" si="232"/>
        <v>5</v>
      </c>
      <c r="I509" s="9">
        <f t="shared" si="232"/>
        <v>0</v>
      </c>
      <c r="J509" s="9">
        <f t="shared" si="232"/>
        <v>5</v>
      </c>
      <c r="K509" s="9">
        <f t="shared" si="232"/>
        <v>0</v>
      </c>
      <c r="L509" s="9">
        <f t="shared" si="232"/>
        <v>5</v>
      </c>
      <c r="M509" s="9">
        <f t="shared" si="232"/>
        <v>0</v>
      </c>
      <c r="N509" s="9">
        <f t="shared" si="232"/>
        <v>5</v>
      </c>
      <c r="O509" s="9">
        <f t="shared" si="232"/>
        <v>0</v>
      </c>
      <c r="P509" s="9">
        <f t="shared" si="232"/>
        <v>5</v>
      </c>
      <c r="Q509" s="9">
        <f t="shared" si="232"/>
        <v>0</v>
      </c>
    </row>
    <row r="510" spans="1:17" ht="18.75">
      <c r="A510" s="130" t="s">
        <v>186</v>
      </c>
      <c r="B510" s="13" t="s">
        <v>126</v>
      </c>
      <c r="C510" s="13" t="s">
        <v>122</v>
      </c>
      <c r="D510" s="13" t="s">
        <v>321</v>
      </c>
      <c r="E510" s="13" t="s">
        <v>185</v>
      </c>
      <c r="F510" s="9">
        <f>G510+H510+I510</f>
        <v>5</v>
      </c>
      <c r="G510" s="9"/>
      <c r="H510" s="9">
        <v>5</v>
      </c>
      <c r="I510" s="9"/>
      <c r="J510" s="9">
        <f>K510+L510+M510</f>
        <v>5</v>
      </c>
      <c r="K510" s="9"/>
      <c r="L510" s="9">
        <v>5</v>
      </c>
      <c r="M510" s="9"/>
      <c r="N510" s="9">
        <f>O510+P510+Q510</f>
        <v>5</v>
      </c>
      <c r="O510" s="16"/>
      <c r="P510" s="70">
        <v>5</v>
      </c>
      <c r="Q510" s="16"/>
    </row>
    <row r="511" spans="1:17" ht="60.75" customHeight="1">
      <c r="A511" s="65" t="s">
        <v>602</v>
      </c>
      <c r="B511" s="13" t="s">
        <v>126</v>
      </c>
      <c r="C511" s="13" t="s">
        <v>122</v>
      </c>
      <c r="D511" s="13" t="s">
        <v>509</v>
      </c>
      <c r="E511" s="13"/>
      <c r="F511" s="9">
        <f aca="true" t="shared" si="233" ref="F511:Q512">F512</f>
        <v>8</v>
      </c>
      <c r="G511" s="9">
        <f t="shared" si="233"/>
        <v>0</v>
      </c>
      <c r="H511" s="9">
        <f t="shared" si="233"/>
        <v>8</v>
      </c>
      <c r="I511" s="9">
        <f t="shared" si="233"/>
        <v>0</v>
      </c>
      <c r="J511" s="9">
        <f t="shared" si="233"/>
        <v>8</v>
      </c>
      <c r="K511" s="9">
        <f t="shared" si="233"/>
        <v>0</v>
      </c>
      <c r="L511" s="9">
        <f t="shared" si="233"/>
        <v>8</v>
      </c>
      <c r="M511" s="9">
        <f t="shared" si="233"/>
        <v>0</v>
      </c>
      <c r="N511" s="9">
        <f t="shared" si="233"/>
        <v>8</v>
      </c>
      <c r="O511" s="9">
        <f t="shared" si="233"/>
        <v>0</v>
      </c>
      <c r="P511" s="9">
        <f t="shared" si="233"/>
        <v>8</v>
      </c>
      <c r="Q511" s="9">
        <f t="shared" si="233"/>
        <v>0</v>
      </c>
    </row>
    <row r="512" spans="1:17" ht="18.75">
      <c r="A512" s="65" t="s">
        <v>101</v>
      </c>
      <c r="B512" s="13" t="s">
        <v>126</v>
      </c>
      <c r="C512" s="13" t="s">
        <v>122</v>
      </c>
      <c r="D512" s="13" t="s">
        <v>508</v>
      </c>
      <c r="E512" s="13"/>
      <c r="F512" s="9">
        <f t="shared" si="233"/>
        <v>8</v>
      </c>
      <c r="G512" s="9">
        <f t="shared" si="233"/>
        <v>0</v>
      </c>
      <c r="H512" s="9">
        <f t="shared" si="233"/>
        <v>8</v>
      </c>
      <c r="I512" s="9">
        <f t="shared" si="233"/>
        <v>0</v>
      </c>
      <c r="J512" s="9">
        <f t="shared" si="233"/>
        <v>8</v>
      </c>
      <c r="K512" s="9">
        <f t="shared" si="233"/>
        <v>0</v>
      </c>
      <c r="L512" s="9">
        <f t="shared" si="233"/>
        <v>8</v>
      </c>
      <c r="M512" s="9">
        <f t="shared" si="233"/>
        <v>0</v>
      </c>
      <c r="N512" s="9">
        <f t="shared" si="233"/>
        <v>8</v>
      </c>
      <c r="O512" s="9">
        <f t="shared" si="233"/>
        <v>0</v>
      </c>
      <c r="P512" s="9">
        <f t="shared" si="233"/>
        <v>8</v>
      </c>
      <c r="Q512" s="9">
        <f t="shared" si="233"/>
        <v>0</v>
      </c>
    </row>
    <row r="513" spans="1:17" ht="18.75">
      <c r="A513" s="65" t="s">
        <v>186</v>
      </c>
      <c r="B513" s="13" t="s">
        <v>126</v>
      </c>
      <c r="C513" s="13" t="s">
        <v>122</v>
      </c>
      <c r="D513" s="13" t="s">
        <v>508</v>
      </c>
      <c r="E513" s="13" t="s">
        <v>185</v>
      </c>
      <c r="F513" s="9">
        <f>G513+H513+I513</f>
        <v>8</v>
      </c>
      <c r="G513" s="9"/>
      <c r="H513" s="9">
        <v>8</v>
      </c>
      <c r="I513" s="9"/>
      <c r="J513" s="9">
        <f>K513+L513+M513</f>
        <v>8</v>
      </c>
      <c r="K513" s="9"/>
      <c r="L513" s="9">
        <v>8</v>
      </c>
      <c r="M513" s="9"/>
      <c r="N513" s="9">
        <f>O513+P513+Q513</f>
        <v>8</v>
      </c>
      <c r="O513" s="16"/>
      <c r="P513" s="70">
        <v>8</v>
      </c>
      <c r="Q513" s="16"/>
    </row>
    <row r="514" spans="1:17" ht="24" customHeight="1">
      <c r="A514" s="62" t="s">
        <v>85</v>
      </c>
      <c r="B514" s="10" t="s">
        <v>130</v>
      </c>
      <c r="C514" s="10" t="s">
        <v>384</v>
      </c>
      <c r="D514" s="10"/>
      <c r="E514" s="10"/>
      <c r="F514" s="11">
        <f>F515+F568</f>
        <v>98329.1</v>
      </c>
      <c r="G514" s="11">
        <f aca="true" t="shared" si="234" ref="G514:Q514">G515+G568</f>
        <v>46525.7</v>
      </c>
      <c r="H514" s="11">
        <f t="shared" si="234"/>
        <v>51703.4</v>
      </c>
      <c r="I514" s="11">
        <f t="shared" si="234"/>
        <v>100</v>
      </c>
      <c r="J514" s="11">
        <f t="shared" si="234"/>
        <v>43335.6</v>
      </c>
      <c r="K514" s="11">
        <f t="shared" si="234"/>
        <v>2037.2</v>
      </c>
      <c r="L514" s="11">
        <f t="shared" si="234"/>
        <v>41198.399999999994</v>
      </c>
      <c r="M514" s="11">
        <f t="shared" si="234"/>
        <v>100</v>
      </c>
      <c r="N514" s="11">
        <f t="shared" si="234"/>
        <v>43791.3</v>
      </c>
      <c r="O514" s="9">
        <f t="shared" si="234"/>
        <v>2037.2</v>
      </c>
      <c r="P514" s="9">
        <f t="shared" si="234"/>
        <v>41654.1</v>
      </c>
      <c r="Q514" s="9">
        <f t="shared" si="234"/>
        <v>100</v>
      </c>
    </row>
    <row r="515" spans="1:17" ht="27" customHeight="1">
      <c r="A515" s="62" t="s">
        <v>131</v>
      </c>
      <c r="B515" s="10" t="s">
        <v>130</v>
      </c>
      <c r="C515" s="10" t="s">
        <v>117</v>
      </c>
      <c r="D515" s="10"/>
      <c r="E515" s="10"/>
      <c r="F515" s="11">
        <f aca="true" t="shared" si="235" ref="F515:Q515">F516</f>
        <v>93344.70000000001</v>
      </c>
      <c r="G515" s="11">
        <f t="shared" si="235"/>
        <v>46525.7</v>
      </c>
      <c r="H515" s="11">
        <f t="shared" si="235"/>
        <v>46719</v>
      </c>
      <c r="I515" s="11">
        <f t="shared" si="235"/>
        <v>100</v>
      </c>
      <c r="J515" s="11">
        <f t="shared" si="235"/>
        <v>38357.4</v>
      </c>
      <c r="K515" s="11">
        <f t="shared" si="235"/>
        <v>2037.2</v>
      </c>
      <c r="L515" s="11">
        <f t="shared" si="235"/>
        <v>36220.2</v>
      </c>
      <c r="M515" s="11">
        <f t="shared" si="235"/>
        <v>100</v>
      </c>
      <c r="N515" s="11">
        <f t="shared" si="235"/>
        <v>38751.100000000006</v>
      </c>
      <c r="O515" s="9">
        <f t="shared" si="235"/>
        <v>2037.2</v>
      </c>
      <c r="P515" s="9">
        <f t="shared" si="235"/>
        <v>36613.9</v>
      </c>
      <c r="Q515" s="9">
        <f t="shared" si="235"/>
        <v>100</v>
      </c>
    </row>
    <row r="516" spans="1:17" ht="44.25" customHeight="1">
      <c r="A516" s="65" t="s">
        <v>583</v>
      </c>
      <c r="B516" s="13" t="s">
        <v>130</v>
      </c>
      <c r="C516" s="13" t="s">
        <v>117</v>
      </c>
      <c r="D516" s="13" t="s">
        <v>254</v>
      </c>
      <c r="E516" s="13"/>
      <c r="F516" s="9">
        <f aca="true" t="shared" si="236" ref="F516:Q516">F517+F534+F546+F560</f>
        <v>93344.70000000001</v>
      </c>
      <c r="G516" s="9">
        <f t="shared" si="236"/>
        <v>46525.7</v>
      </c>
      <c r="H516" s="9">
        <f t="shared" si="236"/>
        <v>46719</v>
      </c>
      <c r="I516" s="9">
        <f t="shared" si="236"/>
        <v>100</v>
      </c>
      <c r="J516" s="9">
        <f t="shared" si="236"/>
        <v>38357.4</v>
      </c>
      <c r="K516" s="9">
        <f t="shared" si="236"/>
        <v>2037.2</v>
      </c>
      <c r="L516" s="9">
        <f t="shared" si="236"/>
        <v>36220.2</v>
      </c>
      <c r="M516" s="9">
        <f t="shared" si="236"/>
        <v>100</v>
      </c>
      <c r="N516" s="9">
        <f t="shared" si="236"/>
        <v>38751.100000000006</v>
      </c>
      <c r="O516" s="9">
        <f t="shared" si="236"/>
        <v>2037.2</v>
      </c>
      <c r="P516" s="9">
        <f t="shared" si="236"/>
        <v>36613.9</v>
      </c>
      <c r="Q516" s="9">
        <f t="shared" si="236"/>
        <v>100</v>
      </c>
    </row>
    <row r="517" spans="1:17" ht="85.5" customHeight="1">
      <c r="A517" s="65" t="s">
        <v>390</v>
      </c>
      <c r="B517" s="13" t="s">
        <v>130</v>
      </c>
      <c r="C517" s="13" t="s">
        <v>117</v>
      </c>
      <c r="D517" s="13" t="s">
        <v>255</v>
      </c>
      <c r="E517" s="13"/>
      <c r="F517" s="9">
        <f aca="true" t="shared" si="237" ref="F517:Q517">F518+F525</f>
        <v>14613.199999999999</v>
      </c>
      <c r="G517" s="9">
        <f t="shared" si="237"/>
        <v>5934.3</v>
      </c>
      <c r="H517" s="9">
        <f t="shared" si="237"/>
        <v>8578.9</v>
      </c>
      <c r="I517" s="9">
        <f t="shared" si="237"/>
        <v>100</v>
      </c>
      <c r="J517" s="9">
        <f t="shared" si="237"/>
        <v>7703.7</v>
      </c>
      <c r="K517" s="9">
        <f t="shared" si="237"/>
        <v>0</v>
      </c>
      <c r="L517" s="9">
        <f t="shared" si="237"/>
        <v>7603.7</v>
      </c>
      <c r="M517" s="9">
        <f t="shared" si="237"/>
        <v>100</v>
      </c>
      <c r="N517" s="9">
        <f t="shared" si="237"/>
        <v>7786.6</v>
      </c>
      <c r="O517" s="9">
        <f t="shared" si="237"/>
        <v>0</v>
      </c>
      <c r="P517" s="9">
        <f t="shared" si="237"/>
        <v>7686.6</v>
      </c>
      <c r="Q517" s="9">
        <f t="shared" si="237"/>
        <v>100</v>
      </c>
    </row>
    <row r="518" spans="1:17" ht="21.75" customHeight="1">
      <c r="A518" s="65" t="s">
        <v>351</v>
      </c>
      <c r="B518" s="13" t="s">
        <v>130</v>
      </c>
      <c r="C518" s="13" t="s">
        <v>117</v>
      </c>
      <c r="D518" s="13" t="s">
        <v>256</v>
      </c>
      <c r="E518" s="13"/>
      <c r="F518" s="9">
        <f aca="true" t="shared" si="238" ref="F518:Q518">F519+F521+F523</f>
        <v>2501.3999999999996</v>
      </c>
      <c r="G518" s="9">
        <f t="shared" si="238"/>
        <v>0</v>
      </c>
      <c r="H518" s="9">
        <f t="shared" si="238"/>
        <v>2401.3999999999996</v>
      </c>
      <c r="I518" s="9">
        <f t="shared" si="238"/>
        <v>100</v>
      </c>
      <c r="J518" s="9">
        <f t="shared" si="238"/>
        <v>2322.7</v>
      </c>
      <c r="K518" s="9">
        <f t="shared" si="238"/>
        <v>0</v>
      </c>
      <c r="L518" s="9">
        <f t="shared" si="238"/>
        <v>2222.7</v>
      </c>
      <c r="M518" s="9">
        <f t="shared" si="238"/>
        <v>100</v>
      </c>
      <c r="N518" s="9">
        <f t="shared" si="238"/>
        <v>2347</v>
      </c>
      <c r="O518" s="9">
        <f t="shared" si="238"/>
        <v>0</v>
      </c>
      <c r="P518" s="9">
        <f t="shared" si="238"/>
        <v>2247</v>
      </c>
      <c r="Q518" s="9">
        <f t="shared" si="238"/>
        <v>100</v>
      </c>
    </row>
    <row r="519" spans="1:17" ht="18.75">
      <c r="A519" s="65" t="s">
        <v>187</v>
      </c>
      <c r="B519" s="13" t="s">
        <v>130</v>
      </c>
      <c r="C519" s="13" t="s">
        <v>117</v>
      </c>
      <c r="D519" s="13" t="s">
        <v>257</v>
      </c>
      <c r="E519" s="13"/>
      <c r="F519" s="9">
        <f aca="true" t="shared" si="239" ref="F519:Q519">F520</f>
        <v>1205.6</v>
      </c>
      <c r="G519" s="9">
        <f t="shared" si="239"/>
        <v>0</v>
      </c>
      <c r="H519" s="9">
        <f t="shared" si="239"/>
        <v>1205.6</v>
      </c>
      <c r="I519" s="9">
        <f t="shared" si="239"/>
        <v>0</v>
      </c>
      <c r="J519" s="9">
        <f t="shared" si="239"/>
        <v>1382.7</v>
      </c>
      <c r="K519" s="9">
        <f t="shared" si="239"/>
        <v>0</v>
      </c>
      <c r="L519" s="9">
        <f t="shared" si="239"/>
        <v>1382.7</v>
      </c>
      <c r="M519" s="9">
        <f t="shared" si="239"/>
        <v>0</v>
      </c>
      <c r="N519" s="9">
        <f t="shared" si="239"/>
        <v>1407</v>
      </c>
      <c r="O519" s="9">
        <f t="shared" si="239"/>
        <v>0</v>
      </c>
      <c r="P519" s="9">
        <f t="shared" si="239"/>
        <v>1407</v>
      </c>
      <c r="Q519" s="9">
        <f t="shared" si="239"/>
        <v>0</v>
      </c>
    </row>
    <row r="520" spans="1:17" ht="25.5" customHeight="1">
      <c r="A520" s="65" t="s">
        <v>186</v>
      </c>
      <c r="B520" s="13" t="s">
        <v>130</v>
      </c>
      <c r="C520" s="13" t="s">
        <v>117</v>
      </c>
      <c r="D520" s="13" t="s">
        <v>257</v>
      </c>
      <c r="E520" s="13" t="s">
        <v>185</v>
      </c>
      <c r="F520" s="9">
        <f>G520+H520+I520</f>
        <v>1205.6</v>
      </c>
      <c r="G520" s="9"/>
      <c r="H520" s="9">
        <f>1221-15.4</f>
        <v>1205.6</v>
      </c>
      <c r="I520" s="9"/>
      <c r="J520" s="9">
        <f>K520+L520+M520</f>
        <v>1382.7</v>
      </c>
      <c r="K520" s="9"/>
      <c r="L520" s="9">
        <v>1382.7</v>
      </c>
      <c r="M520" s="9"/>
      <c r="N520" s="9">
        <f>O520+P520+Q520</f>
        <v>1407</v>
      </c>
      <c r="O520" s="67"/>
      <c r="P520" s="9">
        <v>1407</v>
      </c>
      <c r="Q520" s="67"/>
    </row>
    <row r="521" spans="1:17" ht="71.25" customHeight="1">
      <c r="A521" s="65" t="s">
        <v>699</v>
      </c>
      <c r="B521" s="13" t="s">
        <v>130</v>
      </c>
      <c r="C521" s="13" t="s">
        <v>117</v>
      </c>
      <c r="D521" s="13" t="s">
        <v>552</v>
      </c>
      <c r="E521" s="13"/>
      <c r="F521" s="9">
        <f aca="true" t="shared" si="240" ref="F521:Q521">F522</f>
        <v>100</v>
      </c>
      <c r="G521" s="9">
        <f t="shared" si="240"/>
        <v>0</v>
      </c>
      <c r="H521" s="9">
        <f t="shared" si="240"/>
        <v>0</v>
      </c>
      <c r="I521" s="9">
        <f t="shared" si="240"/>
        <v>100</v>
      </c>
      <c r="J521" s="9">
        <f t="shared" si="240"/>
        <v>100</v>
      </c>
      <c r="K521" s="9">
        <f t="shared" si="240"/>
        <v>0</v>
      </c>
      <c r="L521" s="9">
        <f t="shared" si="240"/>
        <v>0</v>
      </c>
      <c r="M521" s="9">
        <f t="shared" si="240"/>
        <v>100</v>
      </c>
      <c r="N521" s="9">
        <f t="shared" si="240"/>
        <v>100</v>
      </c>
      <c r="O521" s="9">
        <f t="shared" si="240"/>
        <v>0</v>
      </c>
      <c r="P521" s="9">
        <f t="shared" si="240"/>
        <v>0</v>
      </c>
      <c r="Q521" s="9">
        <f t="shared" si="240"/>
        <v>100</v>
      </c>
    </row>
    <row r="522" spans="1:17" ht="25.5" customHeight="1">
      <c r="A522" s="65" t="s">
        <v>186</v>
      </c>
      <c r="B522" s="13" t="s">
        <v>130</v>
      </c>
      <c r="C522" s="13" t="s">
        <v>117</v>
      </c>
      <c r="D522" s="13" t="s">
        <v>552</v>
      </c>
      <c r="E522" s="13" t="s">
        <v>185</v>
      </c>
      <c r="F522" s="9">
        <f>G522+I522+H522</f>
        <v>100</v>
      </c>
      <c r="G522" s="9"/>
      <c r="H522" s="9"/>
      <c r="I522" s="9">
        <v>100</v>
      </c>
      <c r="J522" s="9">
        <f>K522+L522+M522</f>
        <v>100</v>
      </c>
      <c r="K522" s="9"/>
      <c r="L522" s="9"/>
      <c r="M522" s="9">
        <v>100</v>
      </c>
      <c r="N522" s="9">
        <f>O522+P522+Q522</f>
        <v>100</v>
      </c>
      <c r="O522" s="67"/>
      <c r="P522" s="67"/>
      <c r="Q522" s="67">
        <v>100</v>
      </c>
    </row>
    <row r="523" spans="1:17" ht="57.75" customHeight="1">
      <c r="A523" s="65" t="s">
        <v>432</v>
      </c>
      <c r="B523" s="13" t="s">
        <v>130</v>
      </c>
      <c r="C523" s="13" t="s">
        <v>117</v>
      </c>
      <c r="D523" s="13" t="s">
        <v>436</v>
      </c>
      <c r="E523" s="13"/>
      <c r="F523" s="9">
        <f aca="true" t="shared" si="241" ref="F523:Q523">F524</f>
        <v>1195.8</v>
      </c>
      <c r="G523" s="9">
        <f t="shared" si="241"/>
        <v>0</v>
      </c>
      <c r="H523" s="9">
        <f t="shared" si="241"/>
        <v>1195.8</v>
      </c>
      <c r="I523" s="9">
        <f t="shared" si="241"/>
        <v>0</v>
      </c>
      <c r="J523" s="9">
        <f t="shared" si="241"/>
        <v>840</v>
      </c>
      <c r="K523" s="9">
        <f t="shared" si="241"/>
        <v>0</v>
      </c>
      <c r="L523" s="9">
        <f t="shared" si="241"/>
        <v>840</v>
      </c>
      <c r="M523" s="9">
        <f t="shared" si="241"/>
        <v>0</v>
      </c>
      <c r="N523" s="9">
        <f t="shared" si="241"/>
        <v>840</v>
      </c>
      <c r="O523" s="9">
        <f t="shared" si="241"/>
        <v>0</v>
      </c>
      <c r="P523" s="9">
        <f t="shared" si="241"/>
        <v>840</v>
      </c>
      <c r="Q523" s="9">
        <f t="shared" si="241"/>
        <v>0</v>
      </c>
    </row>
    <row r="524" spans="1:17" ht="18.75">
      <c r="A524" s="65" t="s">
        <v>186</v>
      </c>
      <c r="B524" s="13" t="s">
        <v>130</v>
      </c>
      <c r="C524" s="13" t="s">
        <v>117</v>
      </c>
      <c r="D524" s="13" t="s">
        <v>436</v>
      </c>
      <c r="E524" s="13" t="s">
        <v>185</v>
      </c>
      <c r="F524" s="9">
        <f>G524+H524+I524</f>
        <v>1195.8</v>
      </c>
      <c r="G524" s="9"/>
      <c r="H524" s="9">
        <f>840+355.8</f>
        <v>1195.8</v>
      </c>
      <c r="I524" s="9"/>
      <c r="J524" s="9">
        <f>K524+L524+M524</f>
        <v>840</v>
      </c>
      <c r="K524" s="9"/>
      <c r="L524" s="9">
        <v>840</v>
      </c>
      <c r="M524" s="9"/>
      <c r="N524" s="9">
        <f>O524+P524+Q524</f>
        <v>840</v>
      </c>
      <c r="O524" s="67"/>
      <c r="P524" s="9">
        <v>840</v>
      </c>
      <c r="Q524" s="67"/>
    </row>
    <row r="525" spans="1:17" ht="27.75" customHeight="1">
      <c r="A525" s="65" t="s">
        <v>352</v>
      </c>
      <c r="B525" s="13" t="s">
        <v>130</v>
      </c>
      <c r="C525" s="13" t="s">
        <v>117</v>
      </c>
      <c r="D525" s="13" t="s">
        <v>58</v>
      </c>
      <c r="E525" s="13"/>
      <c r="F525" s="9">
        <f aca="true" t="shared" si="242" ref="F525:Q525">F526+F530+F532+F528</f>
        <v>12111.8</v>
      </c>
      <c r="G525" s="9">
        <f t="shared" si="242"/>
        <v>5934.3</v>
      </c>
      <c r="H525" s="9">
        <f t="shared" si="242"/>
        <v>6177.5</v>
      </c>
      <c r="I525" s="9">
        <f t="shared" si="242"/>
        <v>0</v>
      </c>
      <c r="J525" s="9">
        <f t="shared" si="242"/>
        <v>5381</v>
      </c>
      <c r="K525" s="9">
        <f t="shared" si="242"/>
        <v>0</v>
      </c>
      <c r="L525" s="9">
        <f t="shared" si="242"/>
        <v>5381</v>
      </c>
      <c r="M525" s="9">
        <f t="shared" si="242"/>
        <v>0</v>
      </c>
      <c r="N525" s="9">
        <f t="shared" si="242"/>
        <v>5439.6</v>
      </c>
      <c r="O525" s="9">
        <f t="shared" si="242"/>
        <v>0</v>
      </c>
      <c r="P525" s="9">
        <f t="shared" si="242"/>
        <v>5439.6</v>
      </c>
      <c r="Q525" s="9">
        <f t="shared" si="242"/>
        <v>0</v>
      </c>
    </row>
    <row r="526" spans="1:17" ht="25.5" customHeight="1">
      <c r="A526" s="65" t="s">
        <v>187</v>
      </c>
      <c r="B526" s="13" t="s">
        <v>130</v>
      </c>
      <c r="C526" s="13" t="s">
        <v>117</v>
      </c>
      <c r="D526" s="13" t="s">
        <v>59</v>
      </c>
      <c r="E526" s="13"/>
      <c r="F526" s="9">
        <f aca="true" t="shared" si="243" ref="F526:Q526">F527</f>
        <v>3553.2000000000003</v>
      </c>
      <c r="G526" s="9">
        <f t="shared" si="243"/>
        <v>0</v>
      </c>
      <c r="H526" s="9">
        <f t="shared" si="243"/>
        <v>3553.2000000000003</v>
      </c>
      <c r="I526" s="9">
        <f t="shared" si="243"/>
        <v>0</v>
      </c>
      <c r="J526" s="9">
        <f t="shared" si="243"/>
        <v>3821</v>
      </c>
      <c r="K526" s="9">
        <f t="shared" si="243"/>
        <v>0</v>
      </c>
      <c r="L526" s="9">
        <f t="shared" si="243"/>
        <v>3821</v>
      </c>
      <c r="M526" s="9">
        <f t="shared" si="243"/>
        <v>0</v>
      </c>
      <c r="N526" s="9">
        <f t="shared" si="243"/>
        <v>3879.6</v>
      </c>
      <c r="O526" s="9">
        <f t="shared" si="243"/>
        <v>0</v>
      </c>
      <c r="P526" s="9">
        <f t="shared" si="243"/>
        <v>3879.6</v>
      </c>
      <c r="Q526" s="9">
        <f t="shared" si="243"/>
        <v>0</v>
      </c>
    </row>
    <row r="527" spans="1:17" ht="18.75">
      <c r="A527" s="130" t="s">
        <v>186</v>
      </c>
      <c r="B527" s="13" t="s">
        <v>130</v>
      </c>
      <c r="C527" s="13" t="s">
        <v>117</v>
      </c>
      <c r="D527" s="13" t="s">
        <v>59</v>
      </c>
      <c r="E527" s="13" t="s">
        <v>185</v>
      </c>
      <c r="F527" s="9">
        <f>G527+H527+I527</f>
        <v>3553.2000000000003</v>
      </c>
      <c r="G527" s="9"/>
      <c r="H527" s="9">
        <f>3437.8+100+15.4</f>
        <v>3553.2000000000003</v>
      </c>
      <c r="I527" s="9"/>
      <c r="J527" s="9">
        <f>K527+L527+M527</f>
        <v>3821</v>
      </c>
      <c r="K527" s="9"/>
      <c r="L527" s="9">
        <v>3821</v>
      </c>
      <c r="M527" s="9"/>
      <c r="N527" s="9">
        <f>O527+P527+Q527</f>
        <v>3879.6</v>
      </c>
      <c r="O527" s="67"/>
      <c r="P527" s="9">
        <v>3879.6</v>
      </c>
      <c r="Q527" s="67"/>
    </row>
    <row r="528" spans="1:17" ht="85.5" customHeight="1">
      <c r="A528" s="84" t="s">
        <v>677</v>
      </c>
      <c r="B528" s="13" t="s">
        <v>130</v>
      </c>
      <c r="C528" s="13" t="s">
        <v>117</v>
      </c>
      <c r="D528" s="13" t="s">
        <v>665</v>
      </c>
      <c r="E528" s="13"/>
      <c r="F528" s="9">
        <f aca="true" t="shared" si="244" ref="F528:Q528">F529</f>
        <v>0</v>
      </c>
      <c r="G528" s="9">
        <f t="shared" si="244"/>
        <v>0</v>
      </c>
      <c r="H528" s="9">
        <f t="shared" si="244"/>
        <v>0</v>
      </c>
      <c r="I528" s="9">
        <f t="shared" si="244"/>
        <v>0</v>
      </c>
      <c r="J528" s="9">
        <f t="shared" si="244"/>
        <v>0</v>
      </c>
      <c r="K528" s="9">
        <f t="shared" si="244"/>
        <v>0</v>
      </c>
      <c r="L528" s="9">
        <f t="shared" si="244"/>
        <v>0</v>
      </c>
      <c r="M528" s="9">
        <f t="shared" si="244"/>
        <v>0</v>
      </c>
      <c r="N528" s="9">
        <f t="shared" si="244"/>
        <v>0</v>
      </c>
      <c r="O528" s="9">
        <f t="shared" si="244"/>
        <v>0</v>
      </c>
      <c r="P528" s="9">
        <f t="shared" si="244"/>
        <v>0</v>
      </c>
      <c r="Q528" s="9">
        <f t="shared" si="244"/>
        <v>0</v>
      </c>
    </row>
    <row r="529" spans="1:17" ht="18.75">
      <c r="A529" s="65" t="s">
        <v>186</v>
      </c>
      <c r="B529" s="13" t="s">
        <v>130</v>
      </c>
      <c r="C529" s="13" t="s">
        <v>117</v>
      </c>
      <c r="D529" s="13" t="s">
        <v>665</v>
      </c>
      <c r="E529" s="13" t="s">
        <v>185</v>
      </c>
      <c r="F529" s="9">
        <f>G529+H529+I529</f>
        <v>0</v>
      </c>
      <c r="G529" s="9"/>
      <c r="H529" s="9">
        <v>0</v>
      </c>
      <c r="I529" s="9"/>
      <c r="J529" s="9">
        <f>K529+L529+M529</f>
        <v>0</v>
      </c>
      <c r="K529" s="9"/>
      <c r="L529" s="9"/>
      <c r="M529" s="9"/>
      <c r="N529" s="9">
        <f>O529+P529+Q529</f>
        <v>0</v>
      </c>
      <c r="O529" s="67"/>
      <c r="P529" s="9"/>
      <c r="Q529" s="67"/>
    </row>
    <row r="530" spans="1:17" ht="57.75" customHeight="1">
      <c r="A530" s="65" t="s">
        <v>432</v>
      </c>
      <c r="B530" s="13" t="s">
        <v>130</v>
      </c>
      <c r="C530" s="13" t="s">
        <v>117</v>
      </c>
      <c r="D530" s="13" t="s">
        <v>437</v>
      </c>
      <c r="E530" s="13"/>
      <c r="F530" s="9">
        <f aca="true" t="shared" si="245" ref="F530:Q530">F531</f>
        <v>2440.8</v>
      </c>
      <c r="G530" s="9">
        <f t="shared" si="245"/>
        <v>0</v>
      </c>
      <c r="H530" s="9">
        <f t="shared" si="245"/>
        <v>2440.8</v>
      </c>
      <c r="I530" s="9">
        <f t="shared" si="245"/>
        <v>0</v>
      </c>
      <c r="J530" s="9">
        <f t="shared" si="245"/>
        <v>1560</v>
      </c>
      <c r="K530" s="9">
        <f t="shared" si="245"/>
        <v>0</v>
      </c>
      <c r="L530" s="9">
        <f t="shared" si="245"/>
        <v>1560</v>
      </c>
      <c r="M530" s="9">
        <f t="shared" si="245"/>
        <v>0</v>
      </c>
      <c r="N530" s="9">
        <f t="shared" si="245"/>
        <v>1560</v>
      </c>
      <c r="O530" s="9">
        <f t="shared" si="245"/>
        <v>0</v>
      </c>
      <c r="P530" s="9">
        <f t="shared" si="245"/>
        <v>1560</v>
      </c>
      <c r="Q530" s="9">
        <f t="shared" si="245"/>
        <v>0</v>
      </c>
    </row>
    <row r="531" spans="1:17" ht="18.75">
      <c r="A531" s="65" t="s">
        <v>186</v>
      </c>
      <c r="B531" s="13" t="s">
        <v>130</v>
      </c>
      <c r="C531" s="13" t="s">
        <v>117</v>
      </c>
      <c r="D531" s="13" t="s">
        <v>437</v>
      </c>
      <c r="E531" s="13" t="s">
        <v>185</v>
      </c>
      <c r="F531" s="9">
        <f>G531+H531+I531</f>
        <v>2440.8</v>
      </c>
      <c r="G531" s="9"/>
      <c r="H531" s="9">
        <f>1560+880.8</f>
        <v>2440.8</v>
      </c>
      <c r="I531" s="9"/>
      <c r="J531" s="9">
        <f>K531+L531+M531</f>
        <v>1560</v>
      </c>
      <c r="K531" s="9"/>
      <c r="L531" s="9">
        <v>1560</v>
      </c>
      <c r="M531" s="9"/>
      <c r="N531" s="9">
        <f>O531+P531+Q531</f>
        <v>1560</v>
      </c>
      <c r="O531" s="67"/>
      <c r="P531" s="9">
        <v>1560</v>
      </c>
      <c r="Q531" s="67"/>
    </row>
    <row r="532" spans="1:17" ht="20.25" customHeight="1">
      <c r="A532" s="144" t="s">
        <v>651</v>
      </c>
      <c r="B532" s="13" t="s">
        <v>130</v>
      </c>
      <c r="C532" s="13" t="s">
        <v>117</v>
      </c>
      <c r="D532" s="13" t="s">
        <v>652</v>
      </c>
      <c r="E532" s="13"/>
      <c r="F532" s="9">
        <f>F533</f>
        <v>6117.8</v>
      </c>
      <c r="G532" s="9">
        <f>G533</f>
        <v>5934.3</v>
      </c>
      <c r="H532" s="9">
        <f>H533</f>
        <v>183.5</v>
      </c>
      <c r="I532" s="9">
        <f>I533</f>
        <v>0</v>
      </c>
      <c r="J532" s="9"/>
      <c r="K532" s="9"/>
      <c r="L532" s="9"/>
      <c r="M532" s="9"/>
      <c r="N532" s="9"/>
      <c r="O532" s="67"/>
      <c r="P532" s="67"/>
      <c r="Q532" s="67"/>
    </row>
    <row r="533" spans="1:17" ht="18.75" customHeight="1">
      <c r="A533" s="65" t="s">
        <v>186</v>
      </c>
      <c r="B533" s="13" t="s">
        <v>130</v>
      </c>
      <c r="C533" s="13" t="s">
        <v>117</v>
      </c>
      <c r="D533" s="13" t="s">
        <v>652</v>
      </c>
      <c r="E533" s="13" t="s">
        <v>185</v>
      </c>
      <c r="F533" s="9">
        <f>G533+H533+I533</f>
        <v>6117.8</v>
      </c>
      <c r="G533" s="9">
        <v>5934.3</v>
      </c>
      <c r="H533" s="9">
        <v>183.5</v>
      </c>
      <c r="I533" s="9"/>
      <c r="J533" s="9"/>
      <c r="K533" s="9"/>
      <c r="L533" s="9"/>
      <c r="M533" s="9"/>
      <c r="N533" s="9"/>
      <c r="O533" s="67"/>
      <c r="P533" s="67"/>
      <c r="Q533" s="67"/>
    </row>
    <row r="534" spans="1:17" ht="46.5" customHeight="1">
      <c r="A534" s="65" t="s">
        <v>199</v>
      </c>
      <c r="B534" s="13" t="s">
        <v>130</v>
      </c>
      <c r="C534" s="13" t="s">
        <v>117</v>
      </c>
      <c r="D534" s="13" t="s">
        <v>258</v>
      </c>
      <c r="E534" s="13"/>
      <c r="F534" s="9">
        <f aca="true" t="shared" si="246" ref="F534:Q534">F535</f>
        <v>49932.5</v>
      </c>
      <c r="G534" s="9">
        <f t="shared" si="246"/>
        <v>35684.299999999996</v>
      </c>
      <c r="H534" s="9">
        <f t="shared" si="246"/>
        <v>14248.2</v>
      </c>
      <c r="I534" s="9">
        <f t="shared" si="246"/>
        <v>0</v>
      </c>
      <c r="J534" s="9">
        <f t="shared" si="246"/>
        <v>8616.9</v>
      </c>
      <c r="K534" s="9">
        <f t="shared" si="246"/>
        <v>0</v>
      </c>
      <c r="L534" s="9">
        <f t="shared" si="246"/>
        <v>8616.9</v>
      </c>
      <c r="M534" s="9">
        <f t="shared" si="246"/>
        <v>0</v>
      </c>
      <c r="N534" s="9">
        <f t="shared" si="246"/>
        <v>8710.8</v>
      </c>
      <c r="O534" s="9">
        <f t="shared" si="246"/>
        <v>0</v>
      </c>
      <c r="P534" s="9">
        <f t="shared" si="246"/>
        <v>8710.8</v>
      </c>
      <c r="Q534" s="9">
        <f t="shared" si="246"/>
        <v>0</v>
      </c>
    </row>
    <row r="535" spans="1:17" ht="22.5" customHeight="1">
      <c r="A535" s="65" t="s">
        <v>60</v>
      </c>
      <c r="B535" s="13" t="s">
        <v>130</v>
      </c>
      <c r="C535" s="13" t="s">
        <v>117</v>
      </c>
      <c r="D535" s="13" t="s">
        <v>259</v>
      </c>
      <c r="E535" s="13"/>
      <c r="F535" s="9">
        <f>F536+F540+F543+F538+F544</f>
        <v>49932.5</v>
      </c>
      <c r="G535" s="9">
        <f aca="true" t="shared" si="247" ref="G535:Q535">G536+G540+G543+G538+G544</f>
        <v>35684.299999999996</v>
      </c>
      <c r="H535" s="9">
        <f t="shared" si="247"/>
        <v>14248.2</v>
      </c>
      <c r="I535" s="9">
        <f t="shared" si="247"/>
        <v>0</v>
      </c>
      <c r="J535" s="9">
        <f t="shared" si="247"/>
        <v>8616.9</v>
      </c>
      <c r="K535" s="9">
        <f t="shared" si="247"/>
        <v>0</v>
      </c>
      <c r="L535" s="9">
        <f t="shared" si="247"/>
        <v>8616.9</v>
      </c>
      <c r="M535" s="9">
        <f t="shared" si="247"/>
        <v>0</v>
      </c>
      <c r="N535" s="9">
        <f t="shared" si="247"/>
        <v>8710.8</v>
      </c>
      <c r="O535" s="9">
        <f t="shared" si="247"/>
        <v>0</v>
      </c>
      <c r="P535" s="9">
        <f t="shared" si="247"/>
        <v>8710.8</v>
      </c>
      <c r="Q535" s="9">
        <f t="shared" si="247"/>
        <v>0</v>
      </c>
    </row>
    <row r="536" spans="1:17" ht="18.75">
      <c r="A536" s="65" t="s">
        <v>187</v>
      </c>
      <c r="B536" s="13" t="s">
        <v>130</v>
      </c>
      <c r="C536" s="13" t="s">
        <v>117</v>
      </c>
      <c r="D536" s="13" t="s">
        <v>260</v>
      </c>
      <c r="E536" s="13"/>
      <c r="F536" s="9">
        <f aca="true" t="shared" si="248" ref="F536:Q536">F537</f>
        <v>9413.8</v>
      </c>
      <c r="G536" s="9">
        <f t="shared" si="248"/>
        <v>0</v>
      </c>
      <c r="H536" s="9">
        <f t="shared" si="248"/>
        <v>9413.8</v>
      </c>
      <c r="I536" s="9">
        <f t="shared" si="248"/>
        <v>0</v>
      </c>
      <c r="J536" s="9">
        <f t="shared" si="248"/>
        <v>6216.9</v>
      </c>
      <c r="K536" s="9">
        <f t="shared" si="248"/>
        <v>0</v>
      </c>
      <c r="L536" s="9">
        <f t="shared" si="248"/>
        <v>6216.9</v>
      </c>
      <c r="M536" s="9">
        <f t="shared" si="248"/>
        <v>0</v>
      </c>
      <c r="N536" s="9">
        <f t="shared" si="248"/>
        <v>6310.8</v>
      </c>
      <c r="O536" s="9">
        <f t="shared" si="248"/>
        <v>0</v>
      </c>
      <c r="P536" s="9">
        <f t="shared" si="248"/>
        <v>6310.8</v>
      </c>
      <c r="Q536" s="9">
        <f t="shared" si="248"/>
        <v>0</v>
      </c>
    </row>
    <row r="537" spans="1:17" ht="26.25" customHeight="1">
      <c r="A537" s="65" t="s">
        <v>186</v>
      </c>
      <c r="B537" s="13" t="s">
        <v>130</v>
      </c>
      <c r="C537" s="13" t="s">
        <v>117</v>
      </c>
      <c r="D537" s="13" t="s">
        <v>260</v>
      </c>
      <c r="E537" s="13" t="s">
        <v>185</v>
      </c>
      <c r="F537" s="9">
        <f>G537+H537+I537</f>
        <v>9413.8</v>
      </c>
      <c r="G537" s="9"/>
      <c r="H537" s="9">
        <v>9413.8</v>
      </c>
      <c r="I537" s="9"/>
      <c r="J537" s="9">
        <f>K537+L537+M537</f>
        <v>6216.9</v>
      </c>
      <c r="K537" s="9"/>
      <c r="L537" s="9">
        <v>6216.9</v>
      </c>
      <c r="M537" s="9"/>
      <c r="N537" s="9">
        <f>O537+P537+Q537</f>
        <v>6310.8</v>
      </c>
      <c r="O537" s="67"/>
      <c r="P537" s="9">
        <v>6310.8</v>
      </c>
      <c r="Q537" s="67"/>
    </row>
    <row r="538" spans="1:17" ht="81" customHeight="1">
      <c r="A538" s="84" t="s">
        <v>677</v>
      </c>
      <c r="B538" s="13" t="s">
        <v>130</v>
      </c>
      <c r="C538" s="13" t="s">
        <v>117</v>
      </c>
      <c r="D538" s="13" t="s">
        <v>666</v>
      </c>
      <c r="E538" s="13"/>
      <c r="F538" s="9">
        <f aca="true" t="shared" si="249" ref="F538:Q538">F539</f>
        <v>300</v>
      </c>
      <c r="G538" s="9">
        <f t="shared" si="249"/>
        <v>0</v>
      </c>
      <c r="H538" s="9">
        <f t="shared" si="249"/>
        <v>300</v>
      </c>
      <c r="I538" s="9">
        <f t="shared" si="249"/>
        <v>0</v>
      </c>
      <c r="J538" s="9">
        <f t="shared" si="249"/>
        <v>0</v>
      </c>
      <c r="K538" s="9">
        <f t="shared" si="249"/>
        <v>0</v>
      </c>
      <c r="L538" s="9">
        <f t="shared" si="249"/>
        <v>0</v>
      </c>
      <c r="M538" s="9">
        <f t="shared" si="249"/>
        <v>0</v>
      </c>
      <c r="N538" s="9">
        <f t="shared" si="249"/>
        <v>0</v>
      </c>
      <c r="O538" s="9">
        <f t="shared" si="249"/>
        <v>0</v>
      </c>
      <c r="P538" s="9">
        <f t="shared" si="249"/>
        <v>0</v>
      </c>
      <c r="Q538" s="9">
        <f t="shared" si="249"/>
        <v>0</v>
      </c>
    </row>
    <row r="539" spans="1:17" ht="18.75">
      <c r="A539" s="65" t="s">
        <v>186</v>
      </c>
      <c r="B539" s="13" t="s">
        <v>130</v>
      </c>
      <c r="C539" s="13" t="s">
        <v>117</v>
      </c>
      <c r="D539" s="13" t="s">
        <v>666</v>
      </c>
      <c r="E539" s="13" t="s">
        <v>185</v>
      </c>
      <c r="F539" s="9">
        <f>G539+H539+I539</f>
        <v>300</v>
      </c>
      <c r="G539" s="9"/>
      <c r="H539" s="9">
        <v>300</v>
      </c>
      <c r="I539" s="9"/>
      <c r="J539" s="9">
        <f>K539+L539+M539</f>
        <v>0</v>
      </c>
      <c r="K539" s="9"/>
      <c r="L539" s="9"/>
      <c r="M539" s="9"/>
      <c r="N539" s="9">
        <f>O539+P539+Q539</f>
        <v>0</v>
      </c>
      <c r="O539" s="67"/>
      <c r="P539" s="9"/>
      <c r="Q539" s="67"/>
    </row>
    <row r="540" spans="1:17" ht="60" customHeight="1">
      <c r="A540" s="65" t="s">
        <v>432</v>
      </c>
      <c r="B540" s="13" t="s">
        <v>130</v>
      </c>
      <c r="C540" s="13" t="s">
        <v>117</v>
      </c>
      <c r="D540" s="13" t="s">
        <v>438</v>
      </c>
      <c r="E540" s="13"/>
      <c r="F540" s="9">
        <f aca="true" t="shared" si="250" ref="F540:Q540">F541</f>
        <v>3447.7</v>
      </c>
      <c r="G540" s="9">
        <f t="shared" si="250"/>
        <v>0</v>
      </c>
      <c r="H540" s="9">
        <f t="shared" si="250"/>
        <v>3447.7</v>
      </c>
      <c r="I540" s="9">
        <f t="shared" si="250"/>
        <v>0</v>
      </c>
      <c r="J540" s="9">
        <f t="shared" si="250"/>
        <v>2400</v>
      </c>
      <c r="K540" s="9">
        <f t="shared" si="250"/>
        <v>0</v>
      </c>
      <c r="L540" s="9">
        <f t="shared" si="250"/>
        <v>2400</v>
      </c>
      <c r="M540" s="9">
        <f t="shared" si="250"/>
        <v>0</v>
      </c>
      <c r="N540" s="9">
        <f t="shared" si="250"/>
        <v>2400</v>
      </c>
      <c r="O540" s="9">
        <f t="shared" si="250"/>
        <v>0</v>
      </c>
      <c r="P540" s="9">
        <f t="shared" si="250"/>
        <v>2400</v>
      </c>
      <c r="Q540" s="9">
        <f t="shared" si="250"/>
        <v>0</v>
      </c>
    </row>
    <row r="541" spans="1:17" ht="18.75">
      <c r="A541" s="65" t="s">
        <v>186</v>
      </c>
      <c r="B541" s="13" t="s">
        <v>130</v>
      </c>
      <c r="C541" s="13" t="s">
        <v>117</v>
      </c>
      <c r="D541" s="13" t="s">
        <v>438</v>
      </c>
      <c r="E541" s="13" t="s">
        <v>185</v>
      </c>
      <c r="F541" s="9">
        <f>G541+H541+I541</f>
        <v>3447.7</v>
      </c>
      <c r="G541" s="9"/>
      <c r="H541" s="9">
        <f>2400+1047.7</f>
        <v>3447.7</v>
      </c>
      <c r="I541" s="9">
        <v>0</v>
      </c>
      <c r="J541" s="9">
        <f>K541+L541+M541</f>
        <v>2400</v>
      </c>
      <c r="K541" s="9"/>
      <c r="L541" s="9">
        <v>2400</v>
      </c>
      <c r="M541" s="9"/>
      <c r="N541" s="9">
        <f>O541+P541+Q541</f>
        <v>2400</v>
      </c>
      <c r="O541" s="67"/>
      <c r="P541" s="9">
        <v>2400</v>
      </c>
      <c r="Q541" s="67"/>
    </row>
    <row r="542" spans="1:17" ht="27.75" customHeight="1">
      <c r="A542" s="144" t="s">
        <v>651</v>
      </c>
      <c r="B542" s="13" t="s">
        <v>130</v>
      </c>
      <c r="C542" s="13" t="s">
        <v>117</v>
      </c>
      <c r="D542" s="13" t="s">
        <v>653</v>
      </c>
      <c r="E542" s="13"/>
      <c r="F542" s="9">
        <f>F543</f>
        <v>35949.7</v>
      </c>
      <c r="G542" s="9">
        <f aca="true" t="shared" si="251" ref="G542:Q542">G543</f>
        <v>34871.2</v>
      </c>
      <c r="H542" s="9">
        <f t="shared" si="251"/>
        <v>1078.5</v>
      </c>
      <c r="I542" s="9">
        <f t="shared" si="251"/>
        <v>0</v>
      </c>
      <c r="J542" s="9">
        <f t="shared" si="251"/>
        <v>0</v>
      </c>
      <c r="K542" s="9">
        <f t="shared" si="251"/>
        <v>0</v>
      </c>
      <c r="L542" s="9">
        <f t="shared" si="251"/>
        <v>0</v>
      </c>
      <c r="M542" s="9">
        <f t="shared" si="251"/>
        <v>0</v>
      </c>
      <c r="N542" s="9">
        <f t="shared" si="251"/>
        <v>0</v>
      </c>
      <c r="O542" s="9">
        <f t="shared" si="251"/>
        <v>0</v>
      </c>
      <c r="P542" s="9">
        <f t="shared" si="251"/>
        <v>0</v>
      </c>
      <c r="Q542" s="9">
        <f t="shared" si="251"/>
        <v>0</v>
      </c>
    </row>
    <row r="543" spans="1:17" ht="18.75">
      <c r="A543" s="65" t="s">
        <v>186</v>
      </c>
      <c r="B543" s="13" t="s">
        <v>130</v>
      </c>
      <c r="C543" s="13" t="s">
        <v>117</v>
      </c>
      <c r="D543" s="13" t="s">
        <v>653</v>
      </c>
      <c r="E543" s="13" t="s">
        <v>185</v>
      </c>
      <c r="F543" s="9">
        <f>G543+H543+I543</f>
        <v>35949.7</v>
      </c>
      <c r="G543" s="9">
        <v>34871.2</v>
      </c>
      <c r="H543" s="9">
        <v>1078.5</v>
      </c>
      <c r="I543" s="9"/>
      <c r="J543" s="9"/>
      <c r="K543" s="9"/>
      <c r="L543" s="9"/>
      <c r="M543" s="9"/>
      <c r="N543" s="9"/>
      <c r="O543" s="67"/>
      <c r="P543" s="9"/>
      <c r="Q543" s="67"/>
    </row>
    <row r="544" spans="1:17" ht="57.75" customHeight="1">
      <c r="A544" s="31" t="s">
        <v>593</v>
      </c>
      <c r="B544" s="13" t="s">
        <v>130</v>
      </c>
      <c r="C544" s="13" t="s">
        <v>117</v>
      </c>
      <c r="D544" s="13" t="s">
        <v>703</v>
      </c>
      <c r="E544" s="13"/>
      <c r="F544" s="9">
        <f>F545</f>
        <v>821.3000000000001</v>
      </c>
      <c r="G544" s="9">
        <f aca="true" t="shared" si="252" ref="G544:Q544">G545</f>
        <v>813.1</v>
      </c>
      <c r="H544" s="9">
        <f t="shared" si="252"/>
        <v>8.2</v>
      </c>
      <c r="I544" s="9">
        <f t="shared" si="252"/>
        <v>0</v>
      </c>
      <c r="J544" s="9">
        <f t="shared" si="252"/>
        <v>0</v>
      </c>
      <c r="K544" s="9">
        <f t="shared" si="252"/>
        <v>0</v>
      </c>
      <c r="L544" s="9">
        <f t="shared" si="252"/>
        <v>0</v>
      </c>
      <c r="M544" s="9">
        <f t="shared" si="252"/>
        <v>0</v>
      </c>
      <c r="N544" s="9">
        <f t="shared" si="252"/>
        <v>0</v>
      </c>
      <c r="O544" s="9">
        <f t="shared" si="252"/>
        <v>0</v>
      </c>
      <c r="P544" s="9">
        <f t="shared" si="252"/>
        <v>0</v>
      </c>
      <c r="Q544" s="9">
        <f t="shared" si="252"/>
        <v>0</v>
      </c>
    </row>
    <row r="545" spans="1:17" ht="18.75">
      <c r="A545" s="65" t="s">
        <v>186</v>
      </c>
      <c r="B545" s="13" t="s">
        <v>130</v>
      </c>
      <c r="C545" s="13" t="s">
        <v>117</v>
      </c>
      <c r="D545" s="13" t="s">
        <v>703</v>
      </c>
      <c r="E545" s="13" t="s">
        <v>185</v>
      </c>
      <c r="F545" s="9">
        <f>G545+H545+I545</f>
        <v>821.3000000000001</v>
      </c>
      <c r="G545" s="9">
        <v>813.1</v>
      </c>
      <c r="H545" s="9">
        <f>8.2</f>
        <v>8.2</v>
      </c>
      <c r="I545" s="9"/>
      <c r="J545" s="9"/>
      <c r="K545" s="9"/>
      <c r="L545" s="9"/>
      <c r="M545" s="9"/>
      <c r="N545" s="9"/>
      <c r="O545" s="67"/>
      <c r="P545" s="9"/>
      <c r="Q545" s="67"/>
    </row>
    <row r="546" spans="1:17" ht="42.75" customHeight="1">
      <c r="A546" s="65" t="s">
        <v>188</v>
      </c>
      <c r="B546" s="13" t="s">
        <v>130</v>
      </c>
      <c r="C546" s="13" t="s">
        <v>117</v>
      </c>
      <c r="D546" s="13" t="s">
        <v>261</v>
      </c>
      <c r="E546" s="13"/>
      <c r="F546" s="9">
        <f aca="true" t="shared" si="253" ref="F546:Q546">F547</f>
        <v>19219.4</v>
      </c>
      <c r="G546" s="9">
        <f t="shared" si="253"/>
        <v>2037.2</v>
      </c>
      <c r="H546" s="9">
        <f t="shared" si="253"/>
        <v>17182.2</v>
      </c>
      <c r="I546" s="9">
        <f t="shared" si="253"/>
        <v>0</v>
      </c>
      <c r="J546" s="9">
        <f t="shared" si="253"/>
        <v>18027.2</v>
      </c>
      <c r="K546" s="9">
        <f t="shared" si="253"/>
        <v>2037.2</v>
      </c>
      <c r="L546" s="9">
        <f t="shared" si="253"/>
        <v>15990</v>
      </c>
      <c r="M546" s="9">
        <f t="shared" si="253"/>
        <v>0</v>
      </c>
      <c r="N546" s="9">
        <f t="shared" si="253"/>
        <v>18200.7</v>
      </c>
      <c r="O546" s="9">
        <f t="shared" si="253"/>
        <v>2037.2</v>
      </c>
      <c r="P546" s="9">
        <f t="shared" si="253"/>
        <v>16163.5</v>
      </c>
      <c r="Q546" s="9">
        <f t="shared" si="253"/>
        <v>0</v>
      </c>
    </row>
    <row r="547" spans="1:17" ht="22.5" customHeight="1">
      <c r="A547" s="65" t="s">
        <v>21</v>
      </c>
      <c r="B547" s="13" t="s">
        <v>130</v>
      </c>
      <c r="C547" s="13" t="s">
        <v>117</v>
      </c>
      <c r="D547" s="13" t="s">
        <v>262</v>
      </c>
      <c r="E547" s="13"/>
      <c r="F547" s="9">
        <f aca="true" t="shared" si="254" ref="F547:Q547">F548+F552+F554+F558+F556</f>
        <v>19219.4</v>
      </c>
      <c r="G547" s="9">
        <f t="shared" si="254"/>
        <v>2037.2</v>
      </c>
      <c r="H547" s="9">
        <f t="shared" si="254"/>
        <v>17182.2</v>
      </c>
      <c r="I547" s="9">
        <f t="shared" si="254"/>
        <v>0</v>
      </c>
      <c r="J547" s="9">
        <f t="shared" si="254"/>
        <v>18027.2</v>
      </c>
      <c r="K547" s="9">
        <f t="shared" si="254"/>
        <v>2037.2</v>
      </c>
      <c r="L547" s="9">
        <f t="shared" si="254"/>
        <v>15990</v>
      </c>
      <c r="M547" s="9">
        <f t="shared" si="254"/>
        <v>0</v>
      </c>
      <c r="N547" s="9">
        <f t="shared" si="254"/>
        <v>18200.7</v>
      </c>
      <c r="O547" s="9">
        <f t="shared" si="254"/>
        <v>2037.2</v>
      </c>
      <c r="P547" s="9">
        <f t="shared" si="254"/>
        <v>16163.5</v>
      </c>
      <c r="Q547" s="9">
        <f t="shared" si="254"/>
        <v>0</v>
      </c>
    </row>
    <row r="548" spans="1:17" ht="18.75">
      <c r="A548" s="65" t="s">
        <v>132</v>
      </c>
      <c r="B548" s="13" t="s">
        <v>130</v>
      </c>
      <c r="C548" s="13" t="s">
        <v>117</v>
      </c>
      <c r="D548" s="13" t="s">
        <v>263</v>
      </c>
      <c r="E548" s="13"/>
      <c r="F548" s="9">
        <f aca="true" t="shared" si="255" ref="F548:Q548">F549+F550+F551</f>
        <v>9915.5</v>
      </c>
      <c r="G548" s="9">
        <f t="shared" si="255"/>
        <v>0</v>
      </c>
      <c r="H548" s="9">
        <f t="shared" si="255"/>
        <v>9915.5</v>
      </c>
      <c r="I548" s="9">
        <f t="shared" si="255"/>
        <v>0</v>
      </c>
      <c r="J548" s="9">
        <f t="shared" si="255"/>
        <v>11015.1</v>
      </c>
      <c r="K548" s="9">
        <f t="shared" si="255"/>
        <v>0</v>
      </c>
      <c r="L548" s="9">
        <f t="shared" si="255"/>
        <v>11015.1</v>
      </c>
      <c r="M548" s="9">
        <f t="shared" si="255"/>
        <v>0</v>
      </c>
      <c r="N548" s="9">
        <f t="shared" si="255"/>
        <v>11188.6</v>
      </c>
      <c r="O548" s="9">
        <f t="shared" si="255"/>
        <v>0</v>
      </c>
      <c r="P548" s="9">
        <f t="shared" si="255"/>
        <v>11188.6</v>
      </c>
      <c r="Q548" s="9">
        <f t="shared" si="255"/>
        <v>0</v>
      </c>
    </row>
    <row r="549" spans="1:17" ht="24.75" customHeight="1">
      <c r="A549" s="65" t="s">
        <v>612</v>
      </c>
      <c r="B549" s="13" t="s">
        <v>130</v>
      </c>
      <c r="C549" s="13" t="s">
        <v>117</v>
      </c>
      <c r="D549" s="13" t="s">
        <v>263</v>
      </c>
      <c r="E549" s="13" t="s">
        <v>149</v>
      </c>
      <c r="F549" s="9">
        <f>G549+H549+I549</f>
        <v>7692</v>
      </c>
      <c r="G549" s="9"/>
      <c r="H549" s="9">
        <v>7692</v>
      </c>
      <c r="I549" s="9"/>
      <c r="J549" s="9">
        <f>K549+L549+M549</f>
        <v>9028.9</v>
      </c>
      <c r="K549" s="9"/>
      <c r="L549" s="9">
        <v>9028.9</v>
      </c>
      <c r="M549" s="9"/>
      <c r="N549" s="9">
        <f>O549+P549+Q549</f>
        <v>9202.4</v>
      </c>
      <c r="O549" s="67"/>
      <c r="P549" s="9">
        <v>9202.4</v>
      </c>
      <c r="Q549" s="67"/>
    </row>
    <row r="550" spans="1:17" ht="42.75" customHeight="1">
      <c r="A550" s="65" t="s">
        <v>91</v>
      </c>
      <c r="B550" s="13" t="s">
        <v>130</v>
      </c>
      <c r="C550" s="13" t="s">
        <v>117</v>
      </c>
      <c r="D550" s="13" t="s">
        <v>263</v>
      </c>
      <c r="E550" s="13" t="s">
        <v>174</v>
      </c>
      <c r="F550" s="9">
        <f>G550+H550+I550</f>
        <v>2198.5</v>
      </c>
      <c r="G550" s="9"/>
      <c r="H550" s="9">
        <v>2198.5</v>
      </c>
      <c r="I550" s="9"/>
      <c r="J550" s="9">
        <f>K550+L550+M550</f>
        <v>1961.2</v>
      </c>
      <c r="K550" s="9"/>
      <c r="L550" s="9">
        <v>1961.2</v>
      </c>
      <c r="M550" s="9"/>
      <c r="N550" s="9">
        <f>O550+P550+Q550</f>
        <v>1961.2</v>
      </c>
      <c r="O550" s="67"/>
      <c r="P550" s="9">
        <v>1961.2</v>
      </c>
      <c r="Q550" s="67"/>
    </row>
    <row r="551" spans="1:17" ht="24.75" customHeight="1">
      <c r="A551" s="65" t="s">
        <v>172</v>
      </c>
      <c r="B551" s="13" t="s">
        <v>130</v>
      </c>
      <c r="C551" s="13" t="s">
        <v>117</v>
      </c>
      <c r="D551" s="13" t="s">
        <v>263</v>
      </c>
      <c r="E551" s="13" t="s">
        <v>173</v>
      </c>
      <c r="F551" s="9">
        <f>G551+H551+I551</f>
        <v>25</v>
      </c>
      <c r="G551" s="9"/>
      <c r="H551" s="9">
        <v>25</v>
      </c>
      <c r="I551" s="9"/>
      <c r="J551" s="9">
        <f>K551+L551+M551</f>
        <v>25</v>
      </c>
      <c r="K551" s="9"/>
      <c r="L551" s="9">
        <v>25</v>
      </c>
      <c r="M551" s="9"/>
      <c r="N551" s="9">
        <f>O551+P551+Q551</f>
        <v>25</v>
      </c>
      <c r="O551" s="67"/>
      <c r="P551" s="9">
        <v>25</v>
      </c>
      <c r="Q551" s="67"/>
    </row>
    <row r="552" spans="1:17" ht="60.75" customHeight="1">
      <c r="A552" s="65" t="s">
        <v>432</v>
      </c>
      <c r="B552" s="13" t="s">
        <v>130</v>
      </c>
      <c r="C552" s="13" t="s">
        <v>117</v>
      </c>
      <c r="D552" s="13" t="s">
        <v>439</v>
      </c>
      <c r="E552" s="13"/>
      <c r="F552" s="9">
        <f aca="true" t="shared" si="256" ref="F552:Q552">F553</f>
        <v>7188.2</v>
      </c>
      <c r="G552" s="9">
        <f t="shared" si="256"/>
        <v>0</v>
      </c>
      <c r="H552" s="9">
        <f t="shared" si="256"/>
        <v>7188.2</v>
      </c>
      <c r="I552" s="9">
        <f t="shared" si="256"/>
        <v>0</v>
      </c>
      <c r="J552" s="9">
        <f t="shared" si="256"/>
        <v>4896.4</v>
      </c>
      <c r="K552" s="9">
        <f t="shared" si="256"/>
        <v>0</v>
      </c>
      <c r="L552" s="9">
        <f t="shared" si="256"/>
        <v>4896.4</v>
      </c>
      <c r="M552" s="9">
        <f t="shared" si="256"/>
        <v>0</v>
      </c>
      <c r="N552" s="9">
        <f t="shared" si="256"/>
        <v>4896.4</v>
      </c>
      <c r="O552" s="9">
        <f t="shared" si="256"/>
        <v>0</v>
      </c>
      <c r="P552" s="9">
        <f t="shared" si="256"/>
        <v>4896.4</v>
      </c>
      <c r="Q552" s="9">
        <f t="shared" si="256"/>
        <v>0</v>
      </c>
    </row>
    <row r="553" spans="1:17" ht="26.25" customHeight="1">
      <c r="A553" s="65" t="s">
        <v>612</v>
      </c>
      <c r="B553" s="13" t="s">
        <v>130</v>
      </c>
      <c r="C553" s="13" t="s">
        <v>117</v>
      </c>
      <c r="D553" s="13" t="s">
        <v>439</v>
      </c>
      <c r="E553" s="13" t="s">
        <v>149</v>
      </c>
      <c r="F553" s="9">
        <f>G553+H553+I553</f>
        <v>7188.2</v>
      </c>
      <c r="G553" s="9"/>
      <c r="H553" s="9">
        <f>4896.4+2291.8</f>
        <v>7188.2</v>
      </c>
      <c r="I553" s="9"/>
      <c r="J553" s="9">
        <f>K553+L553+M553</f>
        <v>4896.4</v>
      </c>
      <c r="K553" s="9"/>
      <c r="L553" s="9">
        <v>4896.4</v>
      </c>
      <c r="M553" s="9"/>
      <c r="N553" s="9">
        <f>O553+P553+Q553</f>
        <v>4896.4</v>
      </c>
      <c r="O553" s="67"/>
      <c r="P553" s="9">
        <v>4896.4</v>
      </c>
      <c r="Q553" s="67"/>
    </row>
    <row r="554" spans="1:17" ht="78" customHeight="1">
      <c r="A554" s="149" t="s">
        <v>656</v>
      </c>
      <c r="B554" s="13" t="s">
        <v>130</v>
      </c>
      <c r="C554" s="13" t="s">
        <v>117</v>
      </c>
      <c r="D554" s="13" t="s">
        <v>658</v>
      </c>
      <c r="E554" s="13"/>
      <c r="F554" s="9">
        <f aca="true" t="shared" si="257" ref="F554:Q554">F555</f>
        <v>340</v>
      </c>
      <c r="G554" s="9">
        <f t="shared" si="257"/>
        <v>340</v>
      </c>
      <c r="H554" s="9">
        <f t="shared" si="257"/>
        <v>0</v>
      </c>
      <c r="I554" s="9">
        <f t="shared" si="257"/>
        <v>0</v>
      </c>
      <c r="J554" s="9">
        <f t="shared" si="257"/>
        <v>340</v>
      </c>
      <c r="K554" s="9">
        <f t="shared" si="257"/>
        <v>340</v>
      </c>
      <c r="L554" s="9">
        <f t="shared" si="257"/>
        <v>0</v>
      </c>
      <c r="M554" s="9">
        <f t="shared" si="257"/>
        <v>0</v>
      </c>
      <c r="N554" s="9">
        <f t="shared" si="257"/>
        <v>340</v>
      </c>
      <c r="O554" s="9">
        <f t="shared" si="257"/>
        <v>340</v>
      </c>
      <c r="P554" s="9">
        <f t="shared" si="257"/>
        <v>0</v>
      </c>
      <c r="Q554" s="9">
        <f t="shared" si="257"/>
        <v>0</v>
      </c>
    </row>
    <row r="555" spans="1:17" ht="46.5" customHeight="1">
      <c r="A555" s="65" t="s">
        <v>91</v>
      </c>
      <c r="B555" s="13" t="s">
        <v>130</v>
      </c>
      <c r="C555" s="13" t="s">
        <v>117</v>
      </c>
      <c r="D555" s="13" t="s">
        <v>658</v>
      </c>
      <c r="E555" s="13" t="s">
        <v>174</v>
      </c>
      <c r="F555" s="9">
        <f>G555+H555+I555</f>
        <v>340</v>
      </c>
      <c r="G555" s="9">
        <v>340</v>
      </c>
      <c r="H555" s="9"/>
      <c r="I555" s="9"/>
      <c r="J555" s="9">
        <f>K555+L555+M555</f>
        <v>340</v>
      </c>
      <c r="K555" s="9">
        <v>340</v>
      </c>
      <c r="L555" s="9"/>
      <c r="M555" s="9"/>
      <c r="N555" s="9">
        <f>+Q555+P555+O555</f>
        <v>340</v>
      </c>
      <c r="O555" s="70">
        <v>340</v>
      </c>
      <c r="P555" s="16"/>
      <c r="Q555" s="16"/>
    </row>
    <row r="556" spans="1:17" ht="57.75" customHeight="1">
      <c r="A556" s="144" t="s">
        <v>657</v>
      </c>
      <c r="B556" s="13" t="s">
        <v>130</v>
      </c>
      <c r="C556" s="13" t="s">
        <v>117</v>
      </c>
      <c r="D556" s="13" t="s">
        <v>655</v>
      </c>
      <c r="E556" s="13"/>
      <c r="F556" s="9">
        <f aca="true" t="shared" si="258" ref="F556:Q556">F557</f>
        <v>360.8</v>
      </c>
      <c r="G556" s="9">
        <f t="shared" si="258"/>
        <v>324.7</v>
      </c>
      <c r="H556" s="9">
        <f t="shared" si="258"/>
        <v>36.1</v>
      </c>
      <c r="I556" s="9">
        <f t="shared" si="258"/>
        <v>0</v>
      </c>
      <c r="J556" s="9">
        <f t="shared" si="258"/>
        <v>360.8</v>
      </c>
      <c r="K556" s="9">
        <f t="shared" si="258"/>
        <v>324.7</v>
      </c>
      <c r="L556" s="9">
        <f t="shared" si="258"/>
        <v>36.1</v>
      </c>
      <c r="M556" s="9">
        <f t="shared" si="258"/>
        <v>0</v>
      </c>
      <c r="N556" s="9">
        <f t="shared" si="258"/>
        <v>360.8</v>
      </c>
      <c r="O556" s="9">
        <f t="shared" si="258"/>
        <v>324.7</v>
      </c>
      <c r="P556" s="9">
        <f t="shared" si="258"/>
        <v>36.1</v>
      </c>
      <c r="Q556" s="9">
        <f t="shared" si="258"/>
        <v>0</v>
      </c>
    </row>
    <row r="557" spans="1:17" ht="42" customHeight="1">
      <c r="A557" s="65" t="s">
        <v>91</v>
      </c>
      <c r="B557" s="13" t="s">
        <v>130</v>
      </c>
      <c r="C557" s="13" t="s">
        <v>117</v>
      </c>
      <c r="D557" s="13" t="s">
        <v>655</v>
      </c>
      <c r="E557" s="13" t="s">
        <v>174</v>
      </c>
      <c r="F557" s="9">
        <f>G557+H557+I557</f>
        <v>360.8</v>
      </c>
      <c r="G557" s="9">
        <v>324.7</v>
      </c>
      <c r="H557" s="9">
        <v>36.1</v>
      </c>
      <c r="I557" s="9"/>
      <c r="J557" s="9">
        <f>K557+L557+M557</f>
        <v>360.8</v>
      </c>
      <c r="K557" s="9">
        <v>324.7</v>
      </c>
      <c r="L557" s="9">
        <v>36.1</v>
      </c>
      <c r="M557" s="9"/>
      <c r="N557" s="9">
        <f>O557+P557+Q557</f>
        <v>360.8</v>
      </c>
      <c r="O557" s="9">
        <v>324.7</v>
      </c>
      <c r="P557" s="9">
        <v>36.1</v>
      </c>
      <c r="Q557" s="9"/>
    </row>
    <row r="558" spans="1:17" ht="41.25" customHeight="1">
      <c r="A558" s="65" t="s">
        <v>479</v>
      </c>
      <c r="B558" s="13" t="s">
        <v>130</v>
      </c>
      <c r="C558" s="13" t="s">
        <v>117</v>
      </c>
      <c r="D558" s="13" t="s">
        <v>488</v>
      </c>
      <c r="E558" s="13"/>
      <c r="F558" s="9">
        <f aca="true" t="shared" si="259" ref="F558:Q558">F559</f>
        <v>1414.9</v>
      </c>
      <c r="G558" s="9">
        <f t="shared" si="259"/>
        <v>1372.5</v>
      </c>
      <c r="H558" s="9">
        <f t="shared" si="259"/>
        <v>42.4</v>
      </c>
      <c r="I558" s="9">
        <f t="shared" si="259"/>
        <v>0</v>
      </c>
      <c r="J558" s="9">
        <f t="shared" si="259"/>
        <v>1414.9</v>
      </c>
      <c r="K558" s="9">
        <f t="shared" si="259"/>
        <v>1372.5</v>
      </c>
      <c r="L558" s="9">
        <f t="shared" si="259"/>
        <v>42.4</v>
      </c>
      <c r="M558" s="9">
        <f t="shared" si="259"/>
        <v>0</v>
      </c>
      <c r="N558" s="9">
        <f t="shared" si="259"/>
        <v>1414.9</v>
      </c>
      <c r="O558" s="9">
        <f t="shared" si="259"/>
        <v>1372.5</v>
      </c>
      <c r="P558" s="9">
        <f t="shared" si="259"/>
        <v>42.4</v>
      </c>
      <c r="Q558" s="9">
        <f t="shared" si="259"/>
        <v>0</v>
      </c>
    </row>
    <row r="559" spans="1:17" ht="37.5" customHeight="1">
      <c r="A559" s="65" t="s">
        <v>91</v>
      </c>
      <c r="B559" s="13" t="s">
        <v>130</v>
      </c>
      <c r="C559" s="13" t="s">
        <v>117</v>
      </c>
      <c r="D559" s="13" t="s">
        <v>489</v>
      </c>
      <c r="E559" s="13" t="s">
        <v>174</v>
      </c>
      <c r="F559" s="9">
        <f>G559+H559+I559</f>
        <v>1414.9</v>
      </c>
      <c r="G559" s="9">
        <v>1372.5</v>
      </c>
      <c r="H559" s="9">
        <v>42.4</v>
      </c>
      <c r="I559" s="9"/>
      <c r="J559" s="9">
        <f>K559+L559+M559</f>
        <v>1414.9</v>
      </c>
      <c r="K559" s="86">
        <v>1372.5</v>
      </c>
      <c r="L559" s="9">
        <v>42.4</v>
      </c>
      <c r="M559" s="9"/>
      <c r="N559" s="9">
        <f>O559+P559+Q559</f>
        <v>1414.9</v>
      </c>
      <c r="O559" s="76">
        <v>1372.5</v>
      </c>
      <c r="P559" s="76">
        <v>42.4</v>
      </c>
      <c r="Q559" s="86"/>
    </row>
    <row r="560" spans="1:17" ht="45" customHeight="1">
      <c r="A560" s="65" t="s">
        <v>398</v>
      </c>
      <c r="B560" s="13" t="s">
        <v>130</v>
      </c>
      <c r="C560" s="13" t="s">
        <v>117</v>
      </c>
      <c r="D560" s="13" t="s">
        <v>264</v>
      </c>
      <c r="E560" s="13"/>
      <c r="F560" s="9">
        <f aca="true" t="shared" si="260" ref="F560:Q560">F561</f>
        <v>9579.599999999999</v>
      </c>
      <c r="G560" s="9">
        <f t="shared" si="260"/>
        <v>2869.9</v>
      </c>
      <c r="H560" s="9">
        <f t="shared" si="260"/>
        <v>6709.7</v>
      </c>
      <c r="I560" s="9">
        <f t="shared" si="260"/>
        <v>0</v>
      </c>
      <c r="J560" s="9">
        <f t="shared" si="260"/>
        <v>4009.6</v>
      </c>
      <c r="K560" s="9">
        <f t="shared" si="260"/>
        <v>0</v>
      </c>
      <c r="L560" s="9">
        <f t="shared" si="260"/>
        <v>4009.6</v>
      </c>
      <c r="M560" s="9">
        <f t="shared" si="260"/>
        <v>0</v>
      </c>
      <c r="N560" s="9">
        <f t="shared" si="260"/>
        <v>4053</v>
      </c>
      <c r="O560" s="9">
        <f t="shared" si="260"/>
        <v>0</v>
      </c>
      <c r="P560" s="9">
        <f t="shared" si="260"/>
        <v>4053</v>
      </c>
      <c r="Q560" s="9">
        <f t="shared" si="260"/>
        <v>0</v>
      </c>
    </row>
    <row r="561" spans="1:17" ht="41.25" customHeight="1">
      <c r="A561" s="65" t="s">
        <v>361</v>
      </c>
      <c r="B561" s="13" t="s">
        <v>130</v>
      </c>
      <c r="C561" s="13" t="s">
        <v>117</v>
      </c>
      <c r="D561" s="13" t="s">
        <v>265</v>
      </c>
      <c r="E561" s="13"/>
      <c r="F561" s="9">
        <f>F562+F564+F566</f>
        <v>9579.599999999999</v>
      </c>
      <c r="G561" s="9">
        <f aca="true" t="shared" si="261" ref="G561:Q561">G562+G564+G566</f>
        <v>2869.9</v>
      </c>
      <c r="H561" s="9">
        <f t="shared" si="261"/>
        <v>6709.7</v>
      </c>
      <c r="I561" s="9">
        <f t="shared" si="261"/>
        <v>0</v>
      </c>
      <c r="J561" s="9">
        <f t="shared" si="261"/>
        <v>4009.6</v>
      </c>
      <c r="K561" s="9">
        <f t="shared" si="261"/>
        <v>0</v>
      </c>
      <c r="L561" s="9">
        <f t="shared" si="261"/>
        <v>4009.6</v>
      </c>
      <c r="M561" s="9">
        <f t="shared" si="261"/>
        <v>0</v>
      </c>
      <c r="N561" s="9">
        <f t="shared" si="261"/>
        <v>4053</v>
      </c>
      <c r="O561" s="9">
        <f t="shared" si="261"/>
        <v>0</v>
      </c>
      <c r="P561" s="9">
        <f t="shared" si="261"/>
        <v>4053</v>
      </c>
      <c r="Q561" s="9">
        <f t="shared" si="261"/>
        <v>0</v>
      </c>
    </row>
    <row r="562" spans="1:17" ht="21.75" customHeight="1">
      <c r="A562" s="65" t="s">
        <v>360</v>
      </c>
      <c r="B562" s="13" t="s">
        <v>130</v>
      </c>
      <c r="C562" s="13" t="s">
        <v>117</v>
      </c>
      <c r="D562" s="13" t="s">
        <v>359</v>
      </c>
      <c r="E562" s="13"/>
      <c r="F562" s="9">
        <f aca="true" t="shared" si="262" ref="F562:Q562">F563</f>
        <v>4685.4</v>
      </c>
      <c r="G562" s="9">
        <f t="shared" si="262"/>
        <v>0</v>
      </c>
      <c r="H562" s="9">
        <f t="shared" si="262"/>
        <v>4685.4</v>
      </c>
      <c r="I562" s="9">
        <f t="shared" si="262"/>
        <v>0</v>
      </c>
      <c r="J562" s="9">
        <f t="shared" si="262"/>
        <v>3009.6</v>
      </c>
      <c r="K562" s="9">
        <f t="shared" si="262"/>
        <v>0</v>
      </c>
      <c r="L562" s="9">
        <f t="shared" si="262"/>
        <v>3009.6</v>
      </c>
      <c r="M562" s="9">
        <f t="shared" si="262"/>
        <v>0</v>
      </c>
      <c r="N562" s="9">
        <f t="shared" si="262"/>
        <v>3053</v>
      </c>
      <c r="O562" s="9">
        <f t="shared" si="262"/>
        <v>0</v>
      </c>
      <c r="P562" s="9">
        <f t="shared" si="262"/>
        <v>3053</v>
      </c>
      <c r="Q562" s="9">
        <f t="shared" si="262"/>
        <v>0</v>
      </c>
    </row>
    <row r="563" spans="1:17" ht="18.75">
      <c r="A563" s="65" t="s">
        <v>186</v>
      </c>
      <c r="B563" s="13" t="s">
        <v>130</v>
      </c>
      <c r="C563" s="13" t="s">
        <v>117</v>
      </c>
      <c r="D563" s="13" t="s">
        <v>359</v>
      </c>
      <c r="E563" s="13" t="s">
        <v>185</v>
      </c>
      <c r="F563" s="9">
        <f>G563+H563+I563</f>
        <v>4685.4</v>
      </c>
      <c r="G563" s="9"/>
      <c r="H563" s="9">
        <f>2685.4+2000</f>
        <v>4685.4</v>
      </c>
      <c r="I563" s="9"/>
      <c r="J563" s="9">
        <f>K563+L563+M563</f>
        <v>3009.6</v>
      </c>
      <c r="K563" s="9"/>
      <c r="L563" s="9">
        <v>3009.6</v>
      </c>
      <c r="M563" s="9"/>
      <c r="N563" s="9">
        <f>O563+P563+Q563</f>
        <v>3053</v>
      </c>
      <c r="O563" s="67"/>
      <c r="P563" s="9">
        <v>3053</v>
      </c>
      <c r="Q563" s="67"/>
    </row>
    <row r="564" spans="1:17" ht="59.25" customHeight="1">
      <c r="A564" s="65" t="s">
        <v>432</v>
      </c>
      <c r="B564" s="13" t="s">
        <v>130</v>
      </c>
      <c r="C564" s="13" t="s">
        <v>117</v>
      </c>
      <c r="D564" s="13" t="s">
        <v>440</v>
      </c>
      <c r="E564" s="13"/>
      <c r="F564" s="9">
        <f aca="true" t="shared" si="263" ref="F564:Q564">F565</f>
        <v>1450.7</v>
      </c>
      <c r="G564" s="9">
        <f t="shared" si="263"/>
        <v>0</v>
      </c>
      <c r="H564" s="9">
        <f t="shared" si="263"/>
        <v>1450.7</v>
      </c>
      <c r="I564" s="9">
        <f t="shared" si="263"/>
        <v>0</v>
      </c>
      <c r="J564" s="9">
        <f t="shared" si="263"/>
        <v>1000</v>
      </c>
      <c r="K564" s="9">
        <f t="shared" si="263"/>
        <v>0</v>
      </c>
      <c r="L564" s="9">
        <f t="shared" si="263"/>
        <v>1000</v>
      </c>
      <c r="M564" s="9">
        <f t="shared" si="263"/>
        <v>0</v>
      </c>
      <c r="N564" s="9">
        <f t="shared" si="263"/>
        <v>1000</v>
      </c>
      <c r="O564" s="9">
        <f t="shared" si="263"/>
        <v>0</v>
      </c>
      <c r="P564" s="9">
        <f t="shared" si="263"/>
        <v>1000</v>
      </c>
      <c r="Q564" s="9">
        <f t="shared" si="263"/>
        <v>0</v>
      </c>
    </row>
    <row r="565" spans="1:17" ht="18.75">
      <c r="A565" s="65" t="s">
        <v>186</v>
      </c>
      <c r="B565" s="13" t="s">
        <v>130</v>
      </c>
      <c r="C565" s="13" t="s">
        <v>117</v>
      </c>
      <c r="D565" s="13" t="s">
        <v>440</v>
      </c>
      <c r="E565" s="13" t="s">
        <v>185</v>
      </c>
      <c r="F565" s="9">
        <f>G565+H565+I565</f>
        <v>1450.7</v>
      </c>
      <c r="G565" s="9"/>
      <c r="H565" s="9">
        <f>1000+450.7</f>
        <v>1450.7</v>
      </c>
      <c r="I565" s="9"/>
      <c r="J565" s="9">
        <f>K565+L565+M565</f>
        <v>1000</v>
      </c>
      <c r="K565" s="9"/>
      <c r="L565" s="9">
        <v>1000</v>
      </c>
      <c r="M565" s="9"/>
      <c r="N565" s="9">
        <f>O565+P565+Q565</f>
        <v>1000</v>
      </c>
      <c r="O565" s="67"/>
      <c r="P565" s="9">
        <v>1000</v>
      </c>
      <c r="Q565" s="67"/>
    </row>
    <row r="566" spans="1:17" ht="30" customHeight="1">
      <c r="A566" s="144" t="s">
        <v>651</v>
      </c>
      <c r="B566" s="13" t="s">
        <v>130</v>
      </c>
      <c r="C566" s="13" t="s">
        <v>117</v>
      </c>
      <c r="D566" s="13" t="s">
        <v>654</v>
      </c>
      <c r="E566" s="13"/>
      <c r="F566" s="9">
        <f>F567</f>
        <v>3443.5</v>
      </c>
      <c r="G566" s="9">
        <f>G567</f>
        <v>2869.9</v>
      </c>
      <c r="H566" s="9">
        <f>H567</f>
        <v>573.6</v>
      </c>
      <c r="I566" s="9">
        <f>I567</f>
        <v>0</v>
      </c>
      <c r="J566" s="9"/>
      <c r="K566" s="9"/>
      <c r="L566" s="9"/>
      <c r="M566" s="9"/>
      <c r="N566" s="9"/>
      <c r="O566" s="67"/>
      <c r="P566" s="9"/>
      <c r="Q566" s="67"/>
    </row>
    <row r="567" spans="1:17" ht="18.75">
      <c r="A567" s="65" t="s">
        <v>186</v>
      </c>
      <c r="B567" s="13" t="s">
        <v>130</v>
      </c>
      <c r="C567" s="13" t="s">
        <v>117</v>
      </c>
      <c r="D567" s="13" t="s">
        <v>654</v>
      </c>
      <c r="E567" s="13" t="s">
        <v>185</v>
      </c>
      <c r="F567" s="9">
        <f>G567+H567+I567</f>
        <v>3443.5</v>
      </c>
      <c r="G567" s="9">
        <v>2869.9</v>
      </c>
      <c r="H567" s="9">
        <v>573.6</v>
      </c>
      <c r="I567" s="9"/>
      <c r="J567" s="9"/>
      <c r="K567" s="9"/>
      <c r="L567" s="9"/>
      <c r="M567" s="9"/>
      <c r="N567" s="9"/>
      <c r="O567" s="67"/>
      <c r="P567" s="9"/>
      <c r="Q567" s="67"/>
    </row>
    <row r="568" spans="1:17" ht="27" customHeight="1">
      <c r="A568" s="62" t="s">
        <v>158</v>
      </c>
      <c r="B568" s="10" t="s">
        <v>130</v>
      </c>
      <c r="C568" s="10" t="s">
        <v>118</v>
      </c>
      <c r="D568" s="10"/>
      <c r="E568" s="10"/>
      <c r="F568" s="11">
        <f>F569+F582</f>
        <v>4984.400000000001</v>
      </c>
      <c r="G568" s="11">
        <f aca="true" t="shared" si="264" ref="G568:Q568">G569+G582</f>
        <v>0</v>
      </c>
      <c r="H568" s="11">
        <f t="shared" si="264"/>
        <v>4984.400000000001</v>
      </c>
      <c r="I568" s="11">
        <f t="shared" si="264"/>
        <v>0</v>
      </c>
      <c r="J568" s="11">
        <f t="shared" si="264"/>
        <v>4978.2</v>
      </c>
      <c r="K568" s="11">
        <f t="shared" si="264"/>
        <v>0</v>
      </c>
      <c r="L568" s="11">
        <f t="shared" si="264"/>
        <v>4978.2</v>
      </c>
      <c r="M568" s="11">
        <f t="shared" si="264"/>
        <v>0</v>
      </c>
      <c r="N568" s="11">
        <f t="shared" si="264"/>
        <v>5040.2</v>
      </c>
      <c r="O568" s="9">
        <f t="shared" si="264"/>
        <v>0</v>
      </c>
      <c r="P568" s="9">
        <f t="shared" si="264"/>
        <v>5040.2</v>
      </c>
      <c r="Q568" s="9">
        <f t="shared" si="264"/>
        <v>0</v>
      </c>
    </row>
    <row r="569" spans="1:17" ht="42.75" customHeight="1">
      <c r="A569" s="65" t="s">
        <v>583</v>
      </c>
      <c r="B569" s="13" t="s">
        <v>130</v>
      </c>
      <c r="C569" s="13" t="s">
        <v>118</v>
      </c>
      <c r="D569" s="13" t="s">
        <v>254</v>
      </c>
      <c r="E569" s="13"/>
      <c r="F569" s="9">
        <f>F570</f>
        <v>4964.400000000001</v>
      </c>
      <c r="G569" s="9">
        <f aca="true" t="shared" si="265" ref="G569:Q569">G570</f>
        <v>0</v>
      </c>
      <c r="H569" s="9">
        <f t="shared" si="265"/>
        <v>4964.400000000001</v>
      </c>
      <c r="I569" s="9">
        <f t="shared" si="265"/>
        <v>0</v>
      </c>
      <c r="J569" s="9">
        <f t="shared" si="265"/>
        <v>4958.2</v>
      </c>
      <c r="K569" s="9">
        <f t="shared" si="265"/>
        <v>0</v>
      </c>
      <c r="L569" s="9">
        <f t="shared" si="265"/>
        <v>4958.2</v>
      </c>
      <c r="M569" s="9">
        <f t="shared" si="265"/>
        <v>0</v>
      </c>
      <c r="N569" s="9">
        <f t="shared" si="265"/>
        <v>5020.2</v>
      </c>
      <c r="O569" s="9">
        <f t="shared" si="265"/>
        <v>0</v>
      </c>
      <c r="P569" s="9">
        <f t="shared" si="265"/>
        <v>5020.2</v>
      </c>
      <c r="Q569" s="9">
        <f t="shared" si="265"/>
        <v>0</v>
      </c>
    </row>
    <row r="570" spans="1:17" ht="18.75">
      <c r="A570" s="65" t="s">
        <v>219</v>
      </c>
      <c r="B570" s="13" t="s">
        <v>130</v>
      </c>
      <c r="C570" s="13" t="s">
        <v>118</v>
      </c>
      <c r="D570" s="13" t="s">
        <v>356</v>
      </c>
      <c r="E570" s="13"/>
      <c r="F570" s="9">
        <f>F571+F577</f>
        <v>4964.400000000001</v>
      </c>
      <c r="G570" s="9">
        <f aca="true" t="shared" si="266" ref="G570:Q570">G571+G577</f>
        <v>0</v>
      </c>
      <c r="H570" s="9">
        <f t="shared" si="266"/>
        <v>4964.400000000001</v>
      </c>
      <c r="I570" s="9">
        <f t="shared" si="266"/>
        <v>0</v>
      </c>
      <c r="J570" s="9">
        <f t="shared" si="266"/>
        <v>4958.2</v>
      </c>
      <c r="K570" s="9">
        <f t="shared" si="266"/>
        <v>0</v>
      </c>
      <c r="L570" s="9">
        <f t="shared" si="266"/>
        <v>4958.2</v>
      </c>
      <c r="M570" s="9">
        <f t="shared" si="266"/>
        <v>0</v>
      </c>
      <c r="N570" s="9">
        <f t="shared" si="266"/>
        <v>5020.2</v>
      </c>
      <c r="O570" s="9">
        <f t="shared" si="266"/>
        <v>0</v>
      </c>
      <c r="P570" s="9">
        <f t="shared" si="266"/>
        <v>5020.2</v>
      </c>
      <c r="Q570" s="9">
        <f t="shared" si="266"/>
        <v>0</v>
      </c>
    </row>
    <row r="571" spans="1:17" ht="65.25" customHeight="1">
      <c r="A571" s="65" t="s">
        <v>325</v>
      </c>
      <c r="B571" s="13" t="s">
        <v>130</v>
      </c>
      <c r="C571" s="13" t="s">
        <v>118</v>
      </c>
      <c r="D571" s="13" t="s">
        <v>357</v>
      </c>
      <c r="E571" s="13"/>
      <c r="F571" s="9">
        <f>F572+F575</f>
        <v>1296.6000000000001</v>
      </c>
      <c r="G571" s="9">
        <f aca="true" t="shared" si="267" ref="G571:Q571">G572+G575</f>
        <v>0</v>
      </c>
      <c r="H571" s="9">
        <f t="shared" si="267"/>
        <v>1296.6000000000001</v>
      </c>
      <c r="I571" s="9">
        <f t="shared" si="267"/>
        <v>0</v>
      </c>
      <c r="J571" s="9">
        <f t="shared" si="267"/>
        <v>1274.2</v>
      </c>
      <c r="K571" s="9">
        <f t="shared" si="267"/>
        <v>0</v>
      </c>
      <c r="L571" s="9">
        <f t="shared" si="267"/>
        <v>1274.2</v>
      </c>
      <c r="M571" s="9">
        <f t="shared" si="267"/>
        <v>0</v>
      </c>
      <c r="N571" s="9">
        <f t="shared" si="267"/>
        <v>1286.2</v>
      </c>
      <c r="O571" s="9">
        <f t="shared" si="267"/>
        <v>0</v>
      </c>
      <c r="P571" s="9">
        <f t="shared" si="267"/>
        <v>1286.2</v>
      </c>
      <c r="Q571" s="9">
        <f t="shared" si="267"/>
        <v>0</v>
      </c>
    </row>
    <row r="572" spans="1:17" ht="24" customHeight="1">
      <c r="A572" s="65" t="s">
        <v>184</v>
      </c>
      <c r="B572" s="13" t="s">
        <v>130</v>
      </c>
      <c r="C572" s="13" t="s">
        <v>118</v>
      </c>
      <c r="D572" s="13" t="s">
        <v>358</v>
      </c>
      <c r="E572" s="13"/>
      <c r="F572" s="9">
        <f>F573+F574</f>
        <v>929.4000000000001</v>
      </c>
      <c r="G572" s="9">
        <f aca="true" t="shared" si="268" ref="G572:Q572">G573+G574</f>
        <v>0</v>
      </c>
      <c r="H572" s="9">
        <f t="shared" si="268"/>
        <v>929.4000000000001</v>
      </c>
      <c r="I572" s="9">
        <f t="shared" si="268"/>
        <v>0</v>
      </c>
      <c r="J572" s="9">
        <f t="shared" si="268"/>
        <v>953.3000000000001</v>
      </c>
      <c r="K572" s="9">
        <f t="shared" si="268"/>
        <v>0</v>
      </c>
      <c r="L572" s="9">
        <f t="shared" si="268"/>
        <v>953.3000000000001</v>
      </c>
      <c r="M572" s="9">
        <f t="shared" si="268"/>
        <v>0</v>
      </c>
      <c r="N572" s="9">
        <f t="shared" si="268"/>
        <v>965.3000000000001</v>
      </c>
      <c r="O572" s="9">
        <f t="shared" si="268"/>
        <v>0</v>
      </c>
      <c r="P572" s="9">
        <f t="shared" si="268"/>
        <v>965.3000000000001</v>
      </c>
      <c r="Q572" s="9">
        <f t="shared" si="268"/>
        <v>0</v>
      </c>
    </row>
    <row r="573" spans="1:17" ht="42" customHeight="1">
      <c r="A573" s="65" t="s">
        <v>170</v>
      </c>
      <c r="B573" s="13" t="s">
        <v>130</v>
      </c>
      <c r="C573" s="13" t="s">
        <v>118</v>
      </c>
      <c r="D573" s="13" t="s">
        <v>358</v>
      </c>
      <c r="E573" s="13" t="s">
        <v>171</v>
      </c>
      <c r="F573" s="9">
        <f>G573+H573+I573</f>
        <v>853.7</v>
      </c>
      <c r="G573" s="9"/>
      <c r="H573" s="9">
        <v>853.7</v>
      </c>
      <c r="I573" s="9"/>
      <c r="J573" s="9">
        <f>K573+L573+M573</f>
        <v>877.6</v>
      </c>
      <c r="K573" s="9"/>
      <c r="L573" s="9">
        <v>877.6</v>
      </c>
      <c r="M573" s="9"/>
      <c r="N573" s="9">
        <f>O573+P573+Q573</f>
        <v>889.6</v>
      </c>
      <c r="O573" s="67"/>
      <c r="P573" s="9">
        <v>889.6</v>
      </c>
      <c r="Q573" s="67"/>
    </row>
    <row r="574" spans="1:17" ht="42.75" customHeight="1">
      <c r="A574" s="65" t="s">
        <v>91</v>
      </c>
      <c r="B574" s="13" t="s">
        <v>130</v>
      </c>
      <c r="C574" s="13" t="s">
        <v>118</v>
      </c>
      <c r="D574" s="13" t="s">
        <v>358</v>
      </c>
      <c r="E574" s="13" t="s">
        <v>174</v>
      </c>
      <c r="F574" s="9">
        <f>G574+H574+I574</f>
        <v>75.7</v>
      </c>
      <c r="G574" s="9"/>
      <c r="H574" s="9">
        <v>75.7</v>
      </c>
      <c r="I574" s="9"/>
      <c r="J574" s="9">
        <f>K574+L574+M574</f>
        <v>75.7</v>
      </c>
      <c r="K574" s="9"/>
      <c r="L574" s="9">
        <v>75.7</v>
      </c>
      <c r="M574" s="9"/>
      <c r="N574" s="9">
        <f>O574+P574+Q574</f>
        <v>75.7</v>
      </c>
      <c r="O574" s="67"/>
      <c r="P574" s="9">
        <v>75.7</v>
      </c>
      <c r="Q574" s="67"/>
    </row>
    <row r="575" spans="1:17" ht="59.25" customHeight="1">
      <c r="A575" s="65" t="s">
        <v>432</v>
      </c>
      <c r="B575" s="13" t="s">
        <v>130</v>
      </c>
      <c r="C575" s="13" t="s">
        <v>118</v>
      </c>
      <c r="D575" s="13" t="s">
        <v>444</v>
      </c>
      <c r="E575" s="13"/>
      <c r="F575" s="9">
        <f aca="true" t="shared" si="269" ref="F575:Q575">F576</f>
        <v>367.2</v>
      </c>
      <c r="G575" s="9">
        <f t="shared" si="269"/>
        <v>0</v>
      </c>
      <c r="H575" s="9">
        <f t="shared" si="269"/>
        <v>367.2</v>
      </c>
      <c r="I575" s="9">
        <f t="shared" si="269"/>
        <v>0</v>
      </c>
      <c r="J575" s="9">
        <f t="shared" si="269"/>
        <v>320.9</v>
      </c>
      <c r="K575" s="9">
        <f t="shared" si="269"/>
        <v>0</v>
      </c>
      <c r="L575" s="9">
        <f t="shared" si="269"/>
        <v>320.9</v>
      </c>
      <c r="M575" s="9">
        <f t="shared" si="269"/>
        <v>0</v>
      </c>
      <c r="N575" s="9">
        <f t="shared" si="269"/>
        <v>320.9</v>
      </c>
      <c r="O575" s="9">
        <f t="shared" si="269"/>
        <v>0</v>
      </c>
      <c r="P575" s="9">
        <f t="shared" si="269"/>
        <v>320.9</v>
      </c>
      <c r="Q575" s="9">
        <f t="shared" si="269"/>
        <v>0</v>
      </c>
    </row>
    <row r="576" spans="1:17" ht="45.75" customHeight="1">
      <c r="A576" s="65" t="s">
        <v>170</v>
      </c>
      <c r="B576" s="13" t="s">
        <v>130</v>
      </c>
      <c r="C576" s="13" t="s">
        <v>118</v>
      </c>
      <c r="D576" s="13" t="s">
        <v>444</v>
      </c>
      <c r="E576" s="13" t="s">
        <v>171</v>
      </c>
      <c r="F576" s="9">
        <f>G576+H576+I576</f>
        <v>367.2</v>
      </c>
      <c r="G576" s="9"/>
      <c r="H576" s="9">
        <f>320.9+46.3</f>
        <v>367.2</v>
      </c>
      <c r="I576" s="9"/>
      <c r="J576" s="9">
        <f>K576+L576+M576</f>
        <v>320.9</v>
      </c>
      <c r="K576" s="9"/>
      <c r="L576" s="9">
        <v>320.9</v>
      </c>
      <c r="M576" s="9"/>
      <c r="N576" s="9">
        <f>O576+P576+Q576</f>
        <v>320.9</v>
      </c>
      <c r="O576" s="67"/>
      <c r="P576" s="9">
        <v>320.9</v>
      </c>
      <c r="Q576" s="67"/>
    </row>
    <row r="577" spans="1:17" ht="46.5" customHeight="1">
      <c r="A577" s="65" t="s">
        <v>380</v>
      </c>
      <c r="B577" s="13" t="s">
        <v>130</v>
      </c>
      <c r="C577" s="13" t="s">
        <v>118</v>
      </c>
      <c r="D577" s="13" t="s">
        <v>379</v>
      </c>
      <c r="E577" s="13"/>
      <c r="F577" s="9">
        <f aca="true" t="shared" si="270" ref="F577:Q577">F578+F580</f>
        <v>3667.8</v>
      </c>
      <c r="G577" s="9">
        <f t="shared" si="270"/>
        <v>0</v>
      </c>
      <c r="H577" s="9">
        <f t="shared" si="270"/>
        <v>3667.8</v>
      </c>
      <c r="I577" s="9">
        <f t="shared" si="270"/>
        <v>0</v>
      </c>
      <c r="J577" s="9">
        <f t="shared" si="270"/>
        <v>3684</v>
      </c>
      <c r="K577" s="9">
        <f t="shared" si="270"/>
        <v>0</v>
      </c>
      <c r="L577" s="9">
        <f t="shared" si="270"/>
        <v>3684</v>
      </c>
      <c r="M577" s="9">
        <f t="shared" si="270"/>
        <v>0</v>
      </c>
      <c r="N577" s="9">
        <f t="shared" si="270"/>
        <v>3734</v>
      </c>
      <c r="O577" s="9">
        <f t="shared" si="270"/>
        <v>0</v>
      </c>
      <c r="P577" s="9">
        <f t="shared" si="270"/>
        <v>3734</v>
      </c>
      <c r="Q577" s="9">
        <f t="shared" si="270"/>
        <v>0</v>
      </c>
    </row>
    <row r="578" spans="1:17" ht="22.5" customHeight="1">
      <c r="A578" s="65" t="s">
        <v>377</v>
      </c>
      <c r="B578" s="13" t="s">
        <v>130</v>
      </c>
      <c r="C578" s="13" t="s">
        <v>118</v>
      </c>
      <c r="D578" s="13" t="s">
        <v>381</v>
      </c>
      <c r="E578" s="13"/>
      <c r="F578" s="9">
        <f aca="true" t="shared" si="271" ref="F578:Q578">F579</f>
        <v>1440.8</v>
      </c>
      <c r="G578" s="9">
        <f t="shared" si="271"/>
        <v>0</v>
      </c>
      <c r="H578" s="9">
        <f t="shared" si="271"/>
        <v>1440.8</v>
      </c>
      <c r="I578" s="9">
        <f t="shared" si="271"/>
        <v>0</v>
      </c>
      <c r="J578" s="9">
        <f t="shared" si="271"/>
        <v>1670</v>
      </c>
      <c r="K578" s="9">
        <f t="shared" si="271"/>
        <v>0</v>
      </c>
      <c r="L578" s="9">
        <f t="shared" si="271"/>
        <v>1670</v>
      </c>
      <c r="M578" s="9">
        <f t="shared" si="271"/>
        <v>0</v>
      </c>
      <c r="N578" s="9">
        <f t="shared" si="271"/>
        <v>1720</v>
      </c>
      <c r="O578" s="9">
        <f t="shared" si="271"/>
        <v>0</v>
      </c>
      <c r="P578" s="9">
        <f t="shared" si="271"/>
        <v>1720</v>
      </c>
      <c r="Q578" s="9">
        <f t="shared" si="271"/>
        <v>0</v>
      </c>
    </row>
    <row r="579" spans="1:17" ht="24" customHeight="1">
      <c r="A579" s="65" t="s">
        <v>612</v>
      </c>
      <c r="B579" s="13" t="s">
        <v>130</v>
      </c>
      <c r="C579" s="13" t="s">
        <v>118</v>
      </c>
      <c r="D579" s="13" t="s">
        <v>381</v>
      </c>
      <c r="E579" s="13" t="s">
        <v>149</v>
      </c>
      <c r="F579" s="9">
        <f>G579+H579+I579</f>
        <v>1440.8</v>
      </c>
      <c r="G579" s="9"/>
      <c r="H579" s="9">
        <v>1440.8</v>
      </c>
      <c r="I579" s="9"/>
      <c r="J579" s="9">
        <f>K579+L579+M579</f>
        <v>1670</v>
      </c>
      <c r="K579" s="9"/>
      <c r="L579" s="9">
        <v>1670</v>
      </c>
      <c r="M579" s="9"/>
      <c r="N579" s="9">
        <f>O579+P579+Q579</f>
        <v>1720</v>
      </c>
      <c r="O579" s="16"/>
      <c r="P579" s="81">
        <v>1720</v>
      </c>
      <c r="Q579" s="16"/>
    </row>
    <row r="580" spans="1:17" ht="59.25" customHeight="1">
      <c r="A580" s="65" t="s">
        <v>432</v>
      </c>
      <c r="B580" s="13" t="s">
        <v>130</v>
      </c>
      <c r="C580" s="13" t="s">
        <v>118</v>
      </c>
      <c r="D580" s="13" t="s">
        <v>441</v>
      </c>
      <c r="E580" s="13"/>
      <c r="F580" s="9">
        <f aca="true" t="shared" si="272" ref="F580:Q580">F581</f>
        <v>2227</v>
      </c>
      <c r="G580" s="9">
        <f t="shared" si="272"/>
        <v>0</v>
      </c>
      <c r="H580" s="9">
        <f t="shared" si="272"/>
        <v>2227</v>
      </c>
      <c r="I580" s="9">
        <f t="shared" si="272"/>
        <v>0</v>
      </c>
      <c r="J580" s="9">
        <f t="shared" si="272"/>
        <v>2014</v>
      </c>
      <c r="K580" s="9">
        <f t="shared" si="272"/>
        <v>0</v>
      </c>
      <c r="L580" s="9">
        <f t="shared" si="272"/>
        <v>2014</v>
      </c>
      <c r="M580" s="9">
        <f t="shared" si="272"/>
        <v>0</v>
      </c>
      <c r="N580" s="9">
        <f t="shared" si="272"/>
        <v>2014</v>
      </c>
      <c r="O580" s="9">
        <f t="shared" si="272"/>
        <v>0</v>
      </c>
      <c r="P580" s="9">
        <f t="shared" si="272"/>
        <v>2014</v>
      </c>
      <c r="Q580" s="9">
        <f t="shared" si="272"/>
        <v>0</v>
      </c>
    </row>
    <row r="581" spans="1:17" ht="24" customHeight="1">
      <c r="A581" s="65" t="s">
        <v>612</v>
      </c>
      <c r="B581" s="13" t="s">
        <v>130</v>
      </c>
      <c r="C581" s="13" t="s">
        <v>118</v>
      </c>
      <c r="D581" s="13" t="s">
        <v>441</v>
      </c>
      <c r="E581" s="13" t="s">
        <v>149</v>
      </c>
      <c r="F581" s="9">
        <f>G581+H581+I581</f>
        <v>2227</v>
      </c>
      <c r="G581" s="9"/>
      <c r="H581" s="9">
        <f>2014+213</f>
        <v>2227</v>
      </c>
      <c r="I581" s="9"/>
      <c r="J581" s="9">
        <f>K581+L581+M581</f>
        <v>2014</v>
      </c>
      <c r="K581" s="9"/>
      <c r="L581" s="9">
        <v>2014</v>
      </c>
      <c r="M581" s="9"/>
      <c r="N581" s="9">
        <f>O581+P581+Q581</f>
        <v>2014</v>
      </c>
      <c r="O581" s="16"/>
      <c r="P581" s="81">
        <v>2014</v>
      </c>
      <c r="Q581" s="16"/>
    </row>
    <row r="582" spans="1:17" ht="59.25" customHeight="1">
      <c r="A582" s="130" t="s">
        <v>510</v>
      </c>
      <c r="B582" s="13" t="s">
        <v>130</v>
      </c>
      <c r="C582" s="13" t="s">
        <v>118</v>
      </c>
      <c r="D582" s="13" t="s">
        <v>238</v>
      </c>
      <c r="E582" s="13"/>
      <c r="F582" s="9">
        <f aca="true" t="shared" si="273" ref="F582:Q582">F587+F583</f>
        <v>20</v>
      </c>
      <c r="G582" s="9">
        <f t="shared" si="273"/>
        <v>0</v>
      </c>
      <c r="H582" s="9">
        <f t="shared" si="273"/>
        <v>20</v>
      </c>
      <c r="I582" s="9">
        <f t="shared" si="273"/>
        <v>0</v>
      </c>
      <c r="J582" s="9">
        <f t="shared" si="273"/>
        <v>20</v>
      </c>
      <c r="K582" s="9">
        <f t="shared" si="273"/>
        <v>0</v>
      </c>
      <c r="L582" s="9">
        <f t="shared" si="273"/>
        <v>20</v>
      </c>
      <c r="M582" s="9">
        <f t="shared" si="273"/>
        <v>0</v>
      </c>
      <c r="N582" s="9">
        <f t="shared" si="273"/>
        <v>20</v>
      </c>
      <c r="O582" s="9">
        <f t="shared" si="273"/>
        <v>0</v>
      </c>
      <c r="P582" s="9">
        <f t="shared" si="273"/>
        <v>20</v>
      </c>
      <c r="Q582" s="9">
        <f t="shared" si="273"/>
        <v>0</v>
      </c>
    </row>
    <row r="583" spans="1:17" ht="18.75">
      <c r="A583" s="65" t="s">
        <v>191</v>
      </c>
      <c r="B583" s="13" t="s">
        <v>130</v>
      </c>
      <c r="C583" s="13" t="s">
        <v>118</v>
      </c>
      <c r="D583" s="66" t="s">
        <v>61</v>
      </c>
      <c r="E583" s="13"/>
      <c r="F583" s="9">
        <f aca="true" t="shared" si="274" ref="F583:Q585">F584</f>
        <v>13</v>
      </c>
      <c r="G583" s="9">
        <f t="shared" si="274"/>
        <v>0</v>
      </c>
      <c r="H583" s="9">
        <f t="shared" si="274"/>
        <v>13</v>
      </c>
      <c r="I583" s="9">
        <f t="shared" si="274"/>
        <v>0</v>
      </c>
      <c r="J583" s="9">
        <f t="shared" si="274"/>
        <v>13</v>
      </c>
      <c r="K583" s="9">
        <f t="shared" si="274"/>
        <v>0</v>
      </c>
      <c r="L583" s="9">
        <f t="shared" si="274"/>
        <v>13</v>
      </c>
      <c r="M583" s="9">
        <f t="shared" si="274"/>
        <v>0</v>
      </c>
      <c r="N583" s="9">
        <f t="shared" si="274"/>
        <v>13</v>
      </c>
      <c r="O583" s="9">
        <f t="shared" si="274"/>
        <v>0</v>
      </c>
      <c r="P583" s="9">
        <f t="shared" si="274"/>
        <v>13</v>
      </c>
      <c r="Q583" s="9">
        <f t="shared" si="274"/>
        <v>0</v>
      </c>
    </row>
    <row r="584" spans="1:17" ht="45" customHeight="1">
      <c r="A584" s="65" t="s">
        <v>389</v>
      </c>
      <c r="B584" s="13" t="s">
        <v>130</v>
      </c>
      <c r="C584" s="13" t="s">
        <v>118</v>
      </c>
      <c r="D584" s="66" t="s">
        <v>388</v>
      </c>
      <c r="E584" s="13"/>
      <c r="F584" s="9">
        <f t="shared" si="274"/>
        <v>13</v>
      </c>
      <c r="G584" s="9">
        <f t="shared" si="274"/>
        <v>0</v>
      </c>
      <c r="H584" s="9">
        <f t="shared" si="274"/>
        <v>13</v>
      </c>
      <c r="I584" s="9">
        <f t="shared" si="274"/>
        <v>0</v>
      </c>
      <c r="J584" s="9">
        <f t="shared" si="274"/>
        <v>13</v>
      </c>
      <c r="K584" s="9">
        <f t="shared" si="274"/>
        <v>0</v>
      </c>
      <c r="L584" s="9">
        <f t="shared" si="274"/>
        <v>13</v>
      </c>
      <c r="M584" s="9">
        <f t="shared" si="274"/>
        <v>0</v>
      </c>
      <c r="N584" s="9">
        <f t="shared" si="274"/>
        <v>13</v>
      </c>
      <c r="O584" s="9">
        <f t="shared" si="274"/>
        <v>0</v>
      </c>
      <c r="P584" s="9">
        <f t="shared" si="274"/>
        <v>13</v>
      </c>
      <c r="Q584" s="9">
        <f t="shared" si="274"/>
        <v>0</v>
      </c>
    </row>
    <row r="585" spans="1:17" ht="27.75" customHeight="1">
      <c r="A585" s="8" t="s">
        <v>323</v>
      </c>
      <c r="B585" s="13" t="s">
        <v>130</v>
      </c>
      <c r="C585" s="13" t="s">
        <v>118</v>
      </c>
      <c r="D585" s="13" t="s">
        <v>568</v>
      </c>
      <c r="E585" s="13"/>
      <c r="F585" s="9">
        <f t="shared" si="274"/>
        <v>13</v>
      </c>
      <c r="G585" s="9">
        <f t="shared" si="274"/>
        <v>0</v>
      </c>
      <c r="H585" s="9">
        <f t="shared" si="274"/>
        <v>13</v>
      </c>
      <c r="I585" s="9">
        <f t="shared" si="274"/>
        <v>0</v>
      </c>
      <c r="J585" s="9">
        <f t="shared" si="274"/>
        <v>13</v>
      </c>
      <c r="K585" s="9">
        <f t="shared" si="274"/>
        <v>0</v>
      </c>
      <c r="L585" s="9">
        <f t="shared" si="274"/>
        <v>13</v>
      </c>
      <c r="M585" s="9">
        <f t="shared" si="274"/>
        <v>0</v>
      </c>
      <c r="N585" s="9">
        <f t="shared" si="274"/>
        <v>13</v>
      </c>
      <c r="O585" s="9">
        <f t="shared" si="274"/>
        <v>0</v>
      </c>
      <c r="P585" s="9">
        <f t="shared" si="274"/>
        <v>13</v>
      </c>
      <c r="Q585" s="9">
        <f t="shared" si="274"/>
        <v>0</v>
      </c>
    </row>
    <row r="586" spans="1:17" ht="41.25" customHeight="1">
      <c r="A586" s="65" t="s">
        <v>91</v>
      </c>
      <c r="B586" s="13" t="s">
        <v>130</v>
      </c>
      <c r="C586" s="13" t="s">
        <v>118</v>
      </c>
      <c r="D586" s="13" t="s">
        <v>568</v>
      </c>
      <c r="E586" s="13" t="s">
        <v>174</v>
      </c>
      <c r="F586" s="9">
        <f>G586+H586+I586</f>
        <v>13</v>
      </c>
      <c r="G586" s="9"/>
      <c r="H586" s="9">
        <v>13</v>
      </c>
      <c r="I586" s="9"/>
      <c r="J586" s="9">
        <f>K586+L586+M586</f>
        <v>13</v>
      </c>
      <c r="K586" s="9"/>
      <c r="L586" s="9">
        <v>13</v>
      </c>
      <c r="M586" s="9"/>
      <c r="N586" s="9">
        <f>O586+P586+Q586</f>
        <v>13</v>
      </c>
      <c r="O586" s="9"/>
      <c r="P586" s="9">
        <v>13</v>
      </c>
      <c r="Q586" s="9"/>
    </row>
    <row r="587" spans="1:17" ht="62.25" customHeight="1">
      <c r="A587" s="65" t="s">
        <v>348</v>
      </c>
      <c r="B587" s="13" t="s">
        <v>130</v>
      </c>
      <c r="C587" s="13" t="s">
        <v>118</v>
      </c>
      <c r="D587" s="13" t="s">
        <v>65</v>
      </c>
      <c r="E587" s="13"/>
      <c r="F587" s="9">
        <f aca="true" t="shared" si="275" ref="F587:Q589">F588</f>
        <v>7</v>
      </c>
      <c r="G587" s="9">
        <f t="shared" si="275"/>
        <v>0</v>
      </c>
      <c r="H587" s="9">
        <f t="shared" si="275"/>
        <v>7</v>
      </c>
      <c r="I587" s="9">
        <f t="shared" si="275"/>
        <v>0</v>
      </c>
      <c r="J587" s="9">
        <f t="shared" si="275"/>
        <v>7</v>
      </c>
      <c r="K587" s="9">
        <f t="shared" si="275"/>
        <v>0</v>
      </c>
      <c r="L587" s="9">
        <f t="shared" si="275"/>
        <v>7</v>
      </c>
      <c r="M587" s="9">
        <f t="shared" si="275"/>
        <v>0</v>
      </c>
      <c r="N587" s="9">
        <f t="shared" si="275"/>
        <v>7</v>
      </c>
      <c r="O587" s="9">
        <f t="shared" si="275"/>
        <v>0</v>
      </c>
      <c r="P587" s="9">
        <f t="shared" si="275"/>
        <v>7</v>
      </c>
      <c r="Q587" s="9">
        <f t="shared" si="275"/>
        <v>0</v>
      </c>
    </row>
    <row r="588" spans="1:17" ht="59.25" customHeight="1">
      <c r="A588" s="65" t="s">
        <v>312</v>
      </c>
      <c r="B588" s="13" t="s">
        <v>130</v>
      </c>
      <c r="C588" s="13" t="s">
        <v>118</v>
      </c>
      <c r="D588" s="13" t="s">
        <v>509</v>
      </c>
      <c r="E588" s="13"/>
      <c r="F588" s="9">
        <f t="shared" si="275"/>
        <v>7</v>
      </c>
      <c r="G588" s="9">
        <f t="shared" si="275"/>
        <v>0</v>
      </c>
      <c r="H588" s="9">
        <f t="shared" si="275"/>
        <v>7</v>
      </c>
      <c r="I588" s="9">
        <f t="shared" si="275"/>
        <v>0</v>
      </c>
      <c r="J588" s="9">
        <f t="shared" si="275"/>
        <v>7</v>
      </c>
      <c r="K588" s="9">
        <f t="shared" si="275"/>
        <v>0</v>
      </c>
      <c r="L588" s="9">
        <f t="shared" si="275"/>
        <v>7</v>
      </c>
      <c r="M588" s="9">
        <f t="shared" si="275"/>
        <v>0</v>
      </c>
      <c r="N588" s="9">
        <f t="shared" si="275"/>
        <v>7</v>
      </c>
      <c r="O588" s="9">
        <f t="shared" si="275"/>
        <v>0</v>
      </c>
      <c r="P588" s="9">
        <f t="shared" si="275"/>
        <v>7</v>
      </c>
      <c r="Q588" s="9">
        <f t="shared" si="275"/>
        <v>0</v>
      </c>
    </row>
    <row r="589" spans="1:17" ht="18.75">
      <c r="A589" s="65" t="s">
        <v>101</v>
      </c>
      <c r="B589" s="13" t="s">
        <v>130</v>
      </c>
      <c r="C589" s="13" t="s">
        <v>118</v>
      </c>
      <c r="D589" s="13" t="s">
        <v>508</v>
      </c>
      <c r="E589" s="13"/>
      <c r="F589" s="9">
        <f t="shared" si="275"/>
        <v>7</v>
      </c>
      <c r="G589" s="9">
        <f t="shared" si="275"/>
        <v>0</v>
      </c>
      <c r="H589" s="9">
        <f t="shared" si="275"/>
        <v>7</v>
      </c>
      <c r="I589" s="9">
        <f t="shared" si="275"/>
        <v>0</v>
      </c>
      <c r="J589" s="9">
        <f t="shared" si="275"/>
        <v>7</v>
      </c>
      <c r="K589" s="9">
        <f t="shared" si="275"/>
        <v>0</v>
      </c>
      <c r="L589" s="9">
        <f t="shared" si="275"/>
        <v>7</v>
      </c>
      <c r="M589" s="9">
        <f t="shared" si="275"/>
        <v>0</v>
      </c>
      <c r="N589" s="9">
        <f t="shared" si="275"/>
        <v>7</v>
      </c>
      <c r="O589" s="9">
        <f t="shared" si="275"/>
        <v>0</v>
      </c>
      <c r="P589" s="9">
        <f t="shared" si="275"/>
        <v>7</v>
      </c>
      <c r="Q589" s="9">
        <f t="shared" si="275"/>
        <v>0</v>
      </c>
    </row>
    <row r="590" spans="1:17" ht="46.5" customHeight="1">
      <c r="A590" s="65" t="s">
        <v>91</v>
      </c>
      <c r="B590" s="13" t="s">
        <v>130</v>
      </c>
      <c r="C590" s="13" t="s">
        <v>118</v>
      </c>
      <c r="D590" s="13" t="s">
        <v>508</v>
      </c>
      <c r="E590" s="13" t="s">
        <v>174</v>
      </c>
      <c r="F590" s="9">
        <f>G590+H590+I590</f>
        <v>7</v>
      </c>
      <c r="G590" s="9"/>
      <c r="H590" s="9">
        <v>7</v>
      </c>
      <c r="I590" s="9"/>
      <c r="J590" s="9">
        <f>K590+L590+M590</f>
        <v>7</v>
      </c>
      <c r="K590" s="9"/>
      <c r="L590" s="9">
        <v>7</v>
      </c>
      <c r="M590" s="9"/>
      <c r="N590" s="9">
        <f>O590+P590+Q590</f>
        <v>7</v>
      </c>
      <c r="O590" s="9"/>
      <c r="P590" s="9">
        <v>7</v>
      </c>
      <c r="Q590" s="9"/>
    </row>
    <row r="591" spans="1:17" ht="24.75" customHeight="1">
      <c r="A591" s="62" t="s">
        <v>148</v>
      </c>
      <c r="B591" s="10" t="s">
        <v>122</v>
      </c>
      <c r="C591" s="10" t="s">
        <v>384</v>
      </c>
      <c r="D591" s="10"/>
      <c r="E591" s="10"/>
      <c r="F591" s="11">
        <f aca="true" t="shared" si="276" ref="F591:Q591">F592+F598</f>
        <v>978.7</v>
      </c>
      <c r="G591" s="11">
        <f t="shared" si="276"/>
        <v>540.7</v>
      </c>
      <c r="H591" s="11">
        <f t="shared" si="276"/>
        <v>438</v>
      </c>
      <c r="I591" s="11">
        <f t="shared" si="276"/>
        <v>0</v>
      </c>
      <c r="J591" s="11">
        <f t="shared" si="276"/>
        <v>989.5</v>
      </c>
      <c r="K591" s="11">
        <f t="shared" si="276"/>
        <v>551.5</v>
      </c>
      <c r="L591" s="11">
        <f t="shared" si="276"/>
        <v>438</v>
      </c>
      <c r="M591" s="11">
        <f t="shared" si="276"/>
        <v>0</v>
      </c>
      <c r="N591" s="11">
        <f t="shared" si="276"/>
        <v>989.5</v>
      </c>
      <c r="O591" s="9">
        <f t="shared" si="276"/>
        <v>551.5</v>
      </c>
      <c r="P591" s="9">
        <f t="shared" si="276"/>
        <v>438</v>
      </c>
      <c r="Q591" s="9">
        <f t="shared" si="276"/>
        <v>0</v>
      </c>
    </row>
    <row r="592" spans="1:17" ht="18.75">
      <c r="A592" s="62" t="s">
        <v>182</v>
      </c>
      <c r="B592" s="10" t="s">
        <v>122</v>
      </c>
      <c r="C592" s="10" t="s">
        <v>126</v>
      </c>
      <c r="D592" s="10"/>
      <c r="E592" s="10"/>
      <c r="F592" s="11">
        <f aca="true" t="shared" si="277" ref="F592:Q596">F593</f>
        <v>540.7</v>
      </c>
      <c r="G592" s="11">
        <f t="shared" si="277"/>
        <v>540.7</v>
      </c>
      <c r="H592" s="11">
        <f t="shared" si="277"/>
        <v>0</v>
      </c>
      <c r="I592" s="11">
        <f t="shared" si="277"/>
        <v>0</v>
      </c>
      <c r="J592" s="11">
        <f t="shared" si="277"/>
        <v>551.5</v>
      </c>
      <c r="K592" s="11">
        <f t="shared" si="277"/>
        <v>551.5</v>
      </c>
      <c r="L592" s="11">
        <f t="shared" si="277"/>
        <v>0</v>
      </c>
      <c r="M592" s="11">
        <f t="shared" si="277"/>
        <v>0</v>
      </c>
      <c r="N592" s="11">
        <f t="shared" si="277"/>
        <v>551.5</v>
      </c>
      <c r="O592" s="9">
        <f t="shared" si="277"/>
        <v>551.5</v>
      </c>
      <c r="P592" s="9">
        <f t="shared" si="277"/>
        <v>0</v>
      </c>
      <c r="Q592" s="9">
        <f t="shared" si="277"/>
        <v>0</v>
      </c>
    </row>
    <row r="593" spans="1:17" ht="59.25" customHeight="1">
      <c r="A593" s="65" t="s">
        <v>445</v>
      </c>
      <c r="B593" s="13" t="s">
        <v>122</v>
      </c>
      <c r="C593" s="13" t="s">
        <v>126</v>
      </c>
      <c r="D593" s="13" t="s">
        <v>243</v>
      </c>
      <c r="E593" s="13"/>
      <c r="F593" s="9">
        <f t="shared" si="277"/>
        <v>540.7</v>
      </c>
      <c r="G593" s="9">
        <f t="shared" si="277"/>
        <v>540.7</v>
      </c>
      <c r="H593" s="9">
        <f t="shared" si="277"/>
        <v>0</v>
      </c>
      <c r="I593" s="9">
        <f t="shared" si="277"/>
        <v>0</v>
      </c>
      <c r="J593" s="9">
        <f t="shared" si="277"/>
        <v>551.5</v>
      </c>
      <c r="K593" s="9">
        <f t="shared" si="277"/>
        <v>551.5</v>
      </c>
      <c r="L593" s="9">
        <f t="shared" si="277"/>
        <v>0</v>
      </c>
      <c r="M593" s="9">
        <f t="shared" si="277"/>
        <v>0</v>
      </c>
      <c r="N593" s="9">
        <f t="shared" si="277"/>
        <v>551.5</v>
      </c>
      <c r="O593" s="9">
        <f t="shared" si="277"/>
        <v>551.5</v>
      </c>
      <c r="P593" s="9">
        <f t="shared" si="277"/>
        <v>0</v>
      </c>
      <c r="Q593" s="9">
        <f t="shared" si="277"/>
        <v>0</v>
      </c>
    </row>
    <row r="594" spans="1:17" ht="60.75" customHeight="1">
      <c r="A594" s="65" t="s">
        <v>448</v>
      </c>
      <c r="B594" s="13" t="s">
        <v>122</v>
      </c>
      <c r="C594" s="13" t="s">
        <v>126</v>
      </c>
      <c r="D594" s="13" t="s">
        <v>12</v>
      </c>
      <c r="E594" s="13"/>
      <c r="F594" s="9">
        <f t="shared" si="277"/>
        <v>540.7</v>
      </c>
      <c r="G594" s="9">
        <f t="shared" si="277"/>
        <v>540.7</v>
      </c>
      <c r="H594" s="9">
        <f t="shared" si="277"/>
        <v>0</v>
      </c>
      <c r="I594" s="9">
        <f t="shared" si="277"/>
        <v>0</v>
      </c>
      <c r="J594" s="9">
        <f t="shared" si="277"/>
        <v>551.5</v>
      </c>
      <c r="K594" s="9">
        <f t="shared" si="277"/>
        <v>551.5</v>
      </c>
      <c r="L594" s="9">
        <f t="shared" si="277"/>
        <v>0</v>
      </c>
      <c r="M594" s="9">
        <f t="shared" si="277"/>
        <v>0</v>
      </c>
      <c r="N594" s="9">
        <f t="shared" si="277"/>
        <v>551.5</v>
      </c>
      <c r="O594" s="9">
        <f t="shared" si="277"/>
        <v>551.5</v>
      </c>
      <c r="P594" s="9">
        <f t="shared" si="277"/>
        <v>0</v>
      </c>
      <c r="Q594" s="9">
        <f t="shared" si="277"/>
        <v>0</v>
      </c>
    </row>
    <row r="595" spans="1:17" ht="46.5" customHeight="1">
      <c r="A595" s="65" t="s">
        <v>367</v>
      </c>
      <c r="B595" s="13" t="s">
        <v>122</v>
      </c>
      <c r="C595" s="13" t="s">
        <v>126</v>
      </c>
      <c r="D595" s="13" t="s">
        <v>368</v>
      </c>
      <c r="E595" s="13"/>
      <c r="F595" s="9">
        <f t="shared" si="277"/>
        <v>540.7</v>
      </c>
      <c r="G595" s="9">
        <f t="shared" si="277"/>
        <v>540.7</v>
      </c>
      <c r="H595" s="9">
        <f t="shared" si="277"/>
        <v>0</v>
      </c>
      <c r="I595" s="9">
        <f t="shared" si="277"/>
        <v>0</v>
      </c>
      <c r="J595" s="9">
        <f t="shared" si="277"/>
        <v>551.5</v>
      </c>
      <c r="K595" s="9">
        <f t="shared" si="277"/>
        <v>551.5</v>
      </c>
      <c r="L595" s="9">
        <f t="shared" si="277"/>
        <v>0</v>
      </c>
      <c r="M595" s="9">
        <f t="shared" si="277"/>
        <v>0</v>
      </c>
      <c r="N595" s="9">
        <f t="shared" si="277"/>
        <v>551.5</v>
      </c>
      <c r="O595" s="9">
        <f t="shared" si="277"/>
        <v>551.5</v>
      </c>
      <c r="P595" s="9">
        <f t="shared" si="277"/>
        <v>0</v>
      </c>
      <c r="Q595" s="9">
        <f t="shared" si="277"/>
        <v>0</v>
      </c>
    </row>
    <row r="596" spans="1:17" ht="122.25" customHeight="1">
      <c r="A596" s="68" t="s">
        <v>405</v>
      </c>
      <c r="B596" s="13" t="s">
        <v>122</v>
      </c>
      <c r="C596" s="13" t="s">
        <v>126</v>
      </c>
      <c r="D596" s="13" t="s">
        <v>369</v>
      </c>
      <c r="E596" s="13"/>
      <c r="F596" s="9">
        <f t="shared" si="277"/>
        <v>540.7</v>
      </c>
      <c r="G596" s="9">
        <f t="shared" si="277"/>
        <v>540.7</v>
      </c>
      <c r="H596" s="9">
        <f t="shared" si="277"/>
        <v>0</v>
      </c>
      <c r="I596" s="9">
        <f t="shared" si="277"/>
        <v>0</v>
      </c>
      <c r="J596" s="9">
        <f t="shared" si="277"/>
        <v>551.5</v>
      </c>
      <c r="K596" s="9">
        <f t="shared" si="277"/>
        <v>551.5</v>
      </c>
      <c r="L596" s="9">
        <f t="shared" si="277"/>
        <v>0</v>
      </c>
      <c r="M596" s="9">
        <f t="shared" si="277"/>
        <v>0</v>
      </c>
      <c r="N596" s="9">
        <f t="shared" si="277"/>
        <v>551.5</v>
      </c>
      <c r="O596" s="9">
        <f t="shared" si="277"/>
        <v>551.5</v>
      </c>
      <c r="P596" s="9">
        <f t="shared" si="277"/>
        <v>0</v>
      </c>
      <c r="Q596" s="9">
        <f t="shared" si="277"/>
        <v>0</v>
      </c>
    </row>
    <row r="597" spans="1:17" ht="42.75" customHeight="1">
      <c r="A597" s="65" t="s">
        <v>91</v>
      </c>
      <c r="B597" s="13" t="s">
        <v>122</v>
      </c>
      <c r="C597" s="13" t="s">
        <v>126</v>
      </c>
      <c r="D597" s="13" t="s">
        <v>369</v>
      </c>
      <c r="E597" s="13" t="s">
        <v>174</v>
      </c>
      <c r="F597" s="9">
        <f>G597+H596+I597</f>
        <v>540.7</v>
      </c>
      <c r="G597" s="9">
        <f>551.5-10.8</f>
        <v>540.7</v>
      </c>
      <c r="H597" s="9"/>
      <c r="I597" s="9"/>
      <c r="J597" s="9">
        <f>K597+L597+M597</f>
        <v>551.5</v>
      </c>
      <c r="K597" s="9">
        <v>551.5</v>
      </c>
      <c r="L597" s="9"/>
      <c r="M597" s="9"/>
      <c r="N597" s="9">
        <f>O597+P597+Q597</f>
        <v>551.5</v>
      </c>
      <c r="O597" s="16">
        <v>551.5</v>
      </c>
      <c r="P597" s="16"/>
      <c r="Q597" s="16"/>
    </row>
    <row r="598" spans="1:17" ht="31.5" customHeight="1">
      <c r="A598" s="62" t="s">
        <v>224</v>
      </c>
      <c r="B598" s="10" t="s">
        <v>122</v>
      </c>
      <c r="C598" s="10" t="s">
        <v>122</v>
      </c>
      <c r="D598" s="10"/>
      <c r="E598" s="10"/>
      <c r="F598" s="11">
        <f aca="true" t="shared" si="278" ref="F598:Q600">F599</f>
        <v>438</v>
      </c>
      <c r="G598" s="11">
        <f t="shared" si="278"/>
        <v>0</v>
      </c>
      <c r="H598" s="11">
        <f t="shared" si="278"/>
        <v>438</v>
      </c>
      <c r="I598" s="11">
        <f t="shared" si="278"/>
        <v>0</v>
      </c>
      <c r="J598" s="11">
        <f t="shared" si="278"/>
        <v>438</v>
      </c>
      <c r="K598" s="11">
        <f t="shared" si="278"/>
        <v>0</v>
      </c>
      <c r="L598" s="11">
        <f t="shared" si="278"/>
        <v>438</v>
      </c>
      <c r="M598" s="11">
        <f t="shared" si="278"/>
        <v>0</v>
      </c>
      <c r="N598" s="11">
        <f t="shared" si="278"/>
        <v>438</v>
      </c>
      <c r="O598" s="9">
        <f t="shared" si="278"/>
        <v>0</v>
      </c>
      <c r="P598" s="9">
        <f t="shared" si="278"/>
        <v>438</v>
      </c>
      <c r="Q598" s="9">
        <f t="shared" si="278"/>
        <v>0</v>
      </c>
    </row>
    <row r="599" spans="1:17" ht="62.25" customHeight="1">
      <c r="A599" s="65" t="s">
        <v>483</v>
      </c>
      <c r="B599" s="13" t="s">
        <v>122</v>
      </c>
      <c r="C599" s="13" t="s">
        <v>122</v>
      </c>
      <c r="D599" s="13" t="s">
        <v>266</v>
      </c>
      <c r="E599" s="13"/>
      <c r="F599" s="9">
        <f t="shared" si="278"/>
        <v>438</v>
      </c>
      <c r="G599" s="9">
        <f t="shared" si="278"/>
        <v>0</v>
      </c>
      <c r="H599" s="9">
        <f t="shared" si="278"/>
        <v>438</v>
      </c>
      <c r="I599" s="9">
        <f t="shared" si="278"/>
        <v>0</v>
      </c>
      <c r="J599" s="9">
        <f t="shared" si="278"/>
        <v>438</v>
      </c>
      <c r="K599" s="9">
        <f t="shared" si="278"/>
        <v>0</v>
      </c>
      <c r="L599" s="9">
        <f t="shared" si="278"/>
        <v>438</v>
      </c>
      <c r="M599" s="9">
        <f t="shared" si="278"/>
        <v>0</v>
      </c>
      <c r="N599" s="9">
        <f t="shared" si="278"/>
        <v>438</v>
      </c>
      <c r="O599" s="9">
        <f t="shared" si="278"/>
        <v>0</v>
      </c>
      <c r="P599" s="9">
        <f t="shared" si="278"/>
        <v>438</v>
      </c>
      <c r="Q599" s="9">
        <f t="shared" si="278"/>
        <v>0</v>
      </c>
    </row>
    <row r="600" spans="1:17" ht="45" customHeight="1">
      <c r="A600" s="65" t="s">
        <v>537</v>
      </c>
      <c r="B600" s="13" t="s">
        <v>122</v>
      </c>
      <c r="C600" s="13" t="s">
        <v>122</v>
      </c>
      <c r="D600" s="13" t="s">
        <v>300</v>
      </c>
      <c r="E600" s="13"/>
      <c r="F600" s="9">
        <f t="shared" si="278"/>
        <v>438</v>
      </c>
      <c r="G600" s="9">
        <f t="shared" si="278"/>
        <v>0</v>
      </c>
      <c r="H600" s="9">
        <f t="shared" si="278"/>
        <v>438</v>
      </c>
      <c r="I600" s="9">
        <f t="shared" si="278"/>
        <v>0</v>
      </c>
      <c r="J600" s="9">
        <f t="shared" si="278"/>
        <v>438</v>
      </c>
      <c r="K600" s="9">
        <f t="shared" si="278"/>
        <v>0</v>
      </c>
      <c r="L600" s="9">
        <f t="shared" si="278"/>
        <v>438</v>
      </c>
      <c r="M600" s="9">
        <f t="shared" si="278"/>
        <v>0</v>
      </c>
      <c r="N600" s="9">
        <f t="shared" si="278"/>
        <v>438</v>
      </c>
      <c r="O600" s="9">
        <f t="shared" si="278"/>
        <v>0</v>
      </c>
      <c r="P600" s="9">
        <f t="shared" si="278"/>
        <v>438</v>
      </c>
      <c r="Q600" s="9">
        <f t="shared" si="278"/>
        <v>0</v>
      </c>
    </row>
    <row r="601" spans="1:17" ht="21.75" customHeight="1">
      <c r="A601" s="65" t="s">
        <v>223</v>
      </c>
      <c r="B601" s="13" t="s">
        <v>122</v>
      </c>
      <c r="C601" s="13" t="s">
        <v>122</v>
      </c>
      <c r="D601" s="66" t="s">
        <v>301</v>
      </c>
      <c r="E601" s="13"/>
      <c r="F601" s="9">
        <f aca="true" t="shared" si="279" ref="F601:Q601">F602+F603+F604+F605</f>
        <v>438</v>
      </c>
      <c r="G601" s="9">
        <f t="shared" si="279"/>
        <v>0</v>
      </c>
      <c r="H601" s="9">
        <f t="shared" si="279"/>
        <v>438</v>
      </c>
      <c r="I601" s="9">
        <f t="shared" si="279"/>
        <v>0</v>
      </c>
      <c r="J601" s="9">
        <f t="shared" si="279"/>
        <v>438</v>
      </c>
      <c r="K601" s="9">
        <f t="shared" si="279"/>
        <v>0</v>
      </c>
      <c r="L601" s="9">
        <f t="shared" si="279"/>
        <v>438</v>
      </c>
      <c r="M601" s="9">
        <f t="shared" si="279"/>
        <v>0</v>
      </c>
      <c r="N601" s="9">
        <f t="shared" si="279"/>
        <v>438</v>
      </c>
      <c r="O601" s="9">
        <f t="shared" si="279"/>
        <v>0</v>
      </c>
      <c r="P601" s="9">
        <f t="shared" si="279"/>
        <v>438</v>
      </c>
      <c r="Q601" s="9">
        <f t="shared" si="279"/>
        <v>0</v>
      </c>
    </row>
    <row r="602" spans="1:17" ht="41.25" customHeight="1">
      <c r="A602" s="65" t="s">
        <v>91</v>
      </c>
      <c r="B602" s="13" t="s">
        <v>122</v>
      </c>
      <c r="C602" s="13" t="s">
        <v>122</v>
      </c>
      <c r="D602" s="66" t="s">
        <v>301</v>
      </c>
      <c r="E602" s="13" t="s">
        <v>174</v>
      </c>
      <c r="F602" s="9">
        <f>G602+H602+I602</f>
        <v>120</v>
      </c>
      <c r="G602" s="9"/>
      <c r="H602" s="9">
        <v>120</v>
      </c>
      <c r="I602" s="9"/>
      <c r="J602" s="9">
        <f>K602+L602+M602</f>
        <v>120</v>
      </c>
      <c r="K602" s="9"/>
      <c r="L602" s="9">
        <v>120</v>
      </c>
      <c r="M602" s="9"/>
      <c r="N602" s="9">
        <f>O602+P602+Q602</f>
        <v>120</v>
      </c>
      <c r="O602" s="67"/>
      <c r="P602" s="67">
        <v>120</v>
      </c>
      <c r="Q602" s="67"/>
    </row>
    <row r="603" spans="1:17" ht="42.75" customHeight="1">
      <c r="A603" s="65" t="s">
        <v>216</v>
      </c>
      <c r="B603" s="13" t="s">
        <v>122</v>
      </c>
      <c r="C603" s="13" t="s">
        <v>122</v>
      </c>
      <c r="D603" s="66" t="s">
        <v>301</v>
      </c>
      <c r="E603" s="13" t="s">
        <v>215</v>
      </c>
      <c r="F603" s="9">
        <f>G603+H603+I603</f>
        <v>144</v>
      </c>
      <c r="G603" s="9"/>
      <c r="H603" s="9">
        <v>144</v>
      </c>
      <c r="I603" s="9"/>
      <c r="J603" s="9">
        <f>K603+L603+M603</f>
        <v>144</v>
      </c>
      <c r="K603" s="9"/>
      <c r="L603" s="9">
        <v>144</v>
      </c>
      <c r="M603" s="9"/>
      <c r="N603" s="9">
        <f>O603+P603+Q603</f>
        <v>144</v>
      </c>
      <c r="O603" s="67"/>
      <c r="P603" s="67">
        <v>144</v>
      </c>
      <c r="Q603" s="67"/>
    </row>
    <row r="604" spans="1:17" ht="22.5" customHeight="1">
      <c r="A604" s="65" t="s">
        <v>304</v>
      </c>
      <c r="B604" s="13" t="s">
        <v>122</v>
      </c>
      <c r="C604" s="13" t="s">
        <v>122</v>
      </c>
      <c r="D604" s="66" t="s">
        <v>301</v>
      </c>
      <c r="E604" s="13" t="s">
        <v>303</v>
      </c>
      <c r="F604" s="9">
        <f>G604+H604+I604</f>
        <v>144</v>
      </c>
      <c r="G604" s="9"/>
      <c r="H604" s="9">
        <v>144</v>
      </c>
      <c r="I604" s="9"/>
      <c r="J604" s="9">
        <f>K604+L604+M604</f>
        <v>144</v>
      </c>
      <c r="K604" s="9"/>
      <c r="L604" s="9">
        <v>144</v>
      </c>
      <c r="M604" s="9"/>
      <c r="N604" s="9">
        <f>O604+P604+Q604</f>
        <v>144</v>
      </c>
      <c r="O604" s="67"/>
      <c r="P604" s="67">
        <v>144</v>
      </c>
      <c r="Q604" s="67"/>
    </row>
    <row r="605" spans="1:17" ht="28.5" customHeight="1">
      <c r="A605" s="65" t="s">
        <v>180</v>
      </c>
      <c r="B605" s="13" t="s">
        <v>122</v>
      </c>
      <c r="C605" s="13" t="s">
        <v>122</v>
      </c>
      <c r="D605" s="66" t="s">
        <v>301</v>
      </c>
      <c r="E605" s="13" t="s">
        <v>176</v>
      </c>
      <c r="F605" s="9">
        <f>G605+H605+I605</f>
        <v>30</v>
      </c>
      <c r="G605" s="9"/>
      <c r="H605" s="9">
        <v>30</v>
      </c>
      <c r="I605" s="9"/>
      <c r="J605" s="9">
        <f>K605+L605+M605</f>
        <v>30</v>
      </c>
      <c r="K605" s="9"/>
      <c r="L605" s="9">
        <v>30</v>
      </c>
      <c r="M605" s="9"/>
      <c r="N605" s="9">
        <f>O605+P605+Q605</f>
        <v>30</v>
      </c>
      <c r="O605" s="67"/>
      <c r="P605" s="67">
        <v>30</v>
      </c>
      <c r="Q605" s="67"/>
    </row>
    <row r="606" spans="1:17" ht="23.25" customHeight="1">
      <c r="A606" s="62" t="s">
        <v>134</v>
      </c>
      <c r="B606" s="10" t="s">
        <v>123</v>
      </c>
      <c r="C606" s="10" t="s">
        <v>384</v>
      </c>
      <c r="D606" s="10"/>
      <c r="E606" s="10"/>
      <c r="F606" s="11">
        <f aca="true" t="shared" si="280" ref="F606:Q606">F607+F614+F638+F645</f>
        <v>34835.700000000004</v>
      </c>
      <c r="G606" s="11">
        <f t="shared" si="280"/>
        <v>31518.3</v>
      </c>
      <c r="H606" s="11">
        <f t="shared" si="280"/>
        <v>3317.4</v>
      </c>
      <c r="I606" s="11">
        <f t="shared" si="280"/>
        <v>0</v>
      </c>
      <c r="J606" s="11">
        <f t="shared" si="280"/>
        <v>36058.799999999996</v>
      </c>
      <c r="K606" s="9">
        <f t="shared" si="280"/>
        <v>32832.7</v>
      </c>
      <c r="L606" s="9">
        <f t="shared" si="280"/>
        <v>3226.1</v>
      </c>
      <c r="M606" s="9">
        <f t="shared" si="280"/>
        <v>0</v>
      </c>
      <c r="N606" s="11">
        <f t="shared" si="280"/>
        <v>35969.5</v>
      </c>
      <c r="O606" s="9" t="e">
        <f t="shared" si="280"/>
        <v>#REF!</v>
      </c>
      <c r="P606" s="9" t="e">
        <f t="shared" si="280"/>
        <v>#REF!</v>
      </c>
      <c r="Q606" s="9" t="e">
        <f t="shared" si="280"/>
        <v>#REF!</v>
      </c>
    </row>
    <row r="607" spans="1:17" ht="31.5" customHeight="1">
      <c r="A607" s="62" t="s">
        <v>138</v>
      </c>
      <c r="B607" s="10" t="s">
        <v>123</v>
      </c>
      <c r="C607" s="10" t="s">
        <v>117</v>
      </c>
      <c r="D607" s="10"/>
      <c r="E607" s="10"/>
      <c r="F607" s="11">
        <f>F608</f>
        <v>1941.7</v>
      </c>
      <c r="G607" s="11">
        <f aca="true" t="shared" si="281" ref="G607:Q610">G608</f>
        <v>0</v>
      </c>
      <c r="H607" s="11">
        <f t="shared" si="281"/>
        <v>1941.7</v>
      </c>
      <c r="I607" s="11">
        <f t="shared" si="281"/>
        <v>0</v>
      </c>
      <c r="J607" s="11">
        <f t="shared" si="281"/>
        <v>1941.7</v>
      </c>
      <c r="K607" s="9">
        <f t="shared" si="281"/>
        <v>0</v>
      </c>
      <c r="L607" s="9">
        <f t="shared" si="281"/>
        <v>1941.7</v>
      </c>
      <c r="M607" s="9">
        <f t="shared" si="281"/>
        <v>0</v>
      </c>
      <c r="N607" s="11">
        <f t="shared" si="281"/>
        <v>1941.7</v>
      </c>
      <c r="O607" s="9">
        <f t="shared" si="281"/>
        <v>0</v>
      </c>
      <c r="P607" s="9">
        <f t="shared" si="281"/>
        <v>1941.7</v>
      </c>
      <c r="Q607" s="9">
        <f t="shared" si="281"/>
        <v>0</v>
      </c>
    </row>
    <row r="608" spans="1:17" ht="43.5" customHeight="1">
      <c r="A608" s="65" t="s">
        <v>496</v>
      </c>
      <c r="B608" s="13" t="s">
        <v>123</v>
      </c>
      <c r="C608" s="13" t="s">
        <v>117</v>
      </c>
      <c r="D608" s="13" t="s">
        <v>9</v>
      </c>
      <c r="E608" s="13"/>
      <c r="F608" s="9">
        <f>F609</f>
        <v>1941.7</v>
      </c>
      <c r="G608" s="9">
        <f t="shared" si="281"/>
        <v>0</v>
      </c>
      <c r="H608" s="9">
        <f t="shared" si="281"/>
        <v>1941.7</v>
      </c>
      <c r="I608" s="9">
        <f t="shared" si="281"/>
        <v>0</v>
      </c>
      <c r="J608" s="9">
        <f t="shared" si="281"/>
        <v>1941.7</v>
      </c>
      <c r="K608" s="9">
        <f t="shared" si="281"/>
        <v>0</v>
      </c>
      <c r="L608" s="9">
        <f t="shared" si="281"/>
        <v>1941.7</v>
      </c>
      <c r="M608" s="9">
        <f t="shared" si="281"/>
        <v>0</v>
      </c>
      <c r="N608" s="9">
        <f t="shared" si="281"/>
        <v>1941.7</v>
      </c>
      <c r="O608" s="9">
        <f t="shared" si="281"/>
        <v>0</v>
      </c>
      <c r="P608" s="9">
        <f t="shared" si="281"/>
        <v>1941.7</v>
      </c>
      <c r="Q608" s="9">
        <f t="shared" si="281"/>
        <v>0</v>
      </c>
    </row>
    <row r="609" spans="1:17" ht="42.75" customHeight="1">
      <c r="A609" s="65" t="s">
        <v>40</v>
      </c>
      <c r="B609" s="13" t="s">
        <v>123</v>
      </c>
      <c r="C609" s="13" t="s">
        <v>117</v>
      </c>
      <c r="D609" s="13" t="s">
        <v>41</v>
      </c>
      <c r="E609" s="13"/>
      <c r="F609" s="9">
        <f>F610</f>
        <v>1941.7</v>
      </c>
      <c r="G609" s="9">
        <f t="shared" si="281"/>
        <v>0</v>
      </c>
      <c r="H609" s="9">
        <f t="shared" si="281"/>
        <v>1941.7</v>
      </c>
      <c r="I609" s="9">
        <f t="shared" si="281"/>
        <v>0</v>
      </c>
      <c r="J609" s="9">
        <f t="shared" si="281"/>
        <v>1941.7</v>
      </c>
      <c r="K609" s="9">
        <f t="shared" si="281"/>
        <v>0</v>
      </c>
      <c r="L609" s="9">
        <f t="shared" si="281"/>
        <v>1941.7</v>
      </c>
      <c r="M609" s="9">
        <f t="shared" si="281"/>
        <v>0</v>
      </c>
      <c r="N609" s="9">
        <f t="shared" si="281"/>
        <v>1941.7</v>
      </c>
      <c r="O609" s="9">
        <f t="shared" si="281"/>
        <v>0</v>
      </c>
      <c r="P609" s="9">
        <f t="shared" si="281"/>
        <v>1941.7</v>
      </c>
      <c r="Q609" s="9">
        <f t="shared" si="281"/>
        <v>0</v>
      </c>
    </row>
    <row r="610" spans="1:17" ht="21.75" customHeight="1">
      <c r="A610" s="65" t="s">
        <v>92</v>
      </c>
      <c r="B610" s="13" t="s">
        <v>123</v>
      </c>
      <c r="C610" s="13" t="s">
        <v>117</v>
      </c>
      <c r="D610" s="13" t="s">
        <v>497</v>
      </c>
      <c r="E610" s="13"/>
      <c r="F610" s="9">
        <f>F611</f>
        <v>1941.7</v>
      </c>
      <c r="G610" s="9">
        <f t="shared" si="281"/>
        <v>0</v>
      </c>
      <c r="H610" s="9">
        <f t="shared" si="281"/>
        <v>1941.7</v>
      </c>
      <c r="I610" s="9">
        <f t="shared" si="281"/>
        <v>0</v>
      </c>
      <c r="J610" s="9">
        <f t="shared" si="281"/>
        <v>1941.7</v>
      </c>
      <c r="K610" s="9">
        <f t="shared" si="281"/>
        <v>0</v>
      </c>
      <c r="L610" s="9">
        <f t="shared" si="281"/>
        <v>1941.7</v>
      </c>
      <c r="M610" s="9">
        <f t="shared" si="281"/>
        <v>0</v>
      </c>
      <c r="N610" s="9">
        <f t="shared" si="281"/>
        <v>1941.7</v>
      </c>
      <c r="O610" s="9">
        <f t="shared" si="281"/>
        <v>0</v>
      </c>
      <c r="P610" s="9">
        <f t="shared" si="281"/>
        <v>1941.7</v>
      </c>
      <c r="Q610" s="9">
        <f t="shared" si="281"/>
        <v>0</v>
      </c>
    </row>
    <row r="611" spans="1:17" ht="57" customHeight="1">
      <c r="A611" s="65" t="s">
        <v>289</v>
      </c>
      <c r="B611" s="13" t="s">
        <v>123</v>
      </c>
      <c r="C611" s="13" t="s">
        <v>117</v>
      </c>
      <c r="D611" s="13" t="s">
        <v>498</v>
      </c>
      <c r="E611" s="13"/>
      <c r="F611" s="9">
        <f aca="true" t="shared" si="282" ref="F611:Q611">F613+F612</f>
        <v>1941.7</v>
      </c>
      <c r="G611" s="9">
        <f t="shared" si="282"/>
        <v>0</v>
      </c>
      <c r="H611" s="9">
        <f t="shared" si="282"/>
        <v>1941.7</v>
      </c>
      <c r="I611" s="9">
        <f t="shared" si="282"/>
        <v>0</v>
      </c>
      <c r="J611" s="9">
        <f t="shared" si="282"/>
        <v>1941.7</v>
      </c>
      <c r="K611" s="9">
        <f t="shared" si="282"/>
        <v>0</v>
      </c>
      <c r="L611" s="9">
        <f t="shared" si="282"/>
        <v>1941.7</v>
      </c>
      <c r="M611" s="9">
        <f t="shared" si="282"/>
        <v>0</v>
      </c>
      <c r="N611" s="9">
        <f t="shared" si="282"/>
        <v>1941.7</v>
      </c>
      <c r="O611" s="9">
        <f t="shared" si="282"/>
        <v>0</v>
      </c>
      <c r="P611" s="9">
        <f t="shared" si="282"/>
        <v>1941.7</v>
      </c>
      <c r="Q611" s="9">
        <f t="shared" si="282"/>
        <v>0</v>
      </c>
    </row>
    <row r="612" spans="1:17" ht="48.75" customHeight="1">
      <c r="A612" s="65" t="s">
        <v>91</v>
      </c>
      <c r="B612" s="13" t="s">
        <v>123</v>
      </c>
      <c r="C612" s="13" t="s">
        <v>117</v>
      </c>
      <c r="D612" s="13" t="s">
        <v>498</v>
      </c>
      <c r="E612" s="13" t="s">
        <v>174</v>
      </c>
      <c r="F612" s="9">
        <f>G612+H612+I612</f>
        <v>15</v>
      </c>
      <c r="G612" s="9"/>
      <c r="H612" s="9">
        <v>15</v>
      </c>
      <c r="I612" s="9"/>
      <c r="J612" s="9">
        <f>K612+L612+M612</f>
        <v>15</v>
      </c>
      <c r="K612" s="9"/>
      <c r="L612" s="9">
        <v>15</v>
      </c>
      <c r="M612" s="9"/>
      <c r="N612" s="9">
        <f>O612+P612+Q612</f>
        <v>15</v>
      </c>
      <c r="O612" s="67"/>
      <c r="P612" s="9">
        <v>15</v>
      </c>
      <c r="Q612" s="67"/>
    </row>
    <row r="613" spans="1:17" ht="29.25" customHeight="1">
      <c r="A613" s="65" t="s">
        <v>89</v>
      </c>
      <c r="B613" s="13" t="s">
        <v>123</v>
      </c>
      <c r="C613" s="13" t="s">
        <v>117</v>
      </c>
      <c r="D613" s="13" t="s">
        <v>498</v>
      </c>
      <c r="E613" s="13" t="s">
        <v>203</v>
      </c>
      <c r="F613" s="9">
        <f>G613+H613+I613</f>
        <v>1926.7</v>
      </c>
      <c r="G613" s="9"/>
      <c r="H613" s="9">
        <v>1926.7</v>
      </c>
      <c r="I613" s="9"/>
      <c r="J613" s="9">
        <f>K613+L613+M613</f>
        <v>1926.7</v>
      </c>
      <c r="K613" s="9"/>
      <c r="L613" s="9">
        <v>1926.7</v>
      </c>
      <c r="M613" s="9"/>
      <c r="N613" s="9">
        <f>O613+P613+Q613</f>
        <v>1926.7</v>
      </c>
      <c r="O613" s="67"/>
      <c r="P613" s="9">
        <v>1926.7</v>
      </c>
      <c r="Q613" s="67"/>
    </row>
    <row r="614" spans="1:17" ht="18.75">
      <c r="A614" s="62" t="s">
        <v>135</v>
      </c>
      <c r="B614" s="10" t="s">
        <v>123</v>
      </c>
      <c r="C614" s="10" t="s">
        <v>120</v>
      </c>
      <c r="D614" s="10"/>
      <c r="E614" s="10"/>
      <c r="F614" s="11">
        <f>F615+F629+F635</f>
        <v>27235.5</v>
      </c>
      <c r="G614" s="11">
        <f aca="true" t="shared" si="283" ref="G614:N614">G615+G629+G635</f>
        <v>26339.6</v>
      </c>
      <c r="H614" s="11">
        <f t="shared" si="283"/>
        <v>895.9</v>
      </c>
      <c r="I614" s="11">
        <f t="shared" si="283"/>
        <v>0</v>
      </c>
      <c r="J614" s="11">
        <f t="shared" si="283"/>
        <v>28560.799999999996</v>
      </c>
      <c r="K614" s="11">
        <f t="shared" si="283"/>
        <v>27654</v>
      </c>
      <c r="L614" s="11">
        <f t="shared" si="283"/>
        <v>906.8</v>
      </c>
      <c r="M614" s="11">
        <f t="shared" si="283"/>
        <v>0</v>
      </c>
      <c r="N614" s="11">
        <f t="shared" si="283"/>
        <v>28471.5</v>
      </c>
      <c r="O614" s="9" t="e">
        <f>O615+#REF!+O629</f>
        <v>#REF!</v>
      </c>
      <c r="P614" s="9" t="e">
        <f>P615+#REF!+P629</f>
        <v>#REF!</v>
      </c>
      <c r="Q614" s="9" t="e">
        <f>Q615+#REF!+Q629</f>
        <v>#REF!</v>
      </c>
    </row>
    <row r="615" spans="1:17" ht="43.5" customHeight="1">
      <c r="A615" s="65" t="s">
        <v>496</v>
      </c>
      <c r="B615" s="13" t="s">
        <v>123</v>
      </c>
      <c r="C615" s="13" t="s">
        <v>120</v>
      </c>
      <c r="D615" s="13" t="s">
        <v>9</v>
      </c>
      <c r="E615" s="13"/>
      <c r="F615" s="9">
        <f>F616</f>
        <v>23085.100000000002</v>
      </c>
      <c r="G615" s="9">
        <f aca="true" t="shared" si="284" ref="G615:Q615">G616</f>
        <v>22239.2</v>
      </c>
      <c r="H615" s="9">
        <f t="shared" si="284"/>
        <v>845.9</v>
      </c>
      <c r="I615" s="9">
        <f t="shared" si="284"/>
        <v>0</v>
      </c>
      <c r="J615" s="9">
        <f t="shared" si="284"/>
        <v>24459.399999999998</v>
      </c>
      <c r="K615" s="9">
        <f t="shared" si="284"/>
        <v>23552.6</v>
      </c>
      <c r="L615" s="9">
        <f t="shared" si="284"/>
        <v>906.8</v>
      </c>
      <c r="M615" s="9">
        <f t="shared" si="284"/>
        <v>0</v>
      </c>
      <c r="N615" s="9">
        <f t="shared" si="284"/>
        <v>24370.1</v>
      </c>
      <c r="O615" s="9">
        <f t="shared" si="284"/>
        <v>23508</v>
      </c>
      <c r="P615" s="9">
        <f t="shared" si="284"/>
        <v>862.0999999999999</v>
      </c>
      <c r="Q615" s="9">
        <f t="shared" si="284"/>
        <v>0</v>
      </c>
    </row>
    <row r="616" spans="1:17" ht="46.5" customHeight="1">
      <c r="A616" s="65" t="s">
        <v>40</v>
      </c>
      <c r="B616" s="13" t="s">
        <v>123</v>
      </c>
      <c r="C616" s="13" t="s">
        <v>120</v>
      </c>
      <c r="D616" s="13" t="s">
        <v>41</v>
      </c>
      <c r="E616" s="13"/>
      <c r="F616" s="9">
        <f>F617+F621+F626</f>
        <v>23085.100000000002</v>
      </c>
      <c r="G616" s="9">
        <f aca="true" t="shared" si="285" ref="G616:Q616">G617+G621+G626</f>
        <v>22239.2</v>
      </c>
      <c r="H616" s="9">
        <f t="shared" si="285"/>
        <v>845.9</v>
      </c>
      <c r="I616" s="9">
        <f t="shared" si="285"/>
        <v>0</v>
      </c>
      <c r="J616" s="9">
        <f t="shared" si="285"/>
        <v>24459.399999999998</v>
      </c>
      <c r="K616" s="9">
        <f t="shared" si="285"/>
        <v>23552.6</v>
      </c>
      <c r="L616" s="9">
        <f t="shared" si="285"/>
        <v>906.8</v>
      </c>
      <c r="M616" s="9">
        <f t="shared" si="285"/>
        <v>0</v>
      </c>
      <c r="N616" s="9">
        <f t="shared" si="285"/>
        <v>24370.1</v>
      </c>
      <c r="O616" s="9">
        <f t="shared" si="285"/>
        <v>23508</v>
      </c>
      <c r="P616" s="9">
        <f t="shared" si="285"/>
        <v>862.0999999999999</v>
      </c>
      <c r="Q616" s="9">
        <f t="shared" si="285"/>
        <v>0</v>
      </c>
    </row>
    <row r="617" spans="1:17" ht="43.5" customHeight="1">
      <c r="A617" s="65" t="s">
        <v>24</v>
      </c>
      <c r="B617" s="13" t="s">
        <v>123</v>
      </c>
      <c r="C617" s="13" t="s">
        <v>120</v>
      </c>
      <c r="D617" s="13" t="s">
        <v>43</v>
      </c>
      <c r="E617" s="13"/>
      <c r="F617" s="9">
        <f>F618</f>
        <v>725.6999999999999</v>
      </c>
      <c r="G617" s="9">
        <f aca="true" t="shared" si="286" ref="G617:Q617">G618</f>
        <v>0</v>
      </c>
      <c r="H617" s="9">
        <f t="shared" si="286"/>
        <v>725.6999999999999</v>
      </c>
      <c r="I617" s="9">
        <f t="shared" si="286"/>
        <v>0</v>
      </c>
      <c r="J617" s="9">
        <f t="shared" si="286"/>
        <v>686.4</v>
      </c>
      <c r="K617" s="9">
        <f t="shared" si="286"/>
        <v>0</v>
      </c>
      <c r="L617" s="9">
        <f t="shared" si="286"/>
        <v>686.4</v>
      </c>
      <c r="M617" s="9">
        <f t="shared" si="286"/>
        <v>0</v>
      </c>
      <c r="N617" s="9">
        <f t="shared" si="286"/>
        <v>686.4</v>
      </c>
      <c r="O617" s="9">
        <f t="shared" si="286"/>
        <v>0</v>
      </c>
      <c r="P617" s="9">
        <f t="shared" si="286"/>
        <v>686.4</v>
      </c>
      <c r="Q617" s="9">
        <f t="shared" si="286"/>
        <v>0</v>
      </c>
    </row>
    <row r="618" spans="1:17" ht="81" customHeight="1">
      <c r="A618" s="65" t="s">
        <v>691</v>
      </c>
      <c r="B618" s="13" t="s">
        <v>123</v>
      </c>
      <c r="C618" s="13" t="s">
        <v>120</v>
      </c>
      <c r="D618" s="13" t="s">
        <v>42</v>
      </c>
      <c r="E618" s="13"/>
      <c r="F618" s="9">
        <f>F619+F620</f>
        <v>725.6999999999999</v>
      </c>
      <c r="G618" s="9">
        <f aca="true" t="shared" si="287" ref="G618:Q618">G619+G620</f>
        <v>0</v>
      </c>
      <c r="H618" s="9">
        <f t="shared" si="287"/>
        <v>725.6999999999999</v>
      </c>
      <c r="I618" s="9">
        <f t="shared" si="287"/>
        <v>0</v>
      </c>
      <c r="J618" s="9">
        <f t="shared" si="287"/>
        <v>686.4</v>
      </c>
      <c r="K618" s="9">
        <f t="shared" si="287"/>
        <v>0</v>
      </c>
      <c r="L618" s="9">
        <f t="shared" si="287"/>
        <v>686.4</v>
      </c>
      <c r="M618" s="9">
        <f t="shared" si="287"/>
        <v>0</v>
      </c>
      <c r="N618" s="9">
        <f t="shared" si="287"/>
        <v>686.4</v>
      </c>
      <c r="O618" s="9">
        <f t="shared" si="287"/>
        <v>0</v>
      </c>
      <c r="P618" s="9">
        <f t="shared" si="287"/>
        <v>686.4</v>
      </c>
      <c r="Q618" s="9">
        <f t="shared" si="287"/>
        <v>0</v>
      </c>
    </row>
    <row r="619" spans="1:17" ht="45" customHeight="1">
      <c r="A619" s="65" t="s">
        <v>91</v>
      </c>
      <c r="B619" s="13">
        <v>10</v>
      </c>
      <c r="C619" s="13" t="s">
        <v>120</v>
      </c>
      <c r="D619" s="13" t="s">
        <v>42</v>
      </c>
      <c r="E619" s="13" t="s">
        <v>174</v>
      </c>
      <c r="F619" s="9">
        <f>G619+H619+I619</f>
        <v>37.8</v>
      </c>
      <c r="G619" s="9"/>
      <c r="H619" s="9">
        <v>37.8</v>
      </c>
      <c r="I619" s="9"/>
      <c r="J619" s="9">
        <f>K619+L619+M619</f>
        <v>18.5</v>
      </c>
      <c r="K619" s="9"/>
      <c r="L619" s="9">
        <f>8.5+10</f>
        <v>18.5</v>
      </c>
      <c r="M619" s="9"/>
      <c r="N619" s="9">
        <f>O619+P619+Q619</f>
        <v>18.5</v>
      </c>
      <c r="O619" s="9"/>
      <c r="P619" s="9">
        <f>8.5+10</f>
        <v>18.5</v>
      </c>
      <c r="Q619" s="9"/>
    </row>
    <row r="620" spans="1:17" ht="42.75" customHeight="1">
      <c r="A620" s="65" t="s">
        <v>216</v>
      </c>
      <c r="B620" s="13">
        <v>10</v>
      </c>
      <c r="C620" s="13" t="s">
        <v>120</v>
      </c>
      <c r="D620" s="13" t="s">
        <v>42</v>
      </c>
      <c r="E620" s="13" t="s">
        <v>215</v>
      </c>
      <c r="F620" s="9">
        <f>G620+H620+I620</f>
        <v>687.9</v>
      </c>
      <c r="G620" s="9"/>
      <c r="H620" s="9">
        <f>277.9+390+20</f>
        <v>687.9</v>
      </c>
      <c r="I620" s="9"/>
      <c r="J620" s="9">
        <f>K620+L620+M620</f>
        <v>667.9</v>
      </c>
      <c r="K620" s="9"/>
      <c r="L620" s="9">
        <f>277.9+390</f>
        <v>667.9</v>
      </c>
      <c r="M620" s="9"/>
      <c r="N620" s="9">
        <f>O620+P620+Q620</f>
        <v>667.9</v>
      </c>
      <c r="O620" s="9"/>
      <c r="P620" s="9">
        <f>277.9+390</f>
        <v>667.9</v>
      </c>
      <c r="Q620" s="9"/>
    </row>
    <row r="621" spans="1:17" ht="24" customHeight="1">
      <c r="A621" s="65" t="s">
        <v>92</v>
      </c>
      <c r="B621" s="13">
        <v>10</v>
      </c>
      <c r="C621" s="13" t="s">
        <v>120</v>
      </c>
      <c r="D621" s="13" t="s">
        <v>497</v>
      </c>
      <c r="E621" s="13"/>
      <c r="F621" s="9">
        <f aca="true" t="shared" si="288" ref="F621:Q621">F622+F624</f>
        <v>120.2</v>
      </c>
      <c r="G621" s="9">
        <f t="shared" si="288"/>
        <v>0</v>
      </c>
      <c r="H621" s="9">
        <f t="shared" si="288"/>
        <v>120.2</v>
      </c>
      <c r="I621" s="9">
        <f t="shared" si="288"/>
        <v>0</v>
      </c>
      <c r="J621" s="9">
        <f t="shared" si="288"/>
        <v>1656.4</v>
      </c>
      <c r="K621" s="9">
        <f t="shared" si="288"/>
        <v>1436</v>
      </c>
      <c r="L621" s="9">
        <f t="shared" si="288"/>
        <v>220.4</v>
      </c>
      <c r="M621" s="9">
        <f t="shared" si="288"/>
        <v>0</v>
      </c>
      <c r="N621" s="9">
        <f t="shared" si="288"/>
        <v>1567.1000000000001</v>
      </c>
      <c r="O621" s="9">
        <f t="shared" si="288"/>
        <v>1391.4</v>
      </c>
      <c r="P621" s="9">
        <f t="shared" si="288"/>
        <v>175.7</v>
      </c>
      <c r="Q621" s="9">
        <f t="shared" si="288"/>
        <v>0</v>
      </c>
    </row>
    <row r="622" spans="1:17" ht="43.5" customHeight="1">
      <c r="A622" s="65" t="s">
        <v>290</v>
      </c>
      <c r="B622" s="13">
        <v>10</v>
      </c>
      <c r="C622" s="13" t="s">
        <v>120</v>
      </c>
      <c r="D622" s="13" t="s">
        <v>499</v>
      </c>
      <c r="E622" s="13"/>
      <c r="F622" s="9">
        <f aca="true" t="shared" si="289" ref="F622:Q622">F623</f>
        <v>120.2</v>
      </c>
      <c r="G622" s="9">
        <f t="shared" si="289"/>
        <v>0</v>
      </c>
      <c r="H622" s="9">
        <f t="shared" si="289"/>
        <v>120.2</v>
      </c>
      <c r="I622" s="9">
        <f t="shared" si="289"/>
        <v>0</v>
      </c>
      <c r="J622" s="9">
        <f t="shared" si="289"/>
        <v>120.2</v>
      </c>
      <c r="K622" s="9">
        <f t="shared" si="289"/>
        <v>0</v>
      </c>
      <c r="L622" s="9">
        <f t="shared" si="289"/>
        <v>120.2</v>
      </c>
      <c r="M622" s="9">
        <f t="shared" si="289"/>
        <v>0</v>
      </c>
      <c r="N622" s="9">
        <f t="shared" si="289"/>
        <v>120.2</v>
      </c>
      <c r="O622" s="9">
        <f t="shared" si="289"/>
        <v>0</v>
      </c>
      <c r="P622" s="9">
        <f t="shared" si="289"/>
        <v>120.2</v>
      </c>
      <c r="Q622" s="9">
        <f t="shared" si="289"/>
        <v>0</v>
      </c>
    </row>
    <row r="623" spans="1:17" ht="18.75">
      <c r="A623" s="65" t="s">
        <v>628</v>
      </c>
      <c r="B623" s="13">
        <v>10</v>
      </c>
      <c r="C623" s="13" t="s">
        <v>120</v>
      </c>
      <c r="D623" s="13" t="s">
        <v>500</v>
      </c>
      <c r="E623" s="13" t="s">
        <v>608</v>
      </c>
      <c r="F623" s="9">
        <f>G623+H623+I623</f>
        <v>120.2</v>
      </c>
      <c r="G623" s="9"/>
      <c r="H623" s="9">
        <v>120.2</v>
      </c>
      <c r="I623" s="9"/>
      <c r="J623" s="9">
        <f>K623+L623+M623</f>
        <v>120.2</v>
      </c>
      <c r="K623" s="9"/>
      <c r="L623" s="9">
        <v>120.2</v>
      </c>
      <c r="M623" s="9"/>
      <c r="N623" s="9">
        <f>O623+P623+Q623</f>
        <v>120.2</v>
      </c>
      <c r="O623" s="67"/>
      <c r="P623" s="67">
        <v>120.2</v>
      </c>
      <c r="Q623" s="67"/>
    </row>
    <row r="624" spans="1:17" ht="21.75" customHeight="1">
      <c r="A624" s="65" t="s">
        <v>394</v>
      </c>
      <c r="B624" s="13">
        <v>10</v>
      </c>
      <c r="C624" s="13" t="s">
        <v>120</v>
      </c>
      <c r="D624" s="13" t="s">
        <v>501</v>
      </c>
      <c r="E624" s="13"/>
      <c r="F624" s="9">
        <f aca="true" t="shared" si="290" ref="F624:Q624">F625</f>
        <v>0</v>
      </c>
      <c r="G624" s="9">
        <f t="shared" si="290"/>
        <v>0</v>
      </c>
      <c r="H624" s="9">
        <f t="shared" si="290"/>
        <v>0</v>
      </c>
      <c r="I624" s="9">
        <f t="shared" si="290"/>
        <v>0</v>
      </c>
      <c r="J624" s="9">
        <f t="shared" si="290"/>
        <v>1536.2</v>
      </c>
      <c r="K624" s="9">
        <f t="shared" si="290"/>
        <v>1436</v>
      </c>
      <c r="L624" s="9">
        <f t="shared" si="290"/>
        <v>100.2</v>
      </c>
      <c r="M624" s="9">
        <f t="shared" si="290"/>
        <v>0</v>
      </c>
      <c r="N624" s="9">
        <f t="shared" si="290"/>
        <v>1446.9</v>
      </c>
      <c r="O624" s="9">
        <f t="shared" si="290"/>
        <v>1391.4</v>
      </c>
      <c r="P624" s="9">
        <f t="shared" si="290"/>
        <v>55.5</v>
      </c>
      <c r="Q624" s="9">
        <f t="shared" si="290"/>
        <v>0</v>
      </c>
    </row>
    <row r="625" spans="1:17" ht="37.5" customHeight="1">
      <c r="A625" s="65" t="s">
        <v>216</v>
      </c>
      <c r="B625" s="13">
        <v>10</v>
      </c>
      <c r="C625" s="13" t="s">
        <v>120</v>
      </c>
      <c r="D625" s="13" t="s">
        <v>501</v>
      </c>
      <c r="E625" s="13" t="s">
        <v>215</v>
      </c>
      <c r="F625" s="9">
        <f>G625+H625+I625</f>
        <v>0</v>
      </c>
      <c r="G625" s="9"/>
      <c r="H625" s="9"/>
      <c r="I625" s="9"/>
      <c r="J625" s="9">
        <f>K625+L625+M625</f>
        <v>1536.2</v>
      </c>
      <c r="K625" s="9">
        <v>1436</v>
      </c>
      <c r="L625" s="9">
        <v>100.2</v>
      </c>
      <c r="M625" s="9"/>
      <c r="N625" s="9">
        <f>O625+P625+Q625</f>
        <v>1446.9</v>
      </c>
      <c r="O625" s="67">
        <v>1391.4</v>
      </c>
      <c r="P625" s="67">
        <v>55.5</v>
      </c>
      <c r="Q625" s="67"/>
    </row>
    <row r="626" spans="1:17" ht="103.5" customHeight="1">
      <c r="A626" s="65" t="s">
        <v>414</v>
      </c>
      <c r="B626" s="13">
        <v>10</v>
      </c>
      <c r="C626" s="13" t="s">
        <v>120</v>
      </c>
      <c r="D626" s="87" t="s">
        <v>413</v>
      </c>
      <c r="E626" s="13"/>
      <c r="F626" s="9">
        <f aca="true" t="shared" si="291" ref="F626:Q627">F627</f>
        <v>22239.2</v>
      </c>
      <c r="G626" s="9">
        <f t="shared" si="291"/>
        <v>22239.2</v>
      </c>
      <c r="H626" s="9">
        <f t="shared" si="291"/>
        <v>0</v>
      </c>
      <c r="I626" s="9">
        <f t="shared" si="291"/>
        <v>0</v>
      </c>
      <c r="J626" s="9">
        <f t="shared" si="291"/>
        <v>22116.6</v>
      </c>
      <c r="K626" s="9">
        <f t="shared" si="291"/>
        <v>22116.6</v>
      </c>
      <c r="L626" s="9">
        <f t="shared" si="291"/>
        <v>0</v>
      </c>
      <c r="M626" s="9">
        <f t="shared" si="291"/>
        <v>0</v>
      </c>
      <c r="N626" s="9">
        <f t="shared" si="291"/>
        <v>22116.6</v>
      </c>
      <c r="O626" s="9">
        <f t="shared" si="291"/>
        <v>22116.6</v>
      </c>
      <c r="P626" s="9">
        <f t="shared" si="291"/>
        <v>0</v>
      </c>
      <c r="Q626" s="9">
        <f t="shared" si="291"/>
        <v>0</v>
      </c>
    </row>
    <row r="627" spans="1:17" ht="123.75" customHeight="1">
      <c r="A627" s="68" t="s">
        <v>415</v>
      </c>
      <c r="B627" s="13">
        <v>10</v>
      </c>
      <c r="C627" s="13" t="s">
        <v>120</v>
      </c>
      <c r="D627" s="13" t="s">
        <v>411</v>
      </c>
      <c r="E627" s="13"/>
      <c r="F627" s="9">
        <f t="shared" si="291"/>
        <v>22239.2</v>
      </c>
      <c r="G627" s="9">
        <f t="shared" si="291"/>
        <v>22239.2</v>
      </c>
      <c r="H627" s="9">
        <f t="shared" si="291"/>
        <v>0</v>
      </c>
      <c r="I627" s="9">
        <f t="shared" si="291"/>
        <v>0</v>
      </c>
      <c r="J627" s="9">
        <f t="shared" si="291"/>
        <v>22116.6</v>
      </c>
      <c r="K627" s="9">
        <f t="shared" si="291"/>
        <v>22116.6</v>
      </c>
      <c r="L627" s="9">
        <f t="shared" si="291"/>
        <v>0</v>
      </c>
      <c r="M627" s="9">
        <f t="shared" si="291"/>
        <v>0</v>
      </c>
      <c r="N627" s="9">
        <f t="shared" si="291"/>
        <v>22116.6</v>
      </c>
      <c r="O627" s="9">
        <f t="shared" si="291"/>
        <v>22116.6</v>
      </c>
      <c r="P627" s="9">
        <f t="shared" si="291"/>
        <v>0</v>
      </c>
      <c r="Q627" s="9">
        <f t="shared" si="291"/>
        <v>0</v>
      </c>
    </row>
    <row r="628" spans="1:17" ht="22.5" customHeight="1">
      <c r="A628" s="65" t="s">
        <v>89</v>
      </c>
      <c r="B628" s="13">
        <v>10</v>
      </c>
      <c r="C628" s="13" t="s">
        <v>120</v>
      </c>
      <c r="D628" s="13" t="s">
        <v>411</v>
      </c>
      <c r="E628" s="13" t="s">
        <v>203</v>
      </c>
      <c r="F628" s="9">
        <f>G628+H628+I628</f>
        <v>22239.2</v>
      </c>
      <c r="G628" s="9">
        <v>22239.2</v>
      </c>
      <c r="H628" s="9"/>
      <c r="I628" s="9"/>
      <c r="J628" s="9">
        <f>K628+L628+M628</f>
        <v>22116.6</v>
      </c>
      <c r="K628" s="9">
        <v>22116.6</v>
      </c>
      <c r="L628" s="9"/>
      <c r="M628" s="9"/>
      <c r="N628" s="9">
        <f>O628+P628+Q628</f>
        <v>22116.6</v>
      </c>
      <c r="O628" s="9">
        <v>22116.6</v>
      </c>
      <c r="P628" s="67"/>
      <c r="Q628" s="67"/>
    </row>
    <row r="629" spans="1:17" ht="44.25" customHeight="1">
      <c r="A629" s="65" t="s">
        <v>475</v>
      </c>
      <c r="B629" s="13" t="s">
        <v>123</v>
      </c>
      <c r="C629" s="13" t="s">
        <v>120</v>
      </c>
      <c r="D629" s="66" t="s">
        <v>274</v>
      </c>
      <c r="E629" s="13"/>
      <c r="F629" s="9">
        <f aca="true" t="shared" si="292" ref="F629:Q631">F630</f>
        <v>4100.4</v>
      </c>
      <c r="G629" s="9">
        <f t="shared" si="292"/>
        <v>4100.4</v>
      </c>
      <c r="H629" s="9">
        <f t="shared" si="292"/>
        <v>0</v>
      </c>
      <c r="I629" s="9">
        <f t="shared" si="292"/>
        <v>0</v>
      </c>
      <c r="J629" s="9">
        <f t="shared" si="292"/>
        <v>4101.4</v>
      </c>
      <c r="K629" s="9">
        <f t="shared" si="292"/>
        <v>4101.4</v>
      </c>
      <c r="L629" s="9">
        <f t="shared" si="292"/>
        <v>0</v>
      </c>
      <c r="M629" s="9">
        <f t="shared" si="292"/>
        <v>0</v>
      </c>
      <c r="N629" s="9">
        <f t="shared" si="292"/>
        <v>4101.4</v>
      </c>
      <c r="O629" s="9">
        <f t="shared" si="292"/>
        <v>4101.4</v>
      </c>
      <c r="P629" s="9">
        <f t="shared" si="292"/>
        <v>0</v>
      </c>
      <c r="Q629" s="9">
        <f t="shared" si="292"/>
        <v>0</v>
      </c>
    </row>
    <row r="630" spans="1:17" ht="18.75">
      <c r="A630" s="82" t="s">
        <v>18</v>
      </c>
      <c r="B630" s="13" t="s">
        <v>123</v>
      </c>
      <c r="C630" s="13" t="s">
        <v>120</v>
      </c>
      <c r="D630" s="66" t="s">
        <v>275</v>
      </c>
      <c r="E630" s="13"/>
      <c r="F630" s="9">
        <f t="shared" si="292"/>
        <v>4100.4</v>
      </c>
      <c r="G630" s="9">
        <f t="shared" si="292"/>
        <v>4100.4</v>
      </c>
      <c r="H630" s="9">
        <f t="shared" si="292"/>
        <v>0</v>
      </c>
      <c r="I630" s="9">
        <f t="shared" si="292"/>
        <v>0</v>
      </c>
      <c r="J630" s="9">
        <f t="shared" si="292"/>
        <v>4101.4</v>
      </c>
      <c r="K630" s="9">
        <f t="shared" si="292"/>
        <v>4101.4</v>
      </c>
      <c r="L630" s="9">
        <f t="shared" si="292"/>
        <v>0</v>
      </c>
      <c r="M630" s="9">
        <f t="shared" si="292"/>
        <v>0</v>
      </c>
      <c r="N630" s="9">
        <f t="shared" si="292"/>
        <v>4101.4</v>
      </c>
      <c r="O630" s="9">
        <f t="shared" si="292"/>
        <v>4101.4</v>
      </c>
      <c r="P630" s="9">
        <f t="shared" si="292"/>
        <v>0</v>
      </c>
      <c r="Q630" s="9">
        <f t="shared" si="292"/>
        <v>0</v>
      </c>
    </row>
    <row r="631" spans="1:17" ht="98.25" customHeight="1">
      <c r="A631" s="82" t="s">
        <v>347</v>
      </c>
      <c r="B631" s="13" t="s">
        <v>123</v>
      </c>
      <c r="C631" s="13" t="s">
        <v>120</v>
      </c>
      <c r="D631" s="66" t="s">
        <v>71</v>
      </c>
      <c r="E631" s="13"/>
      <c r="F631" s="9">
        <f t="shared" si="292"/>
        <v>4100.4</v>
      </c>
      <c r="G631" s="9">
        <f t="shared" si="292"/>
        <v>4100.4</v>
      </c>
      <c r="H631" s="9">
        <f t="shared" si="292"/>
        <v>0</v>
      </c>
      <c r="I631" s="9">
        <f t="shared" si="292"/>
        <v>0</v>
      </c>
      <c r="J631" s="9">
        <f t="shared" si="292"/>
        <v>4101.4</v>
      </c>
      <c r="K631" s="9">
        <f t="shared" si="292"/>
        <v>4101.4</v>
      </c>
      <c r="L631" s="9">
        <f t="shared" si="292"/>
        <v>0</v>
      </c>
      <c r="M631" s="9">
        <f t="shared" si="292"/>
        <v>0</v>
      </c>
      <c r="N631" s="9">
        <f t="shared" si="292"/>
        <v>4101.4</v>
      </c>
      <c r="O631" s="9">
        <f t="shared" si="292"/>
        <v>4101.4</v>
      </c>
      <c r="P631" s="9">
        <f t="shared" si="292"/>
        <v>0</v>
      </c>
      <c r="Q631" s="9">
        <f t="shared" si="292"/>
        <v>0</v>
      </c>
    </row>
    <row r="632" spans="1:17" ht="84.75" customHeight="1">
      <c r="A632" s="65" t="s">
        <v>96</v>
      </c>
      <c r="B632" s="13" t="s">
        <v>123</v>
      </c>
      <c r="C632" s="13" t="s">
        <v>120</v>
      </c>
      <c r="D632" s="66" t="s">
        <v>72</v>
      </c>
      <c r="E632" s="13"/>
      <c r="F632" s="9">
        <f aca="true" t="shared" si="293" ref="F632:Q632">F634+F633</f>
        <v>4100.4</v>
      </c>
      <c r="G632" s="9">
        <f t="shared" si="293"/>
        <v>4100.4</v>
      </c>
      <c r="H632" s="9">
        <f t="shared" si="293"/>
        <v>0</v>
      </c>
      <c r="I632" s="9">
        <f t="shared" si="293"/>
        <v>0</v>
      </c>
      <c r="J632" s="9">
        <f t="shared" si="293"/>
        <v>4101.4</v>
      </c>
      <c r="K632" s="9">
        <f t="shared" si="293"/>
        <v>4101.4</v>
      </c>
      <c r="L632" s="9">
        <f t="shared" si="293"/>
        <v>0</v>
      </c>
      <c r="M632" s="9">
        <f t="shared" si="293"/>
        <v>0</v>
      </c>
      <c r="N632" s="9">
        <f t="shared" si="293"/>
        <v>4101.4</v>
      </c>
      <c r="O632" s="9">
        <f t="shared" si="293"/>
        <v>4101.4</v>
      </c>
      <c r="P632" s="9">
        <f t="shared" si="293"/>
        <v>0</v>
      </c>
      <c r="Q632" s="9">
        <f t="shared" si="293"/>
        <v>0</v>
      </c>
    </row>
    <row r="633" spans="1:17" ht="46.5" customHeight="1">
      <c r="A633" s="65" t="s">
        <v>91</v>
      </c>
      <c r="B633" s="13" t="s">
        <v>123</v>
      </c>
      <c r="C633" s="13" t="s">
        <v>120</v>
      </c>
      <c r="D633" s="66" t="s">
        <v>72</v>
      </c>
      <c r="E633" s="13" t="s">
        <v>174</v>
      </c>
      <c r="F633" s="9">
        <f>G633+H632+I633</f>
        <v>61.5</v>
      </c>
      <c r="G633" s="9">
        <v>61.5</v>
      </c>
      <c r="H633" s="9"/>
      <c r="I633" s="9"/>
      <c r="J633" s="9">
        <f>K633+L633+M633</f>
        <v>61.5</v>
      </c>
      <c r="K633" s="9">
        <v>61.5</v>
      </c>
      <c r="L633" s="9"/>
      <c r="M633" s="9"/>
      <c r="N633" s="9">
        <f>O633+P633+Q633</f>
        <v>61.5</v>
      </c>
      <c r="O633" s="9">
        <v>61.5</v>
      </c>
      <c r="P633" s="9"/>
      <c r="Q633" s="9"/>
    </row>
    <row r="634" spans="1:17" ht="41.25" customHeight="1">
      <c r="A634" s="65" t="s">
        <v>216</v>
      </c>
      <c r="B634" s="13" t="s">
        <v>123</v>
      </c>
      <c r="C634" s="13" t="s">
        <v>120</v>
      </c>
      <c r="D634" s="66" t="s">
        <v>72</v>
      </c>
      <c r="E634" s="13" t="s">
        <v>215</v>
      </c>
      <c r="F634" s="9">
        <f>G634+H633+I634</f>
        <v>4038.9</v>
      </c>
      <c r="G634" s="9">
        <f>4039.9-1</f>
        <v>4038.9</v>
      </c>
      <c r="H634" s="9"/>
      <c r="I634" s="9"/>
      <c r="J634" s="9">
        <f>K634+L634+M634</f>
        <v>4039.9</v>
      </c>
      <c r="K634" s="9">
        <v>4039.9</v>
      </c>
      <c r="L634" s="9"/>
      <c r="M634" s="9"/>
      <c r="N634" s="9">
        <f>O634+P634+Q634</f>
        <v>4039.9</v>
      </c>
      <c r="O634" s="9">
        <v>4039.9</v>
      </c>
      <c r="P634" s="9"/>
      <c r="Q634" s="9"/>
    </row>
    <row r="635" spans="1:17" ht="41.25" customHeight="1">
      <c r="A635" s="65" t="s">
        <v>328</v>
      </c>
      <c r="B635" s="13" t="s">
        <v>123</v>
      </c>
      <c r="C635" s="13" t="s">
        <v>120</v>
      </c>
      <c r="D635" s="66" t="s">
        <v>236</v>
      </c>
      <c r="E635" s="13"/>
      <c r="F635" s="9">
        <f aca="true" t="shared" si="294" ref="F635:I636">F636</f>
        <v>50</v>
      </c>
      <c r="G635" s="9">
        <f t="shared" si="294"/>
        <v>0</v>
      </c>
      <c r="H635" s="9">
        <f t="shared" si="294"/>
        <v>50</v>
      </c>
      <c r="I635" s="9">
        <f t="shared" si="294"/>
        <v>0</v>
      </c>
      <c r="J635" s="9"/>
      <c r="K635" s="9"/>
      <c r="L635" s="9"/>
      <c r="M635" s="9"/>
      <c r="N635" s="9"/>
      <c r="O635" s="16"/>
      <c r="P635" s="16"/>
      <c r="Q635" s="16"/>
    </row>
    <row r="636" spans="1:17" ht="41.25" customHeight="1">
      <c r="A636" s="65" t="s">
        <v>144</v>
      </c>
      <c r="B636" s="13" t="s">
        <v>123</v>
      </c>
      <c r="C636" s="13" t="s">
        <v>120</v>
      </c>
      <c r="D636" s="66" t="s">
        <v>237</v>
      </c>
      <c r="E636" s="13"/>
      <c r="F636" s="9">
        <f t="shared" si="294"/>
        <v>50</v>
      </c>
      <c r="G636" s="9">
        <f t="shared" si="294"/>
        <v>0</v>
      </c>
      <c r="H636" s="9">
        <f t="shared" si="294"/>
        <v>50</v>
      </c>
      <c r="I636" s="9">
        <f t="shared" si="294"/>
        <v>0</v>
      </c>
      <c r="J636" s="9"/>
      <c r="K636" s="9"/>
      <c r="L636" s="9"/>
      <c r="M636" s="9"/>
      <c r="N636" s="9"/>
      <c r="O636" s="16"/>
      <c r="P636" s="16"/>
      <c r="Q636" s="16"/>
    </row>
    <row r="637" spans="1:17" ht="41.25" customHeight="1">
      <c r="A637" s="65" t="s">
        <v>180</v>
      </c>
      <c r="B637" s="13" t="s">
        <v>123</v>
      </c>
      <c r="C637" s="13" t="s">
        <v>120</v>
      </c>
      <c r="D637" s="66" t="s">
        <v>237</v>
      </c>
      <c r="E637" s="13" t="s">
        <v>176</v>
      </c>
      <c r="F637" s="9">
        <f>G637+H637+I637</f>
        <v>50</v>
      </c>
      <c r="G637" s="9"/>
      <c r="H637" s="9">
        <f>45+5</f>
        <v>50</v>
      </c>
      <c r="I637" s="9"/>
      <c r="J637" s="9"/>
      <c r="K637" s="9"/>
      <c r="L637" s="9"/>
      <c r="M637" s="9"/>
      <c r="N637" s="9"/>
      <c r="O637" s="16"/>
      <c r="P637" s="16"/>
      <c r="Q637" s="16"/>
    </row>
    <row r="638" spans="1:17" ht="18.75">
      <c r="A638" s="62" t="s">
        <v>143</v>
      </c>
      <c r="B638" s="10" t="s">
        <v>123</v>
      </c>
      <c r="C638" s="10" t="s">
        <v>118</v>
      </c>
      <c r="D638" s="10"/>
      <c r="E638" s="10"/>
      <c r="F638" s="11">
        <f aca="true" t="shared" si="295" ref="F638:Q641">F639</f>
        <v>5178.7</v>
      </c>
      <c r="G638" s="11">
        <f t="shared" si="295"/>
        <v>5178.7</v>
      </c>
      <c r="H638" s="11">
        <f t="shared" si="295"/>
        <v>0</v>
      </c>
      <c r="I638" s="11">
        <f t="shared" si="295"/>
        <v>0</v>
      </c>
      <c r="J638" s="11">
        <f t="shared" si="295"/>
        <v>5178.7</v>
      </c>
      <c r="K638" s="11">
        <f t="shared" si="295"/>
        <v>5178.7</v>
      </c>
      <c r="L638" s="11">
        <f t="shared" si="295"/>
        <v>0</v>
      </c>
      <c r="M638" s="11">
        <f t="shared" si="295"/>
        <v>0</v>
      </c>
      <c r="N638" s="11">
        <f t="shared" si="295"/>
        <v>5178.7</v>
      </c>
      <c r="O638" s="9">
        <f t="shared" si="295"/>
        <v>5178.7</v>
      </c>
      <c r="P638" s="9">
        <f t="shared" si="295"/>
        <v>0</v>
      </c>
      <c r="Q638" s="9">
        <f t="shared" si="295"/>
        <v>0</v>
      </c>
    </row>
    <row r="639" spans="1:17" ht="45" customHeight="1">
      <c r="A639" s="65" t="s">
        <v>475</v>
      </c>
      <c r="B639" s="13" t="s">
        <v>123</v>
      </c>
      <c r="C639" s="13" t="s">
        <v>118</v>
      </c>
      <c r="D639" s="13" t="s">
        <v>274</v>
      </c>
      <c r="E639" s="13"/>
      <c r="F639" s="9">
        <f t="shared" si="295"/>
        <v>5178.7</v>
      </c>
      <c r="G639" s="9">
        <f t="shared" si="295"/>
        <v>5178.7</v>
      </c>
      <c r="H639" s="9">
        <f t="shared" si="295"/>
        <v>0</v>
      </c>
      <c r="I639" s="9">
        <f t="shared" si="295"/>
        <v>0</v>
      </c>
      <c r="J639" s="9">
        <f t="shared" si="295"/>
        <v>5178.7</v>
      </c>
      <c r="K639" s="9">
        <f t="shared" si="295"/>
        <v>5178.7</v>
      </c>
      <c r="L639" s="9">
        <f t="shared" si="295"/>
        <v>0</v>
      </c>
      <c r="M639" s="9">
        <f t="shared" si="295"/>
        <v>0</v>
      </c>
      <c r="N639" s="9">
        <f t="shared" si="295"/>
        <v>5178.7</v>
      </c>
      <c r="O639" s="9">
        <f t="shared" si="295"/>
        <v>5178.7</v>
      </c>
      <c r="P639" s="9">
        <f t="shared" si="295"/>
        <v>0</v>
      </c>
      <c r="Q639" s="9">
        <f t="shared" si="295"/>
        <v>0</v>
      </c>
    </row>
    <row r="640" spans="1:17" ht="32.25" customHeight="1">
      <c r="A640" s="65" t="s">
        <v>190</v>
      </c>
      <c r="B640" s="13" t="s">
        <v>123</v>
      </c>
      <c r="C640" s="13" t="s">
        <v>118</v>
      </c>
      <c r="D640" s="13" t="s">
        <v>280</v>
      </c>
      <c r="E640" s="150"/>
      <c r="F640" s="9">
        <f t="shared" si="295"/>
        <v>5178.7</v>
      </c>
      <c r="G640" s="9">
        <f t="shared" si="295"/>
        <v>5178.7</v>
      </c>
      <c r="H640" s="9">
        <f t="shared" si="295"/>
        <v>0</v>
      </c>
      <c r="I640" s="9">
        <f t="shared" si="295"/>
        <v>0</v>
      </c>
      <c r="J640" s="9">
        <f t="shared" si="295"/>
        <v>5178.7</v>
      </c>
      <c r="K640" s="9">
        <f t="shared" si="295"/>
        <v>5178.7</v>
      </c>
      <c r="L640" s="9">
        <f t="shared" si="295"/>
        <v>0</v>
      </c>
      <c r="M640" s="9">
        <f t="shared" si="295"/>
        <v>0</v>
      </c>
      <c r="N640" s="9">
        <f t="shared" si="295"/>
        <v>5178.7</v>
      </c>
      <c r="O640" s="9">
        <f t="shared" si="295"/>
        <v>5178.7</v>
      </c>
      <c r="P640" s="9">
        <f t="shared" si="295"/>
        <v>0</v>
      </c>
      <c r="Q640" s="9">
        <f t="shared" si="295"/>
        <v>0</v>
      </c>
    </row>
    <row r="641" spans="1:17" ht="63" customHeight="1">
      <c r="A641" s="82" t="s">
        <v>292</v>
      </c>
      <c r="B641" s="13" t="s">
        <v>123</v>
      </c>
      <c r="C641" s="13" t="s">
        <v>118</v>
      </c>
      <c r="D641" s="13" t="s">
        <v>73</v>
      </c>
      <c r="E641" s="150"/>
      <c r="F641" s="9">
        <f t="shared" si="295"/>
        <v>5178.7</v>
      </c>
      <c r="G641" s="9">
        <f t="shared" si="295"/>
        <v>5178.7</v>
      </c>
      <c r="H641" s="9">
        <f t="shared" si="295"/>
        <v>0</v>
      </c>
      <c r="I641" s="9">
        <f t="shared" si="295"/>
        <v>0</v>
      </c>
      <c r="J641" s="9">
        <f t="shared" si="295"/>
        <v>5178.7</v>
      </c>
      <c r="K641" s="9">
        <f t="shared" si="295"/>
        <v>5178.7</v>
      </c>
      <c r="L641" s="9">
        <f t="shared" si="295"/>
        <v>0</v>
      </c>
      <c r="M641" s="9">
        <f t="shared" si="295"/>
        <v>0</v>
      </c>
      <c r="N641" s="9">
        <f t="shared" si="295"/>
        <v>5178.7</v>
      </c>
      <c r="O641" s="9">
        <f t="shared" si="295"/>
        <v>5178.7</v>
      </c>
      <c r="P641" s="9">
        <f t="shared" si="295"/>
        <v>0</v>
      </c>
      <c r="Q641" s="9">
        <f t="shared" si="295"/>
        <v>0</v>
      </c>
    </row>
    <row r="642" spans="1:17" ht="81.75" customHeight="1">
      <c r="A642" s="65" t="s">
        <v>96</v>
      </c>
      <c r="B642" s="13" t="s">
        <v>123</v>
      </c>
      <c r="C642" s="13" t="s">
        <v>118</v>
      </c>
      <c r="D642" s="13" t="s">
        <v>74</v>
      </c>
      <c r="E642" s="13"/>
      <c r="F642" s="9">
        <f aca="true" t="shared" si="296" ref="F642:Q642">F643+F644</f>
        <v>5178.7</v>
      </c>
      <c r="G642" s="9">
        <f t="shared" si="296"/>
        <v>5178.7</v>
      </c>
      <c r="H642" s="9">
        <f t="shared" si="296"/>
        <v>0</v>
      </c>
      <c r="I642" s="9">
        <f t="shared" si="296"/>
        <v>0</v>
      </c>
      <c r="J642" s="9">
        <f t="shared" si="296"/>
        <v>5178.7</v>
      </c>
      <c r="K642" s="9">
        <f t="shared" si="296"/>
        <v>5178.7</v>
      </c>
      <c r="L642" s="9">
        <f t="shared" si="296"/>
        <v>0</v>
      </c>
      <c r="M642" s="9">
        <f t="shared" si="296"/>
        <v>0</v>
      </c>
      <c r="N642" s="9">
        <f t="shared" si="296"/>
        <v>5178.7</v>
      </c>
      <c r="O642" s="9">
        <f t="shared" si="296"/>
        <v>5178.7</v>
      </c>
      <c r="P642" s="9">
        <f t="shared" si="296"/>
        <v>0</v>
      </c>
      <c r="Q642" s="9">
        <f t="shared" si="296"/>
        <v>0</v>
      </c>
    </row>
    <row r="643" spans="1:17" ht="40.5" customHeight="1">
      <c r="A643" s="65" t="s">
        <v>91</v>
      </c>
      <c r="B643" s="13" t="s">
        <v>123</v>
      </c>
      <c r="C643" s="13" t="s">
        <v>118</v>
      </c>
      <c r="D643" s="13" t="s">
        <v>74</v>
      </c>
      <c r="E643" s="13" t="s">
        <v>174</v>
      </c>
      <c r="F643" s="9">
        <f>G643+H642+I643</f>
        <v>51.8</v>
      </c>
      <c r="G643" s="9">
        <v>51.8</v>
      </c>
      <c r="H643" s="9"/>
      <c r="I643" s="9"/>
      <c r="J643" s="9">
        <f>K643+L643+M643</f>
        <v>51.8</v>
      </c>
      <c r="K643" s="9">
        <v>51.8</v>
      </c>
      <c r="L643" s="9"/>
      <c r="M643" s="9"/>
      <c r="N643" s="9">
        <f>O643+P643+Q643</f>
        <v>51.8</v>
      </c>
      <c r="O643" s="9">
        <v>51.8</v>
      </c>
      <c r="P643" s="16"/>
      <c r="Q643" s="16"/>
    </row>
    <row r="644" spans="1:17" ht="38.25" customHeight="1">
      <c r="A644" s="65" t="s">
        <v>216</v>
      </c>
      <c r="B644" s="13" t="s">
        <v>123</v>
      </c>
      <c r="C644" s="13" t="s">
        <v>118</v>
      </c>
      <c r="D644" s="13" t="s">
        <v>74</v>
      </c>
      <c r="E644" s="13" t="s">
        <v>215</v>
      </c>
      <c r="F644" s="9">
        <f>G644+H643+I644</f>
        <v>5126.9</v>
      </c>
      <c r="G644" s="9">
        <v>5126.9</v>
      </c>
      <c r="H644" s="9"/>
      <c r="I644" s="9"/>
      <c r="J644" s="9">
        <f>K644+L644+M644</f>
        <v>5126.9</v>
      </c>
      <c r="K644" s="9">
        <v>5126.9</v>
      </c>
      <c r="L644" s="9"/>
      <c r="M644" s="9"/>
      <c r="N644" s="9">
        <f>O644+P644+Q644</f>
        <v>5126.9</v>
      </c>
      <c r="O644" s="9">
        <v>5126.9</v>
      </c>
      <c r="P644" s="16"/>
      <c r="Q644" s="16"/>
    </row>
    <row r="645" spans="1:17" ht="35.25" customHeight="1">
      <c r="A645" s="62" t="s">
        <v>423</v>
      </c>
      <c r="B645" s="10" t="s">
        <v>123</v>
      </c>
      <c r="C645" s="10" t="s">
        <v>133</v>
      </c>
      <c r="D645" s="126"/>
      <c r="E645" s="10"/>
      <c r="F645" s="11">
        <f aca="true" t="shared" si="297" ref="F645:Q648">F646</f>
        <v>479.8</v>
      </c>
      <c r="G645" s="11">
        <f t="shared" si="297"/>
        <v>0</v>
      </c>
      <c r="H645" s="11">
        <f t="shared" si="297"/>
        <v>479.8</v>
      </c>
      <c r="I645" s="11">
        <f t="shared" si="297"/>
        <v>0</v>
      </c>
      <c r="J645" s="11">
        <f t="shared" si="297"/>
        <v>377.6</v>
      </c>
      <c r="K645" s="11">
        <f t="shared" si="297"/>
        <v>0</v>
      </c>
      <c r="L645" s="11">
        <f t="shared" si="297"/>
        <v>377.6</v>
      </c>
      <c r="M645" s="11">
        <f t="shared" si="297"/>
        <v>0</v>
      </c>
      <c r="N645" s="11">
        <f t="shared" si="297"/>
        <v>377.6</v>
      </c>
      <c r="O645" s="9">
        <f t="shared" si="297"/>
        <v>0</v>
      </c>
      <c r="P645" s="9">
        <f t="shared" si="297"/>
        <v>377.6</v>
      </c>
      <c r="Q645" s="9">
        <f t="shared" si="297"/>
        <v>0</v>
      </c>
    </row>
    <row r="646" spans="1:17" ht="60.75" customHeight="1">
      <c r="A646" s="65" t="s">
        <v>522</v>
      </c>
      <c r="B646" s="13" t="s">
        <v>123</v>
      </c>
      <c r="C646" s="13" t="s">
        <v>133</v>
      </c>
      <c r="D646" s="13" t="s">
        <v>520</v>
      </c>
      <c r="E646" s="13"/>
      <c r="F646" s="9">
        <f t="shared" si="297"/>
        <v>479.8</v>
      </c>
      <c r="G646" s="9">
        <f t="shared" si="297"/>
        <v>0</v>
      </c>
      <c r="H646" s="9">
        <f t="shared" si="297"/>
        <v>479.8</v>
      </c>
      <c r="I646" s="9">
        <f t="shared" si="297"/>
        <v>0</v>
      </c>
      <c r="J646" s="9">
        <f t="shared" si="297"/>
        <v>377.6</v>
      </c>
      <c r="K646" s="9">
        <f t="shared" si="297"/>
        <v>0</v>
      </c>
      <c r="L646" s="9">
        <f t="shared" si="297"/>
        <v>377.6</v>
      </c>
      <c r="M646" s="9">
        <f t="shared" si="297"/>
        <v>0</v>
      </c>
      <c r="N646" s="9">
        <f t="shared" si="297"/>
        <v>377.6</v>
      </c>
      <c r="O646" s="9">
        <f t="shared" si="297"/>
        <v>0</v>
      </c>
      <c r="P646" s="9">
        <f t="shared" si="297"/>
        <v>377.6</v>
      </c>
      <c r="Q646" s="9">
        <f t="shared" si="297"/>
        <v>0</v>
      </c>
    </row>
    <row r="647" spans="1:17" ht="27.75" customHeight="1">
      <c r="A647" s="65" t="s">
        <v>521</v>
      </c>
      <c r="B647" s="13" t="s">
        <v>123</v>
      </c>
      <c r="C647" s="13" t="s">
        <v>133</v>
      </c>
      <c r="D647" s="13" t="s">
        <v>524</v>
      </c>
      <c r="E647" s="13"/>
      <c r="F647" s="9">
        <f t="shared" si="297"/>
        <v>479.8</v>
      </c>
      <c r="G647" s="9">
        <f t="shared" si="297"/>
        <v>0</v>
      </c>
      <c r="H647" s="9">
        <f t="shared" si="297"/>
        <v>479.8</v>
      </c>
      <c r="I647" s="9">
        <f t="shared" si="297"/>
        <v>0</v>
      </c>
      <c r="J647" s="9">
        <f t="shared" si="297"/>
        <v>377.6</v>
      </c>
      <c r="K647" s="9">
        <f t="shared" si="297"/>
        <v>0</v>
      </c>
      <c r="L647" s="9">
        <f t="shared" si="297"/>
        <v>377.6</v>
      </c>
      <c r="M647" s="9">
        <f t="shared" si="297"/>
        <v>0</v>
      </c>
      <c r="N647" s="9">
        <f t="shared" si="297"/>
        <v>377.6</v>
      </c>
      <c r="O647" s="9">
        <f t="shared" si="297"/>
        <v>0</v>
      </c>
      <c r="P647" s="9">
        <f t="shared" si="297"/>
        <v>377.6</v>
      </c>
      <c r="Q647" s="9">
        <f t="shared" si="297"/>
        <v>0</v>
      </c>
    </row>
    <row r="648" spans="1:17" ht="41.25" customHeight="1">
      <c r="A648" s="65" t="s">
        <v>528</v>
      </c>
      <c r="B648" s="13" t="s">
        <v>123</v>
      </c>
      <c r="C648" s="13" t="s">
        <v>133</v>
      </c>
      <c r="D648" s="13" t="s">
        <v>526</v>
      </c>
      <c r="E648" s="13"/>
      <c r="F648" s="9">
        <f t="shared" si="297"/>
        <v>479.8</v>
      </c>
      <c r="G648" s="9">
        <f t="shared" si="297"/>
        <v>0</v>
      </c>
      <c r="H648" s="9">
        <f t="shared" si="297"/>
        <v>479.8</v>
      </c>
      <c r="I648" s="9">
        <f t="shared" si="297"/>
        <v>0</v>
      </c>
      <c r="J648" s="9">
        <f t="shared" si="297"/>
        <v>377.6</v>
      </c>
      <c r="K648" s="9">
        <f t="shared" si="297"/>
        <v>0</v>
      </c>
      <c r="L648" s="9">
        <f t="shared" si="297"/>
        <v>377.6</v>
      </c>
      <c r="M648" s="9">
        <f t="shared" si="297"/>
        <v>0</v>
      </c>
      <c r="N648" s="9">
        <f t="shared" si="297"/>
        <v>377.6</v>
      </c>
      <c r="O648" s="9">
        <f t="shared" si="297"/>
        <v>0</v>
      </c>
      <c r="P648" s="9">
        <f t="shared" si="297"/>
        <v>377.6</v>
      </c>
      <c r="Q648" s="9">
        <f t="shared" si="297"/>
        <v>0</v>
      </c>
    </row>
    <row r="649" spans="1:17" ht="45" customHeight="1">
      <c r="A649" s="65" t="s">
        <v>90</v>
      </c>
      <c r="B649" s="13" t="s">
        <v>123</v>
      </c>
      <c r="C649" s="13" t="s">
        <v>133</v>
      </c>
      <c r="D649" s="13" t="s">
        <v>526</v>
      </c>
      <c r="E649" s="13" t="s">
        <v>183</v>
      </c>
      <c r="F649" s="9">
        <f>G649+H649+I649</f>
        <v>479.8</v>
      </c>
      <c r="G649" s="9"/>
      <c r="H649" s="9">
        <f>477.6+2.2</f>
        <v>479.8</v>
      </c>
      <c r="I649" s="9"/>
      <c r="J649" s="9">
        <f>K649+L649+M649</f>
        <v>377.6</v>
      </c>
      <c r="K649" s="9"/>
      <c r="L649" s="9">
        <v>377.6</v>
      </c>
      <c r="M649" s="9"/>
      <c r="N649" s="9">
        <f>O649+P649+Q649</f>
        <v>377.6</v>
      </c>
      <c r="O649" s="9"/>
      <c r="P649" s="9">
        <v>377.6</v>
      </c>
      <c r="Q649" s="9"/>
    </row>
    <row r="650" spans="1:17" ht="18.75">
      <c r="A650" s="62" t="s">
        <v>156</v>
      </c>
      <c r="B650" s="10" t="s">
        <v>139</v>
      </c>
      <c r="C650" s="10" t="s">
        <v>384</v>
      </c>
      <c r="D650" s="10"/>
      <c r="E650" s="10"/>
      <c r="F650" s="11">
        <f>F651+F691</f>
        <v>25322.199999999997</v>
      </c>
      <c r="G650" s="11">
        <f aca="true" t="shared" si="298" ref="G650:Q650">G651+G691</f>
        <v>16005</v>
      </c>
      <c r="H650" s="11">
        <f t="shared" si="298"/>
        <v>8779.699999999999</v>
      </c>
      <c r="I650" s="11">
        <f t="shared" si="298"/>
        <v>537.5</v>
      </c>
      <c r="J650" s="11">
        <f t="shared" si="298"/>
        <v>8559</v>
      </c>
      <c r="K650" s="11">
        <f t="shared" si="298"/>
        <v>0</v>
      </c>
      <c r="L650" s="11">
        <f t="shared" si="298"/>
        <v>8021.500000000001</v>
      </c>
      <c r="M650" s="11">
        <f t="shared" si="298"/>
        <v>537.5</v>
      </c>
      <c r="N650" s="11">
        <f t="shared" si="298"/>
        <v>8644.6</v>
      </c>
      <c r="O650" s="11">
        <f t="shared" si="298"/>
        <v>0</v>
      </c>
      <c r="P650" s="11">
        <f t="shared" si="298"/>
        <v>8107.1</v>
      </c>
      <c r="Q650" s="11">
        <f t="shared" si="298"/>
        <v>537.5</v>
      </c>
    </row>
    <row r="651" spans="1:17" ht="18.75">
      <c r="A651" s="62" t="s">
        <v>157</v>
      </c>
      <c r="B651" s="10" t="s">
        <v>139</v>
      </c>
      <c r="C651" s="10" t="s">
        <v>121</v>
      </c>
      <c r="D651" s="10"/>
      <c r="E651" s="10"/>
      <c r="F651" s="11">
        <f aca="true" t="shared" si="299" ref="F651:Q651">F652+F686</f>
        <v>21591.1</v>
      </c>
      <c r="G651" s="11">
        <f t="shared" si="299"/>
        <v>12402.2</v>
      </c>
      <c r="H651" s="11">
        <f t="shared" si="299"/>
        <v>8651.4</v>
      </c>
      <c r="I651" s="11">
        <f t="shared" si="299"/>
        <v>537.5</v>
      </c>
      <c r="J651" s="11">
        <f t="shared" si="299"/>
        <v>8559</v>
      </c>
      <c r="K651" s="11">
        <f t="shared" si="299"/>
        <v>0</v>
      </c>
      <c r="L651" s="11">
        <f t="shared" si="299"/>
        <v>8021.500000000001</v>
      </c>
      <c r="M651" s="11">
        <f t="shared" si="299"/>
        <v>537.5</v>
      </c>
      <c r="N651" s="11">
        <f t="shared" si="299"/>
        <v>8644.6</v>
      </c>
      <c r="O651" s="9">
        <f t="shared" si="299"/>
        <v>0</v>
      </c>
      <c r="P651" s="9">
        <f t="shared" si="299"/>
        <v>8107.1</v>
      </c>
      <c r="Q651" s="9">
        <f t="shared" si="299"/>
        <v>537.5</v>
      </c>
    </row>
    <row r="652" spans="1:17" ht="47.25" customHeight="1">
      <c r="A652" s="65" t="s">
        <v>450</v>
      </c>
      <c r="B652" s="13" t="s">
        <v>139</v>
      </c>
      <c r="C652" s="13" t="s">
        <v>121</v>
      </c>
      <c r="D652" s="13" t="s">
        <v>284</v>
      </c>
      <c r="E652" s="13"/>
      <c r="F652" s="9">
        <f>F653+F664+F669+F677+F674</f>
        <v>21168.699999999997</v>
      </c>
      <c r="G652" s="9">
        <f aca="true" t="shared" si="300" ref="G652:Q652">G653+G664+G669+G677+G674</f>
        <v>12402.2</v>
      </c>
      <c r="H652" s="9">
        <f t="shared" si="300"/>
        <v>8229</v>
      </c>
      <c r="I652" s="9">
        <f t="shared" si="300"/>
        <v>537.5</v>
      </c>
      <c r="J652" s="9">
        <f t="shared" si="300"/>
        <v>8104.500000000001</v>
      </c>
      <c r="K652" s="9">
        <f t="shared" si="300"/>
        <v>0</v>
      </c>
      <c r="L652" s="9">
        <f t="shared" si="300"/>
        <v>7567.000000000001</v>
      </c>
      <c r="M652" s="9">
        <f t="shared" si="300"/>
        <v>537.5</v>
      </c>
      <c r="N652" s="9">
        <f t="shared" si="300"/>
        <v>8188.400000000001</v>
      </c>
      <c r="O652" s="9">
        <f t="shared" si="300"/>
        <v>0</v>
      </c>
      <c r="P652" s="9">
        <f t="shared" si="300"/>
        <v>7650.900000000001</v>
      </c>
      <c r="Q652" s="9">
        <f t="shared" si="300"/>
        <v>537.5</v>
      </c>
    </row>
    <row r="653" spans="1:17" ht="27.75" customHeight="1">
      <c r="A653" s="65" t="s">
        <v>0</v>
      </c>
      <c r="B653" s="13" t="s">
        <v>139</v>
      </c>
      <c r="C653" s="13" t="s">
        <v>121</v>
      </c>
      <c r="D653" s="13" t="s">
        <v>1</v>
      </c>
      <c r="E653" s="13"/>
      <c r="F653" s="9">
        <f>F654+F656+F658+F660+F662</f>
        <v>7417.2</v>
      </c>
      <c r="G653" s="9">
        <f aca="true" t="shared" si="301" ref="G653:Q653">G654+G656+G658+G660+G662</f>
        <v>300</v>
      </c>
      <c r="H653" s="9">
        <f t="shared" si="301"/>
        <v>6979.3</v>
      </c>
      <c r="I653" s="9">
        <f t="shared" si="301"/>
        <v>137.9</v>
      </c>
      <c r="J653" s="9">
        <f t="shared" si="301"/>
        <v>7213.6</v>
      </c>
      <c r="K653" s="9">
        <f t="shared" si="301"/>
        <v>0</v>
      </c>
      <c r="L653" s="9">
        <f t="shared" si="301"/>
        <v>7073.6</v>
      </c>
      <c r="M653" s="9">
        <f t="shared" si="301"/>
        <v>140</v>
      </c>
      <c r="N653" s="9">
        <f t="shared" si="301"/>
        <v>7297.5</v>
      </c>
      <c r="O653" s="9">
        <f t="shared" si="301"/>
        <v>0</v>
      </c>
      <c r="P653" s="9">
        <f t="shared" si="301"/>
        <v>7157.5</v>
      </c>
      <c r="Q653" s="9">
        <f t="shared" si="301"/>
        <v>140</v>
      </c>
    </row>
    <row r="654" spans="1:17" ht="42.75" customHeight="1">
      <c r="A654" s="65" t="s">
        <v>345</v>
      </c>
      <c r="B654" s="13" t="s">
        <v>139</v>
      </c>
      <c r="C654" s="13" t="s">
        <v>121</v>
      </c>
      <c r="D654" s="13" t="s">
        <v>3</v>
      </c>
      <c r="E654" s="13"/>
      <c r="F654" s="9">
        <f>F655</f>
        <v>5251</v>
      </c>
      <c r="G654" s="9">
        <f aca="true" t="shared" si="302" ref="G654:Q654">G655</f>
        <v>0</v>
      </c>
      <c r="H654" s="9">
        <f t="shared" si="302"/>
        <v>5251</v>
      </c>
      <c r="I654" s="9">
        <f t="shared" si="302"/>
        <v>0</v>
      </c>
      <c r="J654" s="9">
        <f t="shared" si="302"/>
        <v>5482.8</v>
      </c>
      <c r="K654" s="9">
        <f t="shared" si="302"/>
        <v>0</v>
      </c>
      <c r="L654" s="9">
        <f t="shared" si="302"/>
        <v>5482.8</v>
      </c>
      <c r="M654" s="9">
        <f t="shared" si="302"/>
        <v>0</v>
      </c>
      <c r="N654" s="9">
        <f t="shared" si="302"/>
        <v>5566.7</v>
      </c>
      <c r="O654" s="9">
        <f t="shared" si="302"/>
        <v>0</v>
      </c>
      <c r="P654" s="9">
        <f t="shared" si="302"/>
        <v>5566.7</v>
      </c>
      <c r="Q654" s="9">
        <f t="shared" si="302"/>
        <v>0</v>
      </c>
    </row>
    <row r="655" spans="1:17" ht="24.75" customHeight="1">
      <c r="A655" s="65" t="s">
        <v>186</v>
      </c>
      <c r="B655" s="13" t="s">
        <v>139</v>
      </c>
      <c r="C655" s="13" t="s">
        <v>121</v>
      </c>
      <c r="D655" s="13" t="s">
        <v>3</v>
      </c>
      <c r="E655" s="13" t="s">
        <v>185</v>
      </c>
      <c r="F655" s="9">
        <f>G655+H655+I655</f>
        <v>5251</v>
      </c>
      <c r="G655" s="9"/>
      <c r="H655" s="9">
        <f>5145.2+105.8</f>
        <v>5251</v>
      </c>
      <c r="I655" s="9"/>
      <c r="J655" s="9">
        <f>K655+L655+M655</f>
        <v>5482.8</v>
      </c>
      <c r="K655" s="9"/>
      <c r="L655" s="9">
        <v>5482.8</v>
      </c>
      <c r="M655" s="9"/>
      <c r="N655" s="9">
        <f>O655+P655+Q655</f>
        <v>5566.7</v>
      </c>
      <c r="O655" s="67"/>
      <c r="P655" s="67">
        <v>5566.7</v>
      </c>
      <c r="Q655" s="67"/>
    </row>
    <row r="656" spans="1:17" ht="26.25" customHeight="1">
      <c r="A656" s="65" t="s">
        <v>451</v>
      </c>
      <c r="B656" s="13" t="s">
        <v>139</v>
      </c>
      <c r="C656" s="13" t="s">
        <v>121</v>
      </c>
      <c r="D656" s="13" t="s">
        <v>2</v>
      </c>
      <c r="E656" s="13"/>
      <c r="F656" s="9">
        <f aca="true" t="shared" si="303" ref="F656:Q656">F657</f>
        <v>170</v>
      </c>
      <c r="G656" s="9">
        <f t="shared" si="303"/>
        <v>0</v>
      </c>
      <c r="H656" s="9">
        <f t="shared" si="303"/>
        <v>170</v>
      </c>
      <c r="I656" s="9">
        <f t="shared" si="303"/>
        <v>0</v>
      </c>
      <c r="J656" s="9">
        <f t="shared" si="303"/>
        <v>170</v>
      </c>
      <c r="K656" s="9">
        <f t="shared" si="303"/>
        <v>0</v>
      </c>
      <c r="L656" s="9">
        <f t="shared" si="303"/>
        <v>170</v>
      </c>
      <c r="M656" s="9">
        <f t="shared" si="303"/>
        <v>0</v>
      </c>
      <c r="N656" s="9">
        <f t="shared" si="303"/>
        <v>170</v>
      </c>
      <c r="O656" s="9">
        <f t="shared" si="303"/>
        <v>0</v>
      </c>
      <c r="P656" s="9">
        <f t="shared" si="303"/>
        <v>170</v>
      </c>
      <c r="Q656" s="9">
        <f t="shared" si="303"/>
        <v>0</v>
      </c>
    </row>
    <row r="657" spans="1:17" ht="24" customHeight="1">
      <c r="A657" s="65" t="s">
        <v>186</v>
      </c>
      <c r="B657" s="13" t="s">
        <v>139</v>
      </c>
      <c r="C657" s="13" t="s">
        <v>121</v>
      </c>
      <c r="D657" s="13" t="s">
        <v>2</v>
      </c>
      <c r="E657" s="13" t="s">
        <v>185</v>
      </c>
      <c r="F657" s="9">
        <f>G657+H657+I657</f>
        <v>170</v>
      </c>
      <c r="G657" s="9"/>
      <c r="H657" s="9">
        <f>60+110</f>
        <v>170</v>
      </c>
      <c r="I657" s="9"/>
      <c r="J657" s="9">
        <f>K657+L657+M657</f>
        <v>170</v>
      </c>
      <c r="K657" s="9"/>
      <c r="L657" s="9">
        <f>60+110</f>
        <v>170</v>
      </c>
      <c r="M657" s="9"/>
      <c r="N657" s="9">
        <f>O657+P657+Q657</f>
        <v>170</v>
      </c>
      <c r="O657" s="9"/>
      <c r="P657" s="9">
        <f>60+110</f>
        <v>170</v>
      </c>
      <c r="Q657" s="9"/>
    </row>
    <row r="658" spans="1:17" ht="88.5" customHeight="1">
      <c r="A658" s="65" t="s">
        <v>700</v>
      </c>
      <c r="B658" s="13" t="s">
        <v>139</v>
      </c>
      <c r="C658" s="13" t="s">
        <v>121</v>
      </c>
      <c r="D658" s="13" t="s">
        <v>82</v>
      </c>
      <c r="E658" s="13"/>
      <c r="F658" s="9">
        <f aca="true" t="shared" si="304" ref="F658:Q658">F659</f>
        <v>137.9</v>
      </c>
      <c r="G658" s="9">
        <f t="shared" si="304"/>
        <v>0</v>
      </c>
      <c r="H658" s="9">
        <f t="shared" si="304"/>
        <v>0</v>
      </c>
      <c r="I658" s="9">
        <f t="shared" si="304"/>
        <v>137.9</v>
      </c>
      <c r="J658" s="9">
        <f t="shared" si="304"/>
        <v>140</v>
      </c>
      <c r="K658" s="9">
        <f t="shared" si="304"/>
        <v>0</v>
      </c>
      <c r="L658" s="9">
        <f t="shared" si="304"/>
        <v>0</v>
      </c>
      <c r="M658" s="9">
        <f t="shared" si="304"/>
        <v>140</v>
      </c>
      <c r="N658" s="9">
        <f t="shared" si="304"/>
        <v>140</v>
      </c>
      <c r="O658" s="9">
        <f t="shared" si="304"/>
        <v>0</v>
      </c>
      <c r="P658" s="9">
        <f t="shared" si="304"/>
        <v>0</v>
      </c>
      <c r="Q658" s="9">
        <f t="shared" si="304"/>
        <v>140</v>
      </c>
    </row>
    <row r="659" spans="1:17" ht="27" customHeight="1">
      <c r="A659" s="65" t="s">
        <v>186</v>
      </c>
      <c r="B659" s="13" t="s">
        <v>139</v>
      </c>
      <c r="C659" s="13" t="s">
        <v>121</v>
      </c>
      <c r="D659" s="13" t="s">
        <v>82</v>
      </c>
      <c r="E659" s="13" t="s">
        <v>185</v>
      </c>
      <c r="F659" s="9">
        <f>G659+H659+I659</f>
        <v>137.9</v>
      </c>
      <c r="G659" s="9"/>
      <c r="H659" s="9"/>
      <c r="I659" s="9">
        <v>137.9</v>
      </c>
      <c r="J659" s="9">
        <f>K659+L659+M659</f>
        <v>140</v>
      </c>
      <c r="K659" s="9"/>
      <c r="L659" s="9"/>
      <c r="M659" s="9">
        <v>140</v>
      </c>
      <c r="N659" s="9">
        <f>O659+P659+Q659</f>
        <v>140</v>
      </c>
      <c r="O659" s="9"/>
      <c r="P659" s="9"/>
      <c r="Q659" s="9">
        <v>140</v>
      </c>
    </row>
    <row r="660" spans="1:17" ht="60" customHeight="1">
      <c r="A660" s="65" t="s">
        <v>432</v>
      </c>
      <c r="B660" s="13" t="s">
        <v>139</v>
      </c>
      <c r="C660" s="13" t="s">
        <v>121</v>
      </c>
      <c r="D660" s="13" t="s">
        <v>442</v>
      </c>
      <c r="E660" s="13"/>
      <c r="F660" s="9">
        <f aca="true" t="shared" si="305" ref="F660:Q660">F661</f>
        <v>1525</v>
      </c>
      <c r="G660" s="9">
        <f t="shared" si="305"/>
        <v>0</v>
      </c>
      <c r="H660" s="9">
        <f t="shared" si="305"/>
        <v>1525</v>
      </c>
      <c r="I660" s="9">
        <f t="shared" si="305"/>
        <v>0</v>
      </c>
      <c r="J660" s="9">
        <f t="shared" si="305"/>
        <v>1420.8</v>
      </c>
      <c r="K660" s="9">
        <f t="shared" si="305"/>
        <v>0</v>
      </c>
      <c r="L660" s="9">
        <f t="shared" si="305"/>
        <v>1420.8</v>
      </c>
      <c r="M660" s="9">
        <f t="shared" si="305"/>
        <v>0</v>
      </c>
      <c r="N660" s="9">
        <f t="shared" si="305"/>
        <v>1420.8</v>
      </c>
      <c r="O660" s="9">
        <f t="shared" si="305"/>
        <v>0</v>
      </c>
      <c r="P660" s="9">
        <f t="shared" si="305"/>
        <v>1420.8</v>
      </c>
      <c r="Q660" s="9">
        <f t="shared" si="305"/>
        <v>0</v>
      </c>
    </row>
    <row r="661" spans="1:17" ht="26.25" customHeight="1">
      <c r="A661" s="65" t="s">
        <v>186</v>
      </c>
      <c r="B661" s="13" t="s">
        <v>139</v>
      </c>
      <c r="C661" s="13" t="s">
        <v>121</v>
      </c>
      <c r="D661" s="13" t="s">
        <v>442</v>
      </c>
      <c r="E661" s="13" t="s">
        <v>185</v>
      </c>
      <c r="F661" s="9">
        <f>G661+H661+I661</f>
        <v>1525</v>
      </c>
      <c r="G661" s="9"/>
      <c r="H661" s="9">
        <f>1420.8+104.2</f>
        <v>1525</v>
      </c>
      <c r="I661" s="9"/>
      <c r="J661" s="9">
        <f>K661+L661+M661</f>
        <v>1420.8</v>
      </c>
      <c r="K661" s="9"/>
      <c r="L661" s="9">
        <v>1420.8</v>
      </c>
      <c r="M661" s="9"/>
      <c r="N661" s="9">
        <f>O661+P661+Q661</f>
        <v>1420.8</v>
      </c>
      <c r="O661" s="67"/>
      <c r="P661" s="67">
        <v>1420.8</v>
      </c>
      <c r="Q661" s="67"/>
    </row>
    <row r="662" spans="1:17" ht="60" customHeight="1">
      <c r="A662" s="65" t="s">
        <v>587</v>
      </c>
      <c r="B662" s="13" t="s">
        <v>139</v>
      </c>
      <c r="C662" s="13" t="s">
        <v>121</v>
      </c>
      <c r="D662" s="13" t="s">
        <v>586</v>
      </c>
      <c r="E662" s="13"/>
      <c r="F662" s="9">
        <f aca="true" t="shared" si="306" ref="F662:Q662">F663</f>
        <v>333.3</v>
      </c>
      <c r="G662" s="9">
        <f t="shared" si="306"/>
        <v>300</v>
      </c>
      <c r="H662" s="9">
        <f t="shared" si="306"/>
        <v>33.3</v>
      </c>
      <c r="I662" s="9">
        <f t="shared" si="306"/>
        <v>0</v>
      </c>
      <c r="J662" s="9">
        <f t="shared" si="306"/>
        <v>0</v>
      </c>
      <c r="K662" s="9">
        <f t="shared" si="306"/>
        <v>0</v>
      </c>
      <c r="L662" s="9">
        <f t="shared" si="306"/>
        <v>0</v>
      </c>
      <c r="M662" s="9">
        <f t="shared" si="306"/>
        <v>0</v>
      </c>
      <c r="N662" s="9">
        <f t="shared" si="306"/>
        <v>0</v>
      </c>
      <c r="O662" s="9">
        <f t="shared" si="306"/>
        <v>0</v>
      </c>
      <c r="P662" s="9">
        <f t="shared" si="306"/>
        <v>0</v>
      </c>
      <c r="Q662" s="9">
        <f t="shared" si="306"/>
        <v>0</v>
      </c>
    </row>
    <row r="663" spans="1:17" ht="29.25" customHeight="1">
      <c r="A663" s="65" t="s">
        <v>186</v>
      </c>
      <c r="B663" s="13" t="s">
        <v>139</v>
      </c>
      <c r="C663" s="13" t="s">
        <v>121</v>
      </c>
      <c r="D663" s="13" t="s">
        <v>586</v>
      </c>
      <c r="E663" s="13" t="s">
        <v>185</v>
      </c>
      <c r="F663" s="9">
        <f>G663+H663+I663</f>
        <v>333.3</v>
      </c>
      <c r="G663" s="9">
        <v>300</v>
      </c>
      <c r="H663" s="9">
        <v>33.3</v>
      </c>
      <c r="I663" s="9"/>
      <c r="J663" s="9">
        <f>K663+L663+M663</f>
        <v>0</v>
      </c>
      <c r="K663" s="9">
        <v>0</v>
      </c>
      <c r="L663" s="9"/>
      <c r="M663" s="9"/>
      <c r="N663" s="9">
        <f>O663+P663+Q663</f>
        <v>0</v>
      </c>
      <c r="O663" s="67">
        <v>0</v>
      </c>
      <c r="P663" s="67"/>
      <c r="Q663" s="67"/>
    </row>
    <row r="664" spans="1:17" ht="40.5" customHeight="1">
      <c r="A664" s="65" t="s">
        <v>452</v>
      </c>
      <c r="B664" s="13" t="s">
        <v>139</v>
      </c>
      <c r="C664" s="13" t="s">
        <v>121</v>
      </c>
      <c r="D664" s="13" t="s">
        <v>5</v>
      </c>
      <c r="E664" s="13"/>
      <c r="F664" s="9">
        <f>F665+F667</f>
        <v>50</v>
      </c>
      <c r="G664" s="9">
        <f aca="true" t="shared" si="307" ref="G664:Q664">G665+G667</f>
        <v>0</v>
      </c>
      <c r="H664" s="9">
        <f t="shared" si="307"/>
        <v>30</v>
      </c>
      <c r="I664" s="9">
        <f t="shared" si="307"/>
        <v>20</v>
      </c>
      <c r="J664" s="9">
        <f t="shared" si="307"/>
        <v>50</v>
      </c>
      <c r="K664" s="9">
        <f t="shared" si="307"/>
        <v>0</v>
      </c>
      <c r="L664" s="9">
        <f t="shared" si="307"/>
        <v>30</v>
      </c>
      <c r="M664" s="9">
        <f t="shared" si="307"/>
        <v>20</v>
      </c>
      <c r="N664" s="9">
        <f t="shared" si="307"/>
        <v>50</v>
      </c>
      <c r="O664" s="9">
        <f t="shared" si="307"/>
        <v>0</v>
      </c>
      <c r="P664" s="9">
        <f t="shared" si="307"/>
        <v>30</v>
      </c>
      <c r="Q664" s="9">
        <f t="shared" si="307"/>
        <v>20</v>
      </c>
    </row>
    <row r="665" spans="1:17" ht="32.25" customHeight="1">
      <c r="A665" s="65" t="s">
        <v>451</v>
      </c>
      <c r="B665" s="13" t="s">
        <v>139</v>
      </c>
      <c r="C665" s="13" t="s">
        <v>121</v>
      </c>
      <c r="D665" s="13" t="s">
        <v>6</v>
      </c>
      <c r="E665" s="13"/>
      <c r="F665" s="9">
        <f aca="true" t="shared" si="308" ref="F665:Q665">F666</f>
        <v>30</v>
      </c>
      <c r="G665" s="9">
        <f t="shared" si="308"/>
        <v>0</v>
      </c>
      <c r="H665" s="9">
        <f t="shared" si="308"/>
        <v>30</v>
      </c>
      <c r="I665" s="9">
        <f t="shared" si="308"/>
        <v>0</v>
      </c>
      <c r="J665" s="9">
        <f t="shared" si="308"/>
        <v>30</v>
      </c>
      <c r="K665" s="9">
        <f t="shared" si="308"/>
        <v>0</v>
      </c>
      <c r="L665" s="9">
        <f t="shared" si="308"/>
        <v>30</v>
      </c>
      <c r="M665" s="9">
        <f t="shared" si="308"/>
        <v>0</v>
      </c>
      <c r="N665" s="9">
        <f t="shared" si="308"/>
        <v>30</v>
      </c>
      <c r="O665" s="9">
        <f t="shared" si="308"/>
        <v>0</v>
      </c>
      <c r="P665" s="9">
        <f t="shared" si="308"/>
        <v>30</v>
      </c>
      <c r="Q665" s="9">
        <f t="shared" si="308"/>
        <v>0</v>
      </c>
    </row>
    <row r="666" spans="1:17" ht="27" customHeight="1">
      <c r="A666" s="65" t="s">
        <v>186</v>
      </c>
      <c r="B666" s="13" t="s">
        <v>139</v>
      </c>
      <c r="C666" s="13" t="s">
        <v>121</v>
      </c>
      <c r="D666" s="13" t="s">
        <v>6</v>
      </c>
      <c r="E666" s="13" t="s">
        <v>185</v>
      </c>
      <c r="F666" s="9">
        <f>G666+H666+I666</f>
        <v>30</v>
      </c>
      <c r="G666" s="9"/>
      <c r="H666" s="9">
        <v>30</v>
      </c>
      <c r="I666" s="9"/>
      <c r="J666" s="9">
        <f>K666+L666+M666</f>
        <v>30</v>
      </c>
      <c r="K666" s="9"/>
      <c r="L666" s="9">
        <v>30</v>
      </c>
      <c r="M666" s="9"/>
      <c r="N666" s="9">
        <f>O666+P666+Q666</f>
        <v>30</v>
      </c>
      <c r="O666" s="67"/>
      <c r="P666" s="67">
        <v>30</v>
      </c>
      <c r="Q666" s="67"/>
    </row>
    <row r="667" spans="1:17" ht="78.75" customHeight="1">
      <c r="A667" s="65" t="s">
        <v>700</v>
      </c>
      <c r="B667" s="13" t="s">
        <v>139</v>
      </c>
      <c r="C667" s="13" t="s">
        <v>121</v>
      </c>
      <c r="D667" s="13" t="s">
        <v>81</v>
      </c>
      <c r="E667" s="13"/>
      <c r="F667" s="9">
        <f aca="true" t="shared" si="309" ref="F667:Q667">F668</f>
        <v>20</v>
      </c>
      <c r="G667" s="9">
        <f t="shared" si="309"/>
        <v>0</v>
      </c>
      <c r="H667" s="9">
        <f t="shared" si="309"/>
        <v>0</v>
      </c>
      <c r="I667" s="9">
        <f t="shared" si="309"/>
        <v>20</v>
      </c>
      <c r="J667" s="9">
        <f t="shared" si="309"/>
        <v>20</v>
      </c>
      <c r="K667" s="9">
        <f t="shared" si="309"/>
        <v>0</v>
      </c>
      <c r="L667" s="9">
        <f t="shared" si="309"/>
        <v>0</v>
      </c>
      <c r="M667" s="9">
        <f t="shared" si="309"/>
        <v>20</v>
      </c>
      <c r="N667" s="9">
        <f t="shared" si="309"/>
        <v>20</v>
      </c>
      <c r="O667" s="9">
        <f t="shared" si="309"/>
        <v>0</v>
      </c>
      <c r="P667" s="9">
        <f t="shared" si="309"/>
        <v>0</v>
      </c>
      <c r="Q667" s="9">
        <f t="shared" si="309"/>
        <v>20</v>
      </c>
    </row>
    <row r="668" spans="1:17" ht="26.25" customHeight="1">
      <c r="A668" s="65" t="s">
        <v>186</v>
      </c>
      <c r="B668" s="13" t="s">
        <v>139</v>
      </c>
      <c r="C668" s="13" t="s">
        <v>121</v>
      </c>
      <c r="D668" s="13" t="s">
        <v>81</v>
      </c>
      <c r="E668" s="13" t="s">
        <v>185</v>
      </c>
      <c r="F668" s="9">
        <f>G668+H668+I668</f>
        <v>20</v>
      </c>
      <c r="G668" s="9"/>
      <c r="H668" s="9"/>
      <c r="I668" s="9">
        <v>20</v>
      </c>
      <c r="J668" s="9">
        <f>K668+L668+M668</f>
        <v>20</v>
      </c>
      <c r="K668" s="9"/>
      <c r="L668" s="9"/>
      <c r="M668" s="9">
        <v>20</v>
      </c>
      <c r="N668" s="9">
        <f>O668+P668+Q668</f>
        <v>20</v>
      </c>
      <c r="O668" s="67"/>
      <c r="P668" s="67"/>
      <c r="Q668" s="67">
        <v>20</v>
      </c>
    </row>
    <row r="669" spans="1:17" ht="32.25" customHeight="1">
      <c r="A669" s="65" t="s">
        <v>4</v>
      </c>
      <c r="B669" s="13" t="s">
        <v>139</v>
      </c>
      <c r="C669" s="13" t="s">
        <v>121</v>
      </c>
      <c r="D669" s="13" t="s">
        <v>7</v>
      </c>
      <c r="E669" s="13"/>
      <c r="F669" s="9">
        <f>F670+F672</f>
        <v>612.9000000000001</v>
      </c>
      <c r="G669" s="9">
        <f aca="true" t="shared" si="310" ref="G669:Q669">G670+G672</f>
        <v>0</v>
      </c>
      <c r="H669" s="9">
        <f t="shared" si="310"/>
        <v>353.3</v>
      </c>
      <c r="I669" s="9">
        <f t="shared" si="310"/>
        <v>259.6</v>
      </c>
      <c r="J669" s="9">
        <f t="shared" si="310"/>
        <v>478.8</v>
      </c>
      <c r="K669" s="9">
        <f t="shared" si="310"/>
        <v>0</v>
      </c>
      <c r="L669" s="9">
        <f t="shared" si="310"/>
        <v>271.3</v>
      </c>
      <c r="M669" s="9">
        <f t="shared" si="310"/>
        <v>207.5</v>
      </c>
      <c r="N669" s="9">
        <f t="shared" si="310"/>
        <v>478.8</v>
      </c>
      <c r="O669" s="9">
        <f t="shared" si="310"/>
        <v>0</v>
      </c>
      <c r="P669" s="9">
        <f t="shared" si="310"/>
        <v>271.3</v>
      </c>
      <c r="Q669" s="9">
        <f t="shared" si="310"/>
        <v>207.5</v>
      </c>
    </row>
    <row r="670" spans="1:17" ht="30" customHeight="1">
      <c r="A670" s="65" t="s">
        <v>451</v>
      </c>
      <c r="B670" s="13" t="s">
        <v>139</v>
      </c>
      <c r="C670" s="13" t="s">
        <v>121</v>
      </c>
      <c r="D670" s="13" t="s">
        <v>8</v>
      </c>
      <c r="E670" s="13"/>
      <c r="F670" s="9">
        <f aca="true" t="shared" si="311" ref="F670:Q670">F671</f>
        <v>353.3</v>
      </c>
      <c r="G670" s="9">
        <f t="shared" si="311"/>
        <v>0</v>
      </c>
      <c r="H670" s="9">
        <f t="shared" si="311"/>
        <v>353.3</v>
      </c>
      <c r="I670" s="9">
        <f t="shared" si="311"/>
        <v>0</v>
      </c>
      <c r="J670" s="9">
        <f t="shared" si="311"/>
        <v>271.3</v>
      </c>
      <c r="K670" s="9">
        <f t="shared" si="311"/>
        <v>0</v>
      </c>
      <c r="L670" s="9">
        <f t="shared" si="311"/>
        <v>271.3</v>
      </c>
      <c r="M670" s="9">
        <f t="shared" si="311"/>
        <v>0</v>
      </c>
      <c r="N670" s="9">
        <f t="shared" si="311"/>
        <v>271.3</v>
      </c>
      <c r="O670" s="9">
        <f t="shared" si="311"/>
        <v>0</v>
      </c>
      <c r="P670" s="9">
        <f t="shared" si="311"/>
        <v>271.3</v>
      </c>
      <c r="Q670" s="9">
        <f t="shared" si="311"/>
        <v>0</v>
      </c>
    </row>
    <row r="671" spans="1:17" ht="18.75">
      <c r="A671" s="65" t="s">
        <v>186</v>
      </c>
      <c r="B671" s="13" t="s">
        <v>139</v>
      </c>
      <c r="C671" s="13" t="s">
        <v>121</v>
      </c>
      <c r="D671" s="13" t="s">
        <v>8</v>
      </c>
      <c r="E671" s="13" t="s">
        <v>185</v>
      </c>
      <c r="F671" s="9">
        <f>G671+H671+I671</f>
        <v>353.3</v>
      </c>
      <c r="G671" s="9"/>
      <c r="H671" s="9">
        <v>353.3</v>
      </c>
      <c r="I671" s="9"/>
      <c r="J671" s="9">
        <f>K671+L671+M671</f>
        <v>271.3</v>
      </c>
      <c r="K671" s="9"/>
      <c r="L671" s="9">
        <f>131.3+140</f>
        <v>271.3</v>
      </c>
      <c r="M671" s="9"/>
      <c r="N671" s="9">
        <f>O671+P671+Q671</f>
        <v>271.3</v>
      </c>
      <c r="O671" s="9"/>
      <c r="P671" s="9">
        <f>131.3+140</f>
        <v>271.3</v>
      </c>
      <c r="Q671" s="9"/>
    </row>
    <row r="672" spans="1:17" ht="87" customHeight="1">
      <c r="A672" s="65" t="s">
        <v>700</v>
      </c>
      <c r="B672" s="13" t="s">
        <v>139</v>
      </c>
      <c r="C672" s="13" t="s">
        <v>121</v>
      </c>
      <c r="D672" s="13" t="s">
        <v>453</v>
      </c>
      <c r="E672" s="13"/>
      <c r="F672" s="9">
        <f aca="true" t="shared" si="312" ref="F672:Q672">F673</f>
        <v>259.6</v>
      </c>
      <c r="G672" s="9">
        <f t="shared" si="312"/>
        <v>0</v>
      </c>
      <c r="H672" s="9">
        <f t="shared" si="312"/>
        <v>0</v>
      </c>
      <c r="I672" s="9">
        <f t="shared" si="312"/>
        <v>259.6</v>
      </c>
      <c r="J672" s="9">
        <f t="shared" si="312"/>
        <v>207.5</v>
      </c>
      <c r="K672" s="9">
        <f t="shared" si="312"/>
        <v>0</v>
      </c>
      <c r="L672" s="9">
        <f t="shared" si="312"/>
        <v>0</v>
      </c>
      <c r="M672" s="9">
        <f t="shared" si="312"/>
        <v>207.5</v>
      </c>
      <c r="N672" s="9">
        <f t="shared" si="312"/>
        <v>207.5</v>
      </c>
      <c r="O672" s="9">
        <f t="shared" si="312"/>
        <v>0</v>
      </c>
      <c r="P672" s="9">
        <f t="shared" si="312"/>
        <v>0</v>
      </c>
      <c r="Q672" s="9">
        <f t="shared" si="312"/>
        <v>207.5</v>
      </c>
    </row>
    <row r="673" spans="1:17" ht="18.75">
      <c r="A673" s="65" t="s">
        <v>186</v>
      </c>
      <c r="B673" s="13" t="s">
        <v>139</v>
      </c>
      <c r="C673" s="13" t="s">
        <v>121</v>
      </c>
      <c r="D673" s="13" t="s">
        <v>453</v>
      </c>
      <c r="E673" s="13" t="s">
        <v>185</v>
      </c>
      <c r="F673" s="9">
        <f>G673+H673+I673</f>
        <v>259.6</v>
      </c>
      <c r="G673" s="9"/>
      <c r="H673" s="9"/>
      <c r="I673" s="9">
        <f>209.6+50</f>
        <v>259.6</v>
      </c>
      <c r="J673" s="9">
        <f>K673+L673+M673</f>
        <v>207.5</v>
      </c>
      <c r="K673" s="9"/>
      <c r="L673" s="9"/>
      <c r="M673" s="9">
        <f>97.5+110</f>
        <v>207.5</v>
      </c>
      <c r="N673" s="9">
        <f>O673+P673+Q673</f>
        <v>207.5</v>
      </c>
      <c r="O673" s="9"/>
      <c r="P673" s="9"/>
      <c r="Q673" s="9">
        <f>97.5+110</f>
        <v>207.5</v>
      </c>
    </row>
    <row r="674" spans="1:17" ht="41.25" customHeight="1">
      <c r="A674" s="65" t="s">
        <v>455</v>
      </c>
      <c r="B674" s="13" t="s">
        <v>139</v>
      </c>
      <c r="C674" s="13" t="s">
        <v>121</v>
      </c>
      <c r="D674" s="13" t="s">
        <v>80</v>
      </c>
      <c r="E674" s="13"/>
      <c r="F674" s="9">
        <f>F675</f>
        <v>152.1</v>
      </c>
      <c r="G674" s="9">
        <f aca="true" t="shared" si="313" ref="G674:Q675">G675</f>
        <v>0</v>
      </c>
      <c r="H674" s="9">
        <f t="shared" si="313"/>
        <v>152.1</v>
      </c>
      <c r="I674" s="9">
        <f t="shared" si="313"/>
        <v>0</v>
      </c>
      <c r="J674" s="9">
        <f t="shared" si="313"/>
        <v>152.1</v>
      </c>
      <c r="K674" s="9">
        <f t="shared" si="313"/>
        <v>0</v>
      </c>
      <c r="L674" s="9">
        <f t="shared" si="313"/>
        <v>152.1</v>
      </c>
      <c r="M674" s="9">
        <f t="shared" si="313"/>
        <v>0</v>
      </c>
      <c r="N674" s="9">
        <f t="shared" si="313"/>
        <v>152.1</v>
      </c>
      <c r="O674" s="9">
        <f t="shared" si="313"/>
        <v>0</v>
      </c>
      <c r="P674" s="9">
        <f t="shared" si="313"/>
        <v>152.1</v>
      </c>
      <c r="Q674" s="9">
        <f t="shared" si="313"/>
        <v>0</v>
      </c>
    </row>
    <row r="675" spans="1:17" ht="26.25" customHeight="1">
      <c r="A675" s="65" t="s">
        <v>451</v>
      </c>
      <c r="B675" s="13" t="s">
        <v>139</v>
      </c>
      <c r="C675" s="13" t="s">
        <v>121</v>
      </c>
      <c r="D675" s="13" t="s">
        <v>454</v>
      </c>
      <c r="E675" s="13"/>
      <c r="F675" s="9">
        <f>F676</f>
        <v>152.1</v>
      </c>
      <c r="G675" s="9">
        <f t="shared" si="313"/>
        <v>0</v>
      </c>
      <c r="H675" s="9">
        <f t="shared" si="313"/>
        <v>152.1</v>
      </c>
      <c r="I675" s="9">
        <f t="shared" si="313"/>
        <v>0</v>
      </c>
      <c r="J675" s="9">
        <f t="shared" si="313"/>
        <v>152.1</v>
      </c>
      <c r="K675" s="9">
        <f t="shared" si="313"/>
        <v>0</v>
      </c>
      <c r="L675" s="9">
        <f t="shared" si="313"/>
        <v>152.1</v>
      </c>
      <c r="M675" s="9">
        <f t="shared" si="313"/>
        <v>0</v>
      </c>
      <c r="N675" s="9">
        <f t="shared" si="313"/>
        <v>152.1</v>
      </c>
      <c r="O675" s="9">
        <f t="shared" si="313"/>
        <v>0</v>
      </c>
      <c r="P675" s="9">
        <f t="shared" si="313"/>
        <v>152.1</v>
      </c>
      <c r="Q675" s="9">
        <f t="shared" si="313"/>
        <v>0</v>
      </c>
    </row>
    <row r="676" spans="1:17" ht="42.75" customHeight="1">
      <c r="A676" s="65" t="s">
        <v>91</v>
      </c>
      <c r="B676" s="13" t="s">
        <v>139</v>
      </c>
      <c r="C676" s="13" t="s">
        <v>121</v>
      </c>
      <c r="D676" s="13" t="s">
        <v>454</v>
      </c>
      <c r="E676" s="13" t="s">
        <v>174</v>
      </c>
      <c r="F676" s="9">
        <f>G676+H676+I676</f>
        <v>152.1</v>
      </c>
      <c r="G676" s="9"/>
      <c r="H676" s="9">
        <v>152.1</v>
      </c>
      <c r="I676" s="9"/>
      <c r="J676" s="9">
        <f>K676+L676+M676</f>
        <v>152.1</v>
      </c>
      <c r="K676" s="9"/>
      <c r="L676" s="9">
        <v>152.1</v>
      </c>
      <c r="M676" s="9"/>
      <c r="N676" s="9">
        <f>O676+P676+Q676</f>
        <v>152.1</v>
      </c>
      <c r="O676" s="67"/>
      <c r="P676" s="67">
        <v>152.1</v>
      </c>
      <c r="Q676" s="67"/>
    </row>
    <row r="677" spans="1:17" ht="45.75" customHeight="1">
      <c r="A677" s="65" t="s">
        <v>79</v>
      </c>
      <c r="B677" s="13" t="s">
        <v>139</v>
      </c>
      <c r="C677" s="13" t="s">
        <v>121</v>
      </c>
      <c r="D677" s="13" t="s">
        <v>456</v>
      </c>
      <c r="E677" s="13"/>
      <c r="F677" s="9">
        <f>F678+F680+F682+F684</f>
        <v>12936.5</v>
      </c>
      <c r="G677" s="9">
        <f aca="true" t="shared" si="314" ref="G677:Q677">G678+G680+G682+G684</f>
        <v>12102.2</v>
      </c>
      <c r="H677" s="9">
        <f t="shared" si="314"/>
        <v>714.3</v>
      </c>
      <c r="I677" s="9">
        <f t="shared" si="314"/>
        <v>120</v>
      </c>
      <c r="J677" s="9">
        <f t="shared" si="314"/>
        <v>210</v>
      </c>
      <c r="K677" s="9">
        <f t="shared" si="314"/>
        <v>0</v>
      </c>
      <c r="L677" s="9">
        <f t="shared" si="314"/>
        <v>40</v>
      </c>
      <c r="M677" s="9">
        <f t="shared" si="314"/>
        <v>170</v>
      </c>
      <c r="N677" s="9">
        <f t="shared" si="314"/>
        <v>210</v>
      </c>
      <c r="O677" s="9">
        <f t="shared" si="314"/>
        <v>0</v>
      </c>
      <c r="P677" s="9">
        <f t="shared" si="314"/>
        <v>40</v>
      </c>
      <c r="Q677" s="9">
        <f t="shared" si="314"/>
        <v>170</v>
      </c>
    </row>
    <row r="678" spans="1:17" ht="30" customHeight="1">
      <c r="A678" s="65" t="s">
        <v>451</v>
      </c>
      <c r="B678" s="13" t="s">
        <v>139</v>
      </c>
      <c r="C678" s="13" t="s">
        <v>121</v>
      </c>
      <c r="D678" s="13" t="s">
        <v>629</v>
      </c>
      <c r="E678" s="13"/>
      <c r="F678" s="9">
        <f aca="true" t="shared" si="315" ref="F678:Q678">F679</f>
        <v>40</v>
      </c>
      <c r="G678" s="9">
        <f t="shared" si="315"/>
        <v>0</v>
      </c>
      <c r="H678" s="9">
        <f t="shared" si="315"/>
        <v>40</v>
      </c>
      <c r="I678" s="9">
        <f t="shared" si="315"/>
        <v>0</v>
      </c>
      <c r="J678" s="9">
        <f t="shared" si="315"/>
        <v>40</v>
      </c>
      <c r="K678" s="9">
        <f t="shared" si="315"/>
        <v>0</v>
      </c>
      <c r="L678" s="9">
        <f t="shared" si="315"/>
        <v>40</v>
      </c>
      <c r="M678" s="9">
        <f t="shared" si="315"/>
        <v>0</v>
      </c>
      <c r="N678" s="9">
        <f t="shared" si="315"/>
        <v>40</v>
      </c>
      <c r="O678" s="9">
        <f t="shared" si="315"/>
        <v>0</v>
      </c>
      <c r="P678" s="9">
        <f t="shared" si="315"/>
        <v>40</v>
      </c>
      <c r="Q678" s="9">
        <f t="shared" si="315"/>
        <v>0</v>
      </c>
    </row>
    <row r="679" spans="1:17" ht="18.75">
      <c r="A679" s="65" t="s">
        <v>186</v>
      </c>
      <c r="B679" s="13" t="s">
        <v>139</v>
      </c>
      <c r="C679" s="13" t="s">
        <v>121</v>
      </c>
      <c r="D679" s="13" t="s">
        <v>629</v>
      </c>
      <c r="E679" s="13" t="s">
        <v>185</v>
      </c>
      <c r="F679" s="9">
        <f>G679+H679+I679</f>
        <v>40</v>
      </c>
      <c r="G679" s="9"/>
      <c r="H679" s="9">
        <v>40</v>
      </c>
      <c r="I679" s="9"/>
      <c r="J679" s="9">
        <f>K679+L679+M679</f>
        <v>40</v>
      </c>
      <c r="K679" s="9"/>
      <c r="L679" s="9">
        <v>40</v>
      </c>
      <c r="M679" s="9"/>
      <c r="N679" s="9">
        <f>O679+P679+Q679</f>
        <v>40</v>
      </c>
      <c r="O679" s="9"/>
      <c r="P679" s="9">
        <v>40</v>
      </c>
      <c r="Q679" s="63"/>
    </row>
    <row r="680" spans="1:17" ht="90" customHeight="1">
      <c r="A680" s="65" t="s">
        <v>700</v>
      </c>
      <c r="B680" s="13" t="s">
        <v>139</v>
      </c>
      <c r="C680" s="13" t="s">
        <v>121</v>
      </c>
      <c r="D680" s="13" t="s">
        <v>457</v>
      </c>
      <c r="E680" s="13"/>
      <c r="F680" s="9">
        <f aca="true" t="shared" si="316" ref="F680:Q680">F681</f>
        <v>120</v>
      </c>
      <c r="G680" s="9">
        <f t="shared" si="316"/>
        <v>0</v>
      </c>
      <c r="H680" s="9">
        <f t="shared" si="316"/>
        <v>0</v>
      </c>
      <c r="I680" s="9">
        <f t="shared" si="316"/>
        <v>120</v>
      </c>
      <c r="J680" s="9">
        <f t="shared" si="316"/>
        <v>170</v>
      </c>
      <c r="K680" s="9">
        <f t="shared" si="316"/>
        <v>0</v>
      </c>
      <c r="L680" s="9">
        <f t="shared" si="316"/>
        <v>0</v>
      </c>
      <c r="M680" s="9">
        <f t="shared" si="316"/>
        <v>170</v>
      </c>
      <c r="N680" s="9">
        <f t="shared" si="316"/>
        <v>170</v>
      </c>
      <c r="O680" s="9">
        <f t="shared" si="316"/>
        <v>0</v>
      </c>
      <c r="P680" s="9">
        <f t="shared" si="316"/>
        <v>0</v>
      </c>
      <c r="Q680" s="9">
        <f t="shared" si="316"/>
        <v>170</v>
      </c>
    </row>
    <row r="681" spans="1:17" ht="18.75">
      <c r="A681" s="65" t="s">
        <v>186</v>
      </c>
      <c r="B681" s="13" t="s">
        <v>139</v>
      </c>
      <c r="C681" s="13" t="s">
        <v>121</v>
      </c>
      <c r="D681" s="13" t="s">
        <v>457</v>
      </c>
      <c r="E681" s="13" t="s">
        <v>185</v>
      </c>
      <c r="F681" s="9">
        <f>G681+H681+I681</f>
        <v>120</v>
      </c>
      <c r="G681" s="9"/>
      <c r="H681" s="9"/>
      <c r="I681" s="9">
        <f>120+50-50</f>
        <v>120</v>
      </c>
      <c r="J681" s="9">
        <f>K681+L681+M681</f>
        <v>170</v>
      </c>
      <c r="K681" s="9"/>
      <c r="L681" s="9"/>
      <c r="M681" s="9">
        <f>120+50</f>
        <v>170</v>
      </c>
      <c r="N681" s="9">
        <f>O681+P681+Q681</f>
        <v>170</v>
      </c>
      <c r="O681" s="9"/>
      <c r="P681" s="9"/>
      <c r="Q681" s="9">
        <f>120+50</f>
        <v>170</v>
      </c>
    </row>
    <row r="682" spans="1:17" ht="80.25" customHeight="1">
      <c r="A682" s="84" t="s">
        <v>677</v>
      </c>
      <c r="B682" s="13" t="s">
        <v>139</v>
      </c>
      <c r="C682" s="13" t="s">
        <v>121</v>
      </c>
      <c r="D682" s="66" t="s">
        <v>627</v>
      </c>
      <c r="E682" s="13"/>
      <c r="F682" s="9">
        <f aca="true" t="shared" si="317" ref="F682:Q682">F683</f>
        <v>300</v>
      </c>
      <c r="G682" s="9">
        <f t="shared" si="317"/>
        <v>0</v>
      </c>
      <c r="H682" s="9">
        <f t="shared" si="317"/>
        <v>300</v>
      </c>
      <c r="I682" s="9">
        <f t="shared" si="317"/>
        <v>0</v>
      </c>
      <c r="J682" s="9">
        <f t="shared" si="317"/>
        <v>0</v>
      </c>
      <c r="K682" s="9">
        <f t="shared" si="317"/>
        <v>0</v>
      </c>
      <c r="L682" s="9">
        <f t="shared" si="317"/>
        <v>0</v>
      </c>
      <c r="M682" s="9">
        <f t="shared" si="317"/>
        <v>0</v>
      </c>
      <c r="N682" s="9">
        <f t="shared" si="317"/>
        <v>0</v>
      </c>
      <c r="O682" s="9">
        <f t="shared" si="317"/>
        <v>0</v>
      </c>
      <c r="P682" s="9">
        <f t="shared" si="317"/>
        <v>0</v>
      </c>
      <c r="Q682" s="9">
        <f t="shared" si="317"/>
        <v>0</v>
      </c>
    </row>
    <row r="683" spans="1:17" ht="18.75">
      <c r="A683" s="65" t="s">
        <v>186</v>
      </c>
      <c r="B683" s="13" t="s">
        <v>139</v>
      </c>
      <c r="C683" s="13" t="s">
        <v>121</v>
      </c>
      <c r="D683" s="66" t="s">
        <v>627</v>
      </c>
      <c r="E683" s="13" t="s">
        <v>185</v>
      </c>
      <c r="F683" s="9">
        <f>G683+H683+I683</f>
        <v>300</v>
      </c>
      <c r="G683" s="9"/>
      <c r="H683" s="9">
        <v>300</v>
      </c>
      <c r="I683" s="9"/>
      <c r="J683" s="9">
        <f>K683+L683+M683</f>
        <v>0</v>
      </c>
      <c r="K683" s="9"/>
      <c r="L683" s="9"/>
      <c r="M683" s="9"/>
      <c r="N683" s="9">
        <f>O683+P683+Q683</f>
        <v>0</v>
      </c>
      <c r="O683" s="9"/>
      <c r="P683" s="9"/>
      <c r="Q683" s="9"/>
    </row>
    <row r="684" spans="1:17" ht="74.25" customHeight="1">
      <c r="A684" s="144" t="s">
        <v>659</v>
      </c>
      <c r="B684" s="13" t="s">
        <v>139</v>
      </c>
      <c r="C684" s="13" t="s">
        <v>121</v>
      </c>
      <c r="D684" s="79" t="s">
        <v>660</v>
      </c>
      <c r="E684" s="13"/>
      <c r="F684" s="9">
        <f aca="true" t="shared" si="318" ref="F684:Q684">F685</f>
        <v>12476.5</v>
      </c>
      <c r="G684" s="9">
        <f t="shared" si="318"/>
        <v>12102.2</v>
      </c>
      <c r="H684" s="9">
        <f t="shared" si="318"/>
        <v>374.3</v>
      </c>
      <c r="I684" s="9">
        <f t="shared" si="318"/>
        <v>0</v>
      </c>
      <c r="J684" s="9">
        <f t="shared" si="318"/>
        <v>0</v>
      </c>
      <c r="K684" s="9">
        <f t="shared" si="318"/>
        <v>0</v>
      </c>
      <c r="L684" s="9">
        <f t="shared" si="318"/>
        <v>0</v>
      </c>
      <c r="M684" s="9">
        <f t="shared" si="318"/>
        <v>0</v>
      </c>
      <c r="N684" s="9">
        <f t="shared" si="318"/>
        <v>0</v>
      </c>
      <c r="O684" s="9">
        <f t="shared" si="318"/>
        <v>0</v>
      </c>
      <c r="P684" s="9">
        <f t="shared" si="318"/>
        <v>0</v>
      </c>
      <c r="Q684" s="9">
        <f t="shared" si="318"/>
        <v>0</v>
      </c>
    </row>
    <row r="685" spans="1:17" ht="18.75">
      <c r="A685" s="65" t="s">
        <v>186</v>
      </c>
      <c r="B685" s="13" t="s">
        <v>139</v>
      </c>
      <c r="C685" s="13" t="s">
        <v>121</v>
      </c>
      <c r="D685" s="79" t="s">
        <v>660</v>
      </c>
      <c r="E685" s="13" t="s">
        <v>185</v>
      </c>
      <c r="F685" s="9">
        <f>G685+H685+I685</f>
        <v>12476.5</v>
      </c>
      <c r="G685" s="9">
        <v>12102.2</v>
      </c>
      <c r="H685" s="9">
        <v>374.3</v>
      </c>
      <c r="I685" s="9"/>
      <c r="J685" s="9">
        <f>K685+L685+M685</f>
        <v>0</v>
      </c>
      <c r="K685" s="9"/>
      <c r="L685" s="9"/>
      <c r="M685" s="9"/>
      <c r="N685" s="9">
        <f>O685+P685+Q685</f>
        <v>0</v>
      </c>
      <c r="O685" s="9"/>
      <c r="P685" s="9"/>
      <c r="Q685" s="9"/>
    </row>
    <row r="686" spans="1:17" ht="47.25" customHeight="1">
      <c r="A686" s="65" t="s">
        <v>475</v>
      </c>
      <c r="B686" s="13" t="s">
        <v>139</v>
      </c>
      <c r="C686" s="13" t="s">
        <v>121</v>
      </c>
      <c r="D686" s="13" t="s">
        <v>274</v>
      </c>
      <c r="E686" s="13"/>
      <c r="F686" s="9">
        <f aca="true" t="shared" si="319" ref="F686:Q689">F687</f>
        <v>422.4</v>
      </c>
      <c r="G686" s="9">
        <f t="shared" si="319"/>
        <v>0</v>
      </c>
      <c r="H686" s="9">
        <f t="shared" si="319"/>
        <v>422.4</v>
      </c>
      <c r="I686" s="9">
        <f t="shared" si="319"/>
        <v>0</v>
      </c>
      <c r="J686" s="9">
        <f t="shared" si="319"/>
        <v>454.5</v>
      </c>
      <c r="K686" s="9">
        <f t="shared" si="319"/>
        <v>0</v>
      </c>
      <c r="L686" s="9">
        <f t="shared" si="319"/>
        <v>454.5</v>
      </c>
      <c r="M686" s="9">
        <f t="shared" si="319"/>
        <v>0</v>
      </c>
      <c r="N686" s="9">
        <f t="shared" si="319"/>
        <v>456.2</v>
      </c>
      <c r="O686" s="9">
        <f t="shared" si="319"/>
        <v>0</v>
      </c>
      <c r="P686" s="9">
        <f t="shared" si="319"/>
        <v>456.2</v>
      </c>
      <c r="Q686" s="9">
        <f t="shared" si="319"/>
        <v>0</v>
      </c>
    </row>
    <row r="687" spans="1:17" ht="18.75">
      <c r="A687" s="82" t="s">
        <v>18</v>
      </c>
      <c r="B687" s="13" t="s">
        <v>139</v>
      </c>
      <c r="C687" s="13" t="s">
        <v>121</v>
      </c>
      <c r="D687" s="13" t="s">
        <v>275</v>
      </c>
      <c r="E687" s="13"/>
      <c r="F687" s="9">
        <f t="shared" si="319"/>
        <v>422.4</v>
      </c>
      <c r="G687" s="9">
        <f t="shared" si="319"/>
        <v>0</v>
      </c>
      <c r="H687" s="9">
        <f t="shared" si="319"/>
        <v>422.4</v>
      </c>
      <c r="I687" s="9">
        <f t="shared" si="319"/>
        <v>0</v>
      </c>
      <c r="J687" s="9">
        <f t="shared" si="319"/>
        <v>454.5</v>
      </c>
      <c r="K687" s="9">
        <f t="shared" si="319"/>
        <v>0</v>
      </c>
      <c r="L687" s="9">
        <f t="shared" si="319"/>
        <v>454.5</v>
      </c>
      <c r="M687" s="9">
        <f t="shared" si="319"/>
        <v>0</v>
      </c>
      <c r="N687" s="9">
        <f t="shared" si="319"/>
        <v>456.2</v>
      </c>
      <c r="O687" s="9">
        <f t="shared" si="319"/>
        <v>0</v>
      </c>
      <c r="P687" s="9">
        <f t="shared" si="319"/>
        <v>456.2</v>
      </c>
      <c r="Q687" s="9">
        <f t="shared" si="319"/>
        <v>0</v>
      </c>
    </row>
    <row r="688" spans="1:17" ht="62.25" customHeight="1">
      <c r="A688" s="65" t="s">
        <v>52</v>
      </c>
      <c r="B688" s="13" t="s">
        <v>139</v>
      </c>
      <c r="C688" s="13" t="s">
        <v>121</v>
      </c>
      <c r="D688" s="13" t="s">
        <v>53</v>
      </c>
      <c r="E688" s="13"/>
      <c r="F688" s="9">
        <f t="shared" si="319"/>
        <v>422.4</v>
      </c>
      <c r="G688" s="9">
        <f t="shared" si="319"/>
        <v>0</v>
      </c>
      <c r="H688" s="9">
        <f t="shared" si="319"/>
        <v>422.4</v>
      </c>
      <c r="I688" s="9">
        <f t="shared" si="319"/>
        <v>0</v>
      </c>
      <c r="J688" s="9">
        <f t="shared" si="319"/>
        <v>454.5</v>
      </c>
      <c r="K688" s="9">
        <f t="shared" si="319"/>
        <v>0</v>
      </c>
      <c r="L688" s="9">
        <f t="shared" si="319"/>
        <v>454.5</v>
      </c>
      <c r="M688" s="9">
        <f t="shared" si="319"/>
        <v>0</v>
      </c>
      <c r="N688" s="9">
        <f t="shared" si="319"/>
        <v>456.2</v>
      </c>
      <c r="O688" s="9">
        <f t="shared" si="319"/>
        <v>0</v>
      </c>
      <c r="P688" s="9">
        <f t="shared" si="319"/>
        <v>456.2</v>
      </c>
      <c r="Q688" s="9">
        <f t="shared" si="319"/>
        <v>0</v>
      </c>
    </row>
    <row r="689" spans="1:17" ht="24" customHeight="1">
      <c r="A689" s="65" t="s">
        <v>146</v>
      </c>
      <c r="B689" s="13" t="s">
        <v>139</v>
      </c>
      <c r="C689" s="13" t="s">
        <v>121</v>
      </c>
      <c r="D689" s="13" t="s">
        <v>54</v>
      </c>
      <c r="E689" s="13"/>
      <c r="F689" s="9">
        <f t="shared" si="319"/>
        <v>422.4</v>
      </c>
      <c r="G689" s="9">
        <f t="shared" si="319"/>
        <v>0</v>
      </c>
      <c r="H689" s="9">
        <f t="shared" si="319"/>
        <v>422.4</v>
      </c>
      <c r="I689" s="9">
        <f t="shared" si="319"/>
        <v>0</v>
      </c>
      <c r="J689" s="9">
        <f t="shared" si="319"/>
        <v>454.5</v>
      </c>
      <c r="K689" s="9">
        <f t="shared" si="319"/>
        <v>0</v>
      </c>
      <c r="L689" s="9">
        <f t="shared" si="319"/>
        <v>454.5</v>
      </c>
      <c r="M689" s="9">
        <f t="shared" si="319"/>
        <v>0</v>
      </c>
      <c r="N689" s="9">
        <f t="shared" si="319"/>
        <v>456.2</v>
      </c>
      <c r="O689" s="9">
        <f t="shared" si="319"/>
        <v>0</v>
      </c>
      <c r="P689" s="9">
        <f t="shared" si="319"/>
        <v>456.2</v>
      </c>
      <c r="Q689" s="9">
        <f t="shared" si="319"/>
        <v>0</v>
      </c>
    </row>
    <row r="690" spans="1:17" ht="18.75">
      <c r="A690" s="65" t="s">
        <v>186</v>
      </c>
      <c r="B690" s="13" t="s">
        <v>139</v>
      </c>
      <c r="C690" s="13" t="s">
        <v>121</v>
      </c>
      <c r="D690" s="13" t="s">
        <v>54</v>
      </c>
      <c r="E690" s="13" t="s">
        <v>185</v>
      </c>
      <c r="F690" s="9">
        <f>G690+H690+I690</f>
        <v>422.4</v>
      </c>
      <c r="G690" s="9"/>
      <c r="H690" s="9">
        <v>422.4</v>
      </c>
      <c r="I690" s="9"/>
      <c r="J690" s="9">
        <f>K690+L690+M690</f>
        <v>454.5</v>
      </c>
      <c r="K690" s="9"/>
      <c r="L690" s="9">
        <v>454.5</v>
      </c>
      <c r="M690" s="9"/>
      <c r="N690" s="9">
        <f>O690+P690+Q690</f>
        <v>456.2</v>
      </c>
      <c r="O690" s="16"/>
      <c r="P690" s="9">
        <v>456.2</v>
      </c>
      <c r="Q690" s="16"/>
    </row>
    <row r="691" spans="1:17" ht="18.75">
      <c r="A691" s="62" t="s">
        <v>698</v>
      </c>
      <c r="B691" s="10" t="s">
        <v>139</v>
      </c>
      <c r="C691" s="10" t="s">
        <v>125</v>
      </c>
      <c r="D691" s="13"/>
      <c r="E691" s="13"/>
      <c r="F691" s="9">
        <f>F692</f>
        <v>3731.1000000000004</v>
      </c>
      <c r="G691" s="9">
        <f aca="true" t="shared" si="320" ref="G691:Q691">G692</f>
        <v>3602.8</v>
      </c>
      <c r="H691" s="9">
        <f t="shared" si="320"/>
        <v>128.3</v>
      </c>
      <c r="I691" s="9">
        <f t="shared" si="320"/>
        <v>0</v>
      </c>
      <c r="J691" s="9">
        <f t="shared" si="320"/>
        <v>0</v>
      </c>
      <c r="K691" s="9">
        <f t="shared" si="320"/>
        <v>0</v>
      </c>
      <c r="L691" s="9">
        <f t="shared" si="320"/>
        <v>0</v>
      </c>
      <c r="M691" s="9">
        <f t="shared" si="320"/>
        <v>0</v>
      </c>
      <c r="N691" s="9">
        <f t="shared" si="320"/>
        <v>0</v>
      </c>
      <c r="O691" s="9">
        <f t="shared" si="320"/>
        <v>0</v>
      </c>
      <c r="P691" s="9">
        <f t="shared" si="320"/>
        <v>0</v>
      </c>
      <c r="Q691" s="9">
        <f t="shared" si="320"/>
        <v>0</v>
      </c>
    </row>
    <row r="692" spans="1:17" ht="37.5">
      <c r="A692" s="65" t="s">
        <v>578</v>
      </c>
      <c r="B692" s="13" t="s">
        <v>139</v>
      </c>
      <c r="C692" s="13" t="s">
        <v>125</v>
      </c>
      <c r="D692" s="66" t="s">
        <v>100</v>
      </c>
      <c r="E692" s="13"/>
      <c r="F692" s="9">
        <f aca="true" t="shared" si="321" ref="F692:Q694">F693</f>
        <v>3731.1000000000004</v>
      </c>
      <c r="G692" s="9">
        <f t="shared" si="321"/>
        <v>3602.8</v>
      </c>
      <c r="H692" s="9">
        <f t="shared" si="321"/>
        <v>128.3</v>
      </c>
      <c r="I692" s="9">
        <f t="shared" si="321"/>
        <v>0</v>
      </c>
      <c r="J692" s="9">
        <f t="shared" si="321"/>
        <v>0</v>
      </c>
      <c r="K692" s="9">
        <f t="shared" si="321"/>
        <v>0</v>
      </c>
      <c r="L692" s="9">
        <f t="shared" si="321"/>
        <v>0</v>
      </c>
      <c r="M692" s="9">
        <f t="shared" si="321"/>
        <v>0</v>
      </c>
      <c r="N692" s="9">
        <f t="shared" si="321"/>
        <v>0</v>
      </c>
      <c r="O692" s="9">
        <f t="shared" si="321"/>
        <v>0</v>
      </c>
      <c r="P692" s="9">
        <f t="shared" si="321"/>
        <v>0</v>
      </c>
      <c r="Q692" s="9">
        <f t="shared" si="321"/>
        <v>0</v>
      </c>
    </row>
    <row r="693" spans="1:17" ht="37.5">
      <c r="A693" s="65" t="s">
        <v>669</v>
      </c>
      <c r="B693" s="13" t="s">
        <v>139</v>
      </c>
      <c r="C693" s="13" t="s">
        <v>125</v>
      </c>
      <c r="D693" s="66" t="s">
        <v>668</v>
      </c>
      <c r="E693" s="13"/>
      <c r="F693" s="9">
        <f t="shared" si="321"/>
        <v>3731.1000000000004</v>
      </c>
      <c r="G693" s="9">
        <f t="shared" si="321"/>
        <v>3602.8</v>
      </c>
      <c r="H693" s="9">
        <f t="shared" si="321"/>
        <v>128.3</v>
      </c>
      <c r="I693" s="9">
        <f t="shared" si="321"/>
        <v>0</v>
      </c>
      <c r="J693" s="9">
        <f t="shared" si="321"/>
        <v>0</v>
      </c>
      <c r="K693" s="9">
        <f t="shared" si="321"/>
        <v>0</v>
      </c>
      <c r="L693" s="9">
        <f t="shared" si="321"/>
        <v>0</v>
      </c>
      <c r="M693" s="9">
        <f t="shared" si="321"/>
        <v>0</v>
      </c>
      <c r="N693" s="9">
        <f t="shared" si="321"/>
        <v>0</v>
      </c>
      <c r="O693" s="9">
        <f t="shared" si="321"/>
        <v>0</v>
      </c>
      <c r="P693" s="9">
        <f t="shared" si="321"/>
        <v>0</v>
      </c>
      <c r="Q693" s="9">
        <f t="shared" si="321"/>
        <v>0</v>
      </c>
    </row>
    <row r="694" spans="1:17" ht="37.5">
      <c r="A694" s="144" t="s">
        <v>670</v>
      </c>
      <c r="B694" s="13" t="s">
        <v>139</v>
      </c>
      <c r="C694" s="13" t="s">
        <v>125</v>
      </c>
      <c r="D694" s="66" t="s">
        <v>671</v>
      </c>
      <c r="E694" s="13"/>
      <c r="F694" s="9">
        <f t="shared" si="321"/>
        <v>3731.1000000000004</v>
      </c>
      <c r="G694" s="9">
        <f t="shared" si="321"/>
        <v>3602.8</v>
      </c>
      <c r="H694" s="9">
        <f t="shared" si="321"/>
        <v>128.3</v>
      </c>
      <c r="I694" s="9">
        <f t="shared" si="321"/>
        <v>0</v>
      </c>
      <c r="J694" s="9">
        <f t="shared" si="321"/>
        <v>0</v>
      </c>
      <c r="K694" s="9">
        <f t="shared" si="321"/>
        <v>0</v>
      </c>
      <c r="L694" s="9">
        <f t="shared" si="321"/>
        <v>0</v>
      </c>
      <c r="M694" s="9">
        <f t="shared" si="321"/>
        <v>0</v>
      </c>
      <c r="N694" s="9">
        <f t="shared" si="321"/>
        <v>0</v>
      </c>
      <c r="O694" s="9">
        <f t="shared" si="321"/>
        <v>0</v>
      </c>
      <c r="P694" s="9">
        <f t="shared" si="321"/>
        <v>0</v>
      </c>
      <c r="Q694" s="9">
        <f t="shared" si="321"/>
        <v>0</v>
      </c>
    </row>
    <row r="695" spans="1:17" ht="18.75">
      <c r="A695" s="65" t="s">
        <v>186</v>
      </c>
      <c r="B695" s="13" t="s">
        <v>139</v>
      </c>
      <c r="C695" s="13" t="s">
        <v>125</v>
      </c>
      <c r="D695" s="66" t="s">
        <v>671</v>
      </c>
      <c r="E695" s="13" t="s">
        <v>185</v>
      </c>
      <c r="F695" s="9">
        <f>G695+H695+I695</f>
        <v>3731.1000000000004</v>
      </c>
      <c r="G695" s="9">
        <f>3294.3+308.5</f>
        <v>3602.8</v>
      </c>
      <c r="H695" s="9">
        <v>128.3</v>
      </c>
      <c r="I695" s="9"/>
      <c r="J695" s="9">
        <f>K695+L695+M695</f>
        <v>0</v>
      </c>
      <c r="K695" s="9"/>
      <c r="L695" s="9"/>
      <c r="M695" s="9"/>
      <c r="N695" s="9">
        <f>O695+P695+Q695</f>
        <v>0</v>
      </c>
      <c r="O695" s="16"/>
      <c r="P695" s="16"/>
      <c r="Q695" s="16"/>
    </row>
    <row r="696" spans="1:17" ht="37.5">
      <c r="A696" s="62" t="s">
        <v>482</v>
      </c>
      <c r="B696" s="10" t="s">
        <v>142</v>
      </c>
      <c r="C696" s="10" t="s">
        <v>384</v>
      </c>
      <c r="D696" s="126"/>
      <c r="E696" s="10"/>
      <c r="F696" s="11">
        <f aca="true" t="shared" si="322" ref="F696:Q696">F697+F704</f>
        <v>67863.4</v>
      </c>
      <c r="G696" s="11">
        <f t="shared" si="322"/>
        <v>3576.4</v>
      </c>
      <c r="H696" s="11">
        <f t="shared" si="322"/>
        <v>64287</v>
      </c>
      <c r="I696" s="11">
        <f t="shared" si="322"/>
        <v>0</v>
      </c>
      <c r="J696" s="11">
        <f t="shared" si="322"/>
        <v>49128.899999999994</v>
      </c>
      <c r="K696" s="11">
        <f t="shared" si="322"/>
        <v>3698.8</v>
      </c>
      <c r="L696" s="11">
        <f t="shared" si="322"/>
        <v>45430.1</v>
      </c>
      <c r="M696" s="11">
        <f t="shared" si="322"/>
        <v>0</v>
      </c>
      <c r="N696" s="11">
        <f t="shared" si="322"/>
        <v>50420.2</v>
      </c>
      <c r="O696" s="9">
        <f t="shared" si="322"/>
        <v>3846.5</v>
      </c>
      <c r="P696" s="9">
        <f t="shared" si="322"/>
        <v>46573.7</v>
      </c>
      <c r="Q696" s="9">
        <f t="shared" si="322"/>
        <v>0</v>
      </c>
    </row>
    <row r="697" spans="1:17" ht="48.75" customHeight="1">
      <c r="A697" s="151" t="s">
        <v>211</v>
      </c>
      <c r="B697" s="10" t="s">
        <v>142</v>
      </c>
      <c r="C697" s="10" t="s">
        <v>117</v>
      </c>
      <c r="D697" s="126"/>
      <c r="E697" s="10"/>
      <c r="F697" s="11">
        <f aca="true" t="shared" si="323" ref="F697:Q698">F698</f>
        <v>16977.8</v>
      </c>
      <c r="G697" s="11">
        <f t="shared" si="323"/>
        <v>3576.4</v>
      </c>
      <c r="H697" s="11">
        <f t="shared" si="323"/>
        <v>13401.4</v>
      </c>
      <c r="I697" s="11">
        <f t="shared" si="323"/>
        <v>0</v>
      </c>
      <c r="J697" s="11">
        <f t="shared" si="323"/>
        <v>15502.2</v>
      </c>
      <c r="K697" s="11">
        <f t="shared" si="323"/>
        <v>3698.8</v>
      </c>
      <c r="L697" s="11">
        <f t="shared" si="323"/>
        <v>11803.4</v>
      </c>
      <c r="M697" s="11">
        <f t="shared" si="323"/>
        <v>0</v>
      </c>
      <c r="N697" s="11">
        <f t="shared" si="323"/>
        <v>17148.7</v>
      </c>
      <c r="O697" s="9">
        <f t="shared" si="323"/>
        <v>3846.5</v>
      </c>
      <c r="P697" s="9">
        <f t="shared" si="323"/>
        <v>13302.2</v>
      </c>
      <c r="Q697" s="9">
        <f t="shared" si="323"/>
        <v>0</v>
      </c>
    </row>
    <row r="698" spans="1:17" ht="51" customHeight="1">
      <c r="A698" s="65" t="s">
        <v>459</v>
      </c>
      <c r="B698" s="13" t="s">
        <v>142</v>
      </c>
      <c r="C698" s="13" t="s">
        <v>117</v>
      </c>
      <c r="D698" s="66" t="s">
        <v>268</v>
      </c>
      <c r="E698" s="13"/>
      <c r="F698" s="9">
        <f t="shared" si="323"/>
        <v>16977.8</v>
      </c>
      <c r="G698" s="9">
        <f t="shared" si="323"/>
        <v>3576.4</v>
      </c>
      <c r="H698" s="9">
        <f t="shared" si="323"/>
        <v>13401.4</v>
      </c>
      <c r="I698" s="9">
        <f t="shared" si="323"/>
        <v>0</v>
      </c>
      <c r="J698" s="9">
        <f t="shared" si="323"/>
        <v>15502.2</v>
      </c>
      <c r="K698" s="9">
        <f t="shared" si="323"/>
        <v>3698.8</v>
      </c>
      <c r="L698" s="9">
        <f t="shared" si="323"/>
        <v>11803.4</v>
      </c>
      <c r="M698" s="9">
        <f t="shared" si="323"/>
        <v>0</v>
      </c>
      <c r="N698" s="9">
        <f t="shared" si="323"/>
        <v>17148.7</v>
      </c>
      <c r="O698" s="9">
        <f t="shared" si="323"/>
        <v>3846.5</v>
      </c>
      <c r="P698" s="9">
        <f t="shared" si="323"/>
        <v>13302.2</v>
      </c>
      <c r="Q698" s="9">
        <f t="shared" si="323"/>
        <v>0</v>
      </c>
    </row>
    <row r="699" spans="1:17" ht="39.75" customHeight="1">
      <c r="A699" s="65" t="s">
        <v>271</v>
      </c>
      <c r="B699" s="13" t="s">
        <v>142</v>
      </c>
      <c r="C699" s="13" t="s">
        <v>117</v>
      </c>
      <c r="D699" s="66" t="s">
        <v>460</v>
      </c>
      <c r="E699" s="13"/>
      <c r="F699" s="9">
        <f aca="true" t="shared" si="324" ref="F699:Q699">F700+F702</f>
        <v>16977.8</v>
      </c>
      <c r="G699" s="9">
        <f t="shared" si="324"/>
        <v>3576.4</v>
      </c>
      <c r="H699" s="9">
        <f t="shared" si="324"/>
        <v>13401.4</v>
      </c>
      <c r="I699" s="9">
        <f t="shared" si="324"/>
        <v>0</v>
      </c>
      <c r="J699" s="9">
        <f t="shared" si="324"/>
        <v>15502.2</v>
      </c>
      <c r="K699" s="9">
        <f t="shared" si="324"/>
        <v>3698.8</v>
      </c>
      <c r="L699" s="9">
        <f t="shared" si="324"/>
        <v>11803.4</v>
      </c>
      <c r="M699" s="9">
        <f t="shared" si="324"/>
        <v>0</v>
      </c>
      <c r="N699" s="9">
        <f t="shared" si="324"/>
        <v>17148.7</v>
      </c>
      <c r="O699" s="9">
        <f t="shared" si="324"/>
        <v>3846.5</v>
      </c>
      <c r="P699" s="9">
        <f t="shared" si="324"/>
        <v>13302.2</v>
      </c>
      <c r="Q699" s="9">
        <f t="shared" si="324"/>
        <v>0</v>
      </c>
    </row>
    <row r="700" spans="1:17" ht="42.75" customHeight="1">
      <c r="A700" s="69" t="s">
        <v>462</v>
      </c>
      <c r="B700" s="13" t="s">
        <v>142</v>
      </c>
      <c r="C700" s="13" t="s">
        <v>117</v>
      </c>
      <c r="D700" s="66" t="s">
        <v>461</v>
      </c>
      <c r="E700" s="13"/>
      <c r="F700" s="9">
        <f aca="true" t="shared" si="325" ref="F700:Q700">F701</f>
        <v>13401.4</v>
      </c>
      <c r="G700" s="9">
        <f t="shared" si="325"/>
        <v>0</v>
      </c>
      <c r="H700" s="9">
        <f t="shared" si="325"/>
        <v>13401.4</v>
      </c>
      <c r="I700" s="9">
        <f t="shared" si="325"/>
        <v>0</v>
      </c>
      <c r="J700" s="9">
        <f t="shared" si="325"/>
        <v>11803.4</v>
      </c>
      <c r="K700" s="9">
        <f t="shared" si="325"/>
        <v>0</v>
      </c>
      <c r="L700" s="9">
        <f t="shared" si="325"/>
        <v>11803.4</v>
      </c>
      <c r="M700" s="9">
        <f t="shared" si="325"/>
        <v>0</v>
      </c>
      <c r="N700" s="9">
        <f t="shared" si="325"/>
        <v>13302.2</v>
      </c>
      <c r="O700" s="9">
        <f t="shared" si="325"/>
        <v>0</v>
      </c>
      <c r="P700" s="9">
        <f t="shared" si="325"/>
        <v>13302.2</v>
      </c>
      <c r="Q700" s="9">
        <f t="shared" si="325"/>
        <v>0</v>
      </c>
    </row>
    <row r="701" spans="1:17" ht="18.75">
      <c r="A701" s="65" t="s">
        <v>189</v>
      </c>
      <c r="B701" s="13" t="s">
        <v>142</v>
      </c>
      <c r="C701" s="13" t="s">
        <v>117</v>
      </c>
      <c r="D701" s="66" t="s">
        <v>461</v>
      </c>
      <c r="E701" s="13" t="s">
        <v>196</v>
      </c>
      <c r="F701" s="71">
        <f>G701+H701+I701</f>
        <v>13401.4</v>
      </c>
      <c r="G701" s="9"/>
      <c r="H701" s="9">
        <v>13401.4</v>
      </c>
      <c r="I701" s="9"/>
      <c r="J701" s="9">
        <f>K701+L701+M701</f>
        <v>11803.4</v>
      </c>
      <c r="K701" s="9"/>
      <c r="L701" s="9">
        <v>11803.4</v>
      </c>
      <c r="M701" s="9"/>
      <c r="N701" s="9">
        <f>O701+P701+Q701</f>
        <v>13302.2</v>
      </c>
      <c r="O701" s="67"/>
      <c r="P701" s="9">
        <v>13302.2</v>
      </c>
      <c r="Q701" s="67"/>
    </row>
    <row r="702" spans="1:17" ht="136.5" customHeight="1">
      <c r="A702" s="65" t="s">
        <v>385</v>
      </c>
      <c r="B702" s="13" t="s">
        <v>142</v>
      </c>
      <c r="C702" s="13" t="s">
        <v>117</v>
      </c>
      <c r="D702" s="66" t="s">
        <v>463</v>
      </c>
      <c r="E702" s="13"/>
      <c r="F702" s="9">
        <f aca="true" t="shared" si="326" ref="F702:Q702">F703</f>
        <v>3576.4</v>
      </c>
      <c r="G702" s="9">
        <f t="shared" si="326"/>
        <v>3576.4</v>
      </c>
      <c r="H702" s="9">
        <f t="shared" si="326"/>
        <v>0</v>
      </c>
      <c r="I702" s="9">
        <f t="shared" si="326"/>
        <v>0</v>
      </c>
      <c r="J702" s="9">
        <f t="shared" si="326"/>
        <v>3698.8</v>
      </c>
      <c r="K702" s="9">
        <f t="shared" si="326"/>
        <v>3698.8</v>
      </c>
      <c r="L702" s="9">
        <f t="shared" si="326"/>
        <v>0</v>
      </c>
      <c r="M702" s="9">
        <f t="shared" si="326"/>
        <v>0</v>
      </c>
      <c r="N702" s="9">
        <f t="shared" si="326"/>
        <v>3846.5</v>
      </c>
      <c r="O702" s="9">
        <f t="shared" si="326"/>
        <v>3846.5</v>
      </c>
      <c r="P702" s="9">
        <f t="shared" si="326"/>
        <v>0</v>
      </c>
      <c r="Q702" s="9">
        <f t="shared" si="326"/>
        <v>0</v>
      </c>
    </row>
    <row r="703" spans="1:17" ht="18.75">
      <c r="A703" s="65" t="s">
        <v>189</v>
      </c>
      <c r="B703" s="13" t="s">
        <v>142</v>
      </c>
      <c r="C703" s="13" t="s">
        <v>117</v>
      </c>
      <c r="D703" s="66" t="s">
        <v>463</v>
      </c>
      <c r="E703" s="13" t="s">
        <v>196</v>
      </c>
      <c r="F703" s="71">
        <f>G703+I703</f>
        <v>3576.4</v>
      </c>
      <c r="G703" s="9">
        <v>3576.4</v>
      </c>
      <c r="H703" s="9"/>
      <c r="I703" s="9"/>
      <c r="J703" s="9">
        <f>K703+L703+M703</f>
        <v>3698.8</v>
      </c>
      <c r="K703" s="9">
        <v>3698.8</v>
      </c>
      <c r="L703" s="9"/>
      <c r="M703" s="9"/>
      <c r="N703" s="9">
        <f>O703+Q703</f>
        <v>3846.5</v>
      </c>
      <c r="O703" s="76">
        <v>3846.5</v>
      </c>
      <c r="P703" s="16"/>
      <c r="Q703" s="16"/>
    </row>
    <row r="704" spans="1:17" ht="26.25" customHeight="1">
      <c r="A704" s="62" t="s">
        <v>197</v>
      </c>
      <c r="B704" s="10" t="s">
        <v>142</v>
      </c>
      <c r="C704" s="10" t="s">
        <v>121</v>
      </c>
      <c r="D704" s="126"/>
      <c r="E704" s="10"/>
      <c r="F704" s="11">
        <f aca="true" t="shared" si="327" ref="F704:Q705">F705</f>
        <v>50885.6</v>
      </c>
      <c r="G704" s="11">
        <f t="shared" si="327"/>
        <v>0</v>
      </c>
      <c r="H704" s="11">
        <f t="shared" si="327"/>
        <v>50885.6</v>
      </c>
      <c r="I704" s="11">
        <f t="shared" si="327"/>
        <v>0</v>
      </c>
      <c r="J704" s="11">
        <f t="shared" si="327"/>
        <v>33626.7</v>
      </c>
      <c r="K704" s="11">
        <f t="shared" si="327"/>
        <v>0</v>
      </c>
      <c r="L704" s="11">
        <f t="shared" si="327"/>
        <v>33626.7</v>
      </c>
      <c r="M704" s="11">
        <f t="shared" si="327"/>
        <v>0</v>
      </c>
      <c r="N704" s="11">
        <f t="shared" si="327"/>
        <v>33271.5</v>
      </c>
      <c r="O704" s="9">
        <f t="shared" si="327"/>
        <v>0</v>
      </c>
      <c r="P704" s="9">
        <f t="shared" si="327"/>
        <v>33271.5</v>
      </c>
      <c r="Q704" s="9">
        <f t="shared" si="327"/>
        <v>0</v>
      </c>
    </row>
    <row r="705" spans="1:17" ht="42" customHeight="1">
      <c r="A705" s="65" t="s">
        <v>459</v>
      </c>
      <c r="B705" s="13" t="s">
        <v>142</v>
      </c>
      <c r="C705" s="13" t="s">
        <v>121</v>
      </c>
      <c r="D705" s="66" t="s">
        <v>268</v>
      </c>
      <c r="E705" s="13"/>
      <c r="F705" s="9">
        <f t="shared" si="327"/>
        <v>50885.6</v>
      </c>
      <c r="G705" s="9">
        <f t="shared" si="327"/>
        <v>0</v>
      </c>
      <c r="H705" s="9">
        <f t="shared" si="327"/>
        <v>50885.6</v>
      </c>
      <c r="I705" s="9">
        <f t="shared" si="327"/>
        <v>0</v>
      </c>
      <c r="J705" s="9">
        <f t="shared" si="327"/>
        <v>33626.7</v>
      </c>
      <c r="K705" s="9">
        <f t="shared" si="327"/>
        <v>0</v>
      </c>
      <c r="L705" s="9">
        <f t="shared" si="327"/>
        <v>33626.7</v>
      </c>
      <c r="M705" s="9">
        <f t="shared" si="327"/>
        <v>0</v>
      </c>
      <c r="N705" s="9">
        <f t="shared" si="327"/>
        <v>33271.5</v>
      </c>
      <c r="O705" s="9">
        <f t="shared" si="327"/>
        <v>0</v>
      </c>
      <c r="P705" s="9">
        <f t="shared" si="327"/>
        <v>33271.5</v>
      </c>
      <c r="Q705" s="9">
        <f t="shared" si="327"/>
        <v>0</v>
      </c>
    </row>
    <row r="706" spans="1:17" ht="43.5" customHeight="1">
      <c r="A706" s="65" t="s">
        <v>273</v>
      </c>
      <c r="B706" s="13" t="s">
        <v>142</v>
      </c>
      <c r="C706" s="13" t="s">
        <v>121</v>
      </c>
      <c r="D706" s="66" t="s">
        <v>272</v>
      </c>
      <c r="E706" s="13"/>
      <c r="F706" s="9">
        <f aca="true" t="shared" si="328" ref="F706:Q706">F707+F709</f>
        <v>50885.6</v>
      </c>
      <c r="G706" s="9">
        <f t="shared" si="328"/>
        <v>0</v>
      </c>
      <c r="H706" s="9">
        <f t="shared" si="328"/>
        <v>50885.6</v>
      </c>
      <c r="I706" s="9">
        <f t="shared" si="328"/>
        <v>0</v>
      </c>
      <c r="J706" s="9">
        <f t="shared" si="328"/>
        <v>33626.7</v>
      </c>
      <c r="K706" s="9">
        <f t="shared" si="328"/>
        <v>0</v>
      </c>
      <c r="L706" s="9">
        <f t="shared" si="328"/>
        <v>33626.7</v>
      </c>
      <c r="M706" s="9">
        <f t="shared" si="328"/>
        <v>0</v>
      </c>
      <c r="N706" s="9">
        <f t="shared" si="328"/>
        <v>33271.5</v>
      </c>
      <c r="O706" s="9">
        <f t="shared" si="328"/>
        <v>0</v>
      </c>
      <c r="P706" s="9">
        <f t="shared" si="328"/>
        <v>33271.5</v>
      </c>
      <c r="Q706" s="9">
        <f t="shared" si="328"/>
        <v>0</v>
      </c>
    </row>
    <row r="707" spans="1:17" ht="42.75" customHeight="1">
      <c r="A707" s="65" t="s">
        <v>465</v>
      </c>
      <c r="B707" s="13" t="s">
        <v>142</v>
      </c>
      <c r="C707" s="13" t="s">
        <v>121</v>
      </c>
      <c r="D707" s="66" t="s">
        <v>464</v>
      </c>
      <c r="E707" s="13"/>
      <c r="F707" s="9">
        <f aca="true" t="shared" si="329" ref="F707:Q707">F708</f>
        <v>36842.7</v>
      </c>
      <c r="G707" s="9">
        <f t="shared" si="329"/>
        <v>0</v>
      </c>
      <c r="H707" s="9">
        <f t="shared" si="329"/>
        <v>36842.7</v>
      </c>
      <c r="I707" s="9">
        <f t="shared" si="329"/>
        <v>0</v>
      </c>
      <c r="J707" s="9">
        <f t="shared" si="329"/>
        <v>22028.3</v>
      </c>
      <c r="K707" s="9">
        <f t="shared" si="329"/>
        <v>0</v>
      </c>
      <c r="L707" s="9">
        <f t="shared" si="329"/>
        <v>22028.3</v>
      </c>
      <c r="M707" s="9">
        <f t="shared" si="329"/>
        <v>0</v>
      </c>
      <c r="N707" s="9">
        <f t="shared" si="329"/>
        <v>21673.1</v>
      </c>
      <c r="O707" s="9">
        <f t="shared" si="329"/>
        <v>0</v>
      </c>
      <c r="P707" s="9">
        <f t="shared" si="329"/>
        <v>21673.1</v>
      </c>
      <c r="Q707" s="9">
        <f t="shared" si="329"/>
        <v>0</v>
      </c>
    </row>
    <row r="708" spans="1:17" ht="27.75" customHeight="1">
      <c r="A708" s="65" t="s">
        <v>198</v>
      </c>
      <c r="B708" s="13" t="s">
        <v>142</v>
      </c>
      <c r="C708" s="13" t="s">
        <v>121</v>
      </c>
      <c r="D708" s="66" t="s">
        <v>464</v>
      </c>
      <c r="E708" s="13" t="s">
        <v>196</v>
      </c>
      <c r="F708" s="9">
        <f>G708+H708+I708</f>
        <v>36842.7</v>
      </c>
      <c r="G708" s="9"/>
      <c r="H708" s="9">
        <f>19262.7+80+16000+1500</f>
        <v>36842.7</v>
      </c>
      <c r="I708" s="9"/>
      <c r="J708" s="9">
        <f>L708+K708+M708</f>
        <v>22028.3</v>
      </c>
      <c r="K708" s="9"/>
      <c r="L708" s="9">
        <v>22028.3</v>
      </c>
      <c r="M708" s="9"/>
      <c r="N708" s="9">
        <f>O708+Q708+P708</f>
        <v>21673.1</v>
      </c>
      <c r="O708" s="67"/>
      <c r="P708" s="9">
        <v>21673.1</v>
      </c>
      <c r="Q708" s="67"/>
    </row>
    <row r="709" spans="1:17" ht="68.25" customHeight="1">
      <c r="A709" s="69" t="s">
        <v>531</v>
      </c>
      <c r="B709" s="13" t="s">
        <v>142</v>
      </c>
      <c r="C709" s="13" t="s">
        <v>121</v>
      </c>
      <c r="D709" s="66" t="s">
        <v>532</v>
      </c>
      <c r="E709" s="13"/>
      <c r="F709" s="9">
        <f aca="true" t="shared" si="330" ref="F709:Q709">F710</f>
        <v>14042.9</v>
      </c>
      <c r="G709" s="9">
        <f t="shared" si="330"/>
        <v>0</v>
      </c>
      <c r="H709" s="9">
        <f t="shared" si="330"/>
        <v>14042.9</v>
      </c>
      <c r="I709" s="9">
        <f t="shared" si="330"/>
        <v>0</v>
      </c>
      <c r="J709" s="9">
        <f t="shared" si="330"/>
        <v>11598.4</v>
      </c>
      <c r="K709" s="9">
        <f t="shared" si="330"/>
        <v>0</v>
      </c>
      <c r="L709" s="9">
        <f t="shared" si="330"/>
        <v>11598.4</v>
      </c>
      <c r="M709" s="9">
        <f t="shared" si="330"/>
        <v>0</v>
      </c>
      <c r="N709" s="9">
        <f t="shared" si="330"/>
        <v>11598.4</v>
      </c>
      <c r="O709" s="9">
        <f t="shared" si="330"/>
        <v>0</v>
      </c>
      <c r="P709" s="9">
        <f t="shared" si="330"/>
        <v>11598.4</v>
      </c>
      <c r="Q709" s="9">
        <f t="shared" si="330"/>
        <v>0</v>
      </c>
    </row>
    <row r="710" spans="1:17" ht="18.75">
      <c r="A710" s="65" t="s">
        <v>198</v>
      </c>
      <c r="B710" s="13" t="s">
        <v>142</v>
      </c>
      <c r="C710" s="13" t="s">
        <v>121</v>
      </c>
      <c r="D710" s="66" t="s">
        <v>532</v>
      </c>
      <c r="E710" s="13" t="s">
        <v>196</v>
      </c>
      <c r="F710" s="9">
        <f>G710+H710+I710</f>
        <v>14042.9</v>
      </c>
      <c r="G710" s="9"/>
      <c r="H710" s="9">
        <f>11598.4+2444.5</f>
        <v>14042.9</v>
      </c>
      <c r="I710" s="9"/>
      <c r="J710" s="9">
        <f>L710+K710+M710</f>
        <v>11598.4</v>
      </c>
      <c r="K710" s="9"/>
      <c r="L710" s="9">
        <v>11598.4</v>
      </c>
      <c r="M710" s="9"/>
      <c r="N710" s="9">
        <f>O710+Q710+P710</f>
        <v>11598.4</v>
      </c>
      <c r="O710" s="67"/>
      <c r="P710" s="9">
        <v>11598.4</v>
      </c>
      <c r="Q710" s="67"/>
    </row>
    <row r="711" spans="1:17" ht="18.75">
      <c r="A711" s="173" t="s">
        <v>317</v>
      </c>
      <c r="B711" s="173"/>
      <c r="C711" s="173"/>
      <c r="D711" s="173"/>
      <c r="E711" s="173"/>
      <c r="F711" s="11">
        <f aca="true" t="shared" si="331" ref="F711:N711">F15+F182+F222+F268+F305+F321+F514+F591+F606+F650+F696+F177</f>
        <v>1107564.7</v>
      </c>
      <c r="G711" s="11">
        <f t="shared" si="331"/>
        <v>632890.9999999999</v>
      </c>
      <c r="H711" s="11">
        <f t="shared" si="331"/>
        <v>470569.0000000001</v>
      </c>
      <c r="I711" s="11">
        <f t="shared" si="331"/>
        <v>4104.699999999999</v>
      </c>
      <c r="J711" s="11">
        <f t="shared" si="331"/>
        <v>904474.5000000001</v>
      </c>
      <c r="K711" s="11">
        <f t="shared" si="331"/>
        <v>481390.60000000003</v>
      </c>
      <c r="L711" s="11">
        <f t="shared" si="331"/>
        <v>418976.3999999999</v>
      </c>
      <c r="M711" s="11">
        <f t="shared" si="331"/>
        <v>4107.5</v>
      </c>
      <c r="N711" s="11">
        <f t="shared" si="331"/>
        <v>864435.2000000002</v>
      </c>
      <c r="O711" s="11" t="e">
        <f>O15+O182+O222+O268+O305+O321+O514+O591+O606+O650+O696</f>
        <v>#REF!</v>
      </c>
      <c r="P711" s="11" t="e">
        <f>P15+P182+P222+P268+P305+P321+P514+P591+P606+P650+P696</f>
        <v>#REF!</v>
      </c>
      <c r="Q711" s="11" t="e">
        <f>Q15+Q182+Q222+Q268+Q305+Q321+Q514+Q591+Q606+Q650+Q696</f>
        <v>#REF!</v>
      </c>
    </row>
    <row r="712" spans="1:17" ht="18.75">
      <c r="A712" s="174" t="s">
        <v>382</v>
      </c>
      <c r="B712" s="174"/>
      <c r="C712" s="174"/>
      <c r="D712" s="174"/>
      <c r="E712" s="174"/>
      <c r="F712" s="88">
        <f>G712+H712+I712</f>
        <v>0</v>
      </c>
      <c r="G712" s="88"/>
      <c r="H712" s="88"/>
      <c r="I712" s="88"/>
      <c r="J712" s="88">
        <v>12000</v>
      </c>
      <c r="K712" s="11"/>
      <c r="L712" s="11">
        <v>12000</v>
      </c>
      <c r="M712" s="11"/>
      <c r="N712" s="88">
        <v>23000</v>
      </c>
      <c r="O712" s="89"/>
      <c r="P712" s="89">
        <v>23000</v>
      </c>
      <c r="Q712" s="89"/>
    </row>
    <row r="713" spans="1:17" ht="18.75">
      <c r="A713" s="175" t="s">
        <v>136</v>
      </c>
      <c r="B713" s="175"/>
      <c r="C713" s="175"/>
      <c r="D713" s="175"/>
      <c r="E713" s="175"/>
      <c r="F713" s="11">
        <f>F711+F712</f>
        <v>1107564.7</v>
      </c>
      <c r="G713" s="11">
        <f aca="true" t="shared" si="332" ref="G713:Q713">G711+G712</f>
        <v>632890.9999999999</v>
      </c>
      <c r="H713" s="11">
        <f t="shared" si="332"/>
        <v>470569.0000000001</v>
      </c>
      <c r="I713" s="11">
        <f t="shared" si="332"/>
        <v>4104.699999999999</v>
      </c>
      <c r="J713" s="11">
        <f t="shared" si="332"/>
        <v>916474.5000000001</v>
      </c>
      <c r="K713" s="11">
        <f t="shared" si="332"/>
        <v>481390.60000000003</v>
      </c>
      <c r="L713" s="11">
        <f t="shared" si="332"/>
        <v>430976.3999999999</v>
      </c>
      <c r="M713" s="11">
        <f t="shared" si="332"/>
        <v>4107.5</v>
      </c>
      <c r="N713" s="11">
        <f t="shared" si="332"/>
        <v>887435.2000000002</v>
      </c>
      <c r="O713" s="11" t="e">
        <f t="shared" si="332"/>
        <v>#REF!</v>
      </c>
      <c r="P713" s="11" t="e">
        <f t="shared" si="332"/>
        <v>#REF!</v>
      </c>
      <c r="Q713" s="11" t="e">
        <f t="shared" si="332"/>
        <v>#REF!</v>
      </c>
    </row>
    <row r="714" spans="1:17" ht="18">
      <c r="A714" s="1"/>
      <c r="E714" s="3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</row>
    <row r="715" spans="1:17" ht="20.25">
      <c r="A715" s="1"/>
      <c r="D715" s="38"/>
      <c r="F715" s="43"/>
      <c r="G715" s="43"/>
      <c r="H715" s="43"/>
      <c r="I715" s="112"/>
      <c r="J715" s="43"/>
      <c r="K715" s="112"/>
      <c r="L715" s="112"/>
      <c r="M715" s="43"/>
      <c r="N715" s="43"/>
      <c r="O715" s="112"/>
      <c r="P715" s="43"/>
      <c r="Q715" s="43"/>
    </row>
    <row r="716" spans="1:17" ht="20.25">
      <c r="A716" s="1"/>
      <c r="E716" s="38"/>
      <c r="F716" s="43"/>
      <c r="G716" s="42"/>
      <c r="H716" s="42"/>
      <c r="I716" s="113"/>
      <c r="J716" s="43"/>
      <c r="K716" s="112"/>
      <c r="L716" s="112"/>
      <c r="M716" s="43"/>
      <c r="N716" s="43"/>
      <c r="O716" s="113"/>
      <c r="P716" s="41"/>
      <c r="Q716" s="41"/>
    </row>
    <row r="717" spans="1:17" ht="20.25">
      <c r="A717" s="1"/>
      <c r="F717" s="43"/>
      <c r="G717" s="43"/>
      <c r="H717" s="43"/>
      <c r="I717" s="112"/>
      <c r="J717" s="43"/>
      <c r="K717" s="112"/>
      <c r="L717" s="112"/>
      <c r="M717" s="43"/>
      <c r="N717" s="43"/>
      <c r="O717" s="112"/>
      <c r="P717" s="43"/>
      <c r="Q717" s="43"/>
    </row>
    <row r="718" spans="1:17" ht="20.25">
      <c r="A718" s="1"/>
      <c r="F718" s="43"/>
      <c r="G718" s="42"/>
      <c r="H718" s="42"/>
      <c r="I718" s="113"/>
      <c r="J718" s="43"/>
      <c r="K718" s="112"/>
      <c r="L718" s="112"/>
      <c r="M718" s="43"/>
      <c r="N718" s="43"/>
      <c r="O718" s="113"/>
      <c r="P718" s="41"/>
      <c r="Q718" s="41"/>
    </row>
    <row r="730" spans="1:17" ht="3" customHeight="1">
      <c r="A730" s="1"/>
      <c r="F730" s="1"/>
      <c r="G730" s="1"/>
      <c r="H730" s="1"/>
      <c r="J730" s="1"/>
      <c r="M730" s="1"/>
      <c r="N730" s="1"/>
      <c r="P730" s="1"/>
      <c r="Q730" s="1"/>
    </row>
  </sheetData>
  <sheetProtection/>
  <autoFilter ref="A12:D713"/>
  <mergeCells count="18">
    <mergeCell ref="A711:E711"/>
    <mergeCell ref="A712:E712"/>
    <mergeCell ref="A713:E713"/>
    <mergeCell ref="E8:N8"/>
    <mergeCell ref="E9:N9"/>
    <mergeCell ref="A10:N10"/>
    <mergeCell ref="A12:A13"/>
    <mergeCell ref="B12:B13"/>
    <mergeCell ref="C12:C13"/>
    <mergeCell ref="D12:D13"/>
    <mergeCell ref="E12:E13"/>
    <mergeCell ref="F12:N12"/>
    <mergeCell ref="E2:N2"/>
    <mergeCell ref="E3:N3"/>
    <mergeCell ref="E4:N4"/>
    <mergeCell ref="E5:N5"/>
    <mergeCell ref="E6:N6"/>
    <mergeCell ref="E7:N7"/>
  </mergeCells>
  <printOptions horizontalCentered="1"/>
  <pageMargins left="0.5905511811023623" right="0.1968503937007874" top="0" bottom="0" header="0" footer="0"/>
  <pageSetup fitToHeight="17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787"/>
  <sheetViews>
    <sheetView view="pageBreakPreview" zoomScale="64" zoomScaleNormal="85" zoomScaleSheetLayoutView="64" zoomScalePageLayoutView="0" workbookViewId="0" topLeftCell="A1">
      <pane xSplit="6" ySplit="16" topLeftCell="G17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E17" sqref="E17"/>
    </sheetView>
  </sheetViews>
  <sheetFormatPr defaultColWidth="9.00390625" defaultRowHeight="12.75"/>
  <cols>
    <col min="1" max="1" width="99.25390625" style="6" customWidth="1"/>
    <col min="2" max="2" width="8.375" style="1" customWidth="1"/>
    <col min="3" max="3" width="7.375" style="1" customWidth="1"/>
    <col min="4" max="4" width="9.00390625" style="1" customWidth="1"/>
    <col min="5" max="5" width="19.75390625" style="1" customWidth="1"/>
    <col min="6" max="6" width="7.625" style="1" customWidth="1"/>
    <col min="7" max="7" width="16.75390625" style="26" customWidth="1"/>
    <col min="8" max="8" width="18.125" style="26" hidden="1" customWidth="1"/>
    <col min="9" max="9" width="9.375" style="26" hidden="1" customWidth="1"/>
    <col min="10" max="10" width="14.625" style="26" hidden="1" customWidth="1"/>
    <col min="11" max="11" width="19.125" style="27" customWidth="1"/>
    <col min="12" max="12" width="0.2421875" style="27" hidden="1" customWidth="1"/>
    <col min="13" max="13" width="16.25390625" style="27" hidden="1" customWidth="1"/>
    <col min="14" max="14" width="23.00390625" style="27" hidden="1" customWidth="1"/>
    <col min="15" max="15" width="18.875" style="36" customWidth="1"/>
    <col min="16" max="16" width="0.12890625" style="36" hidden="1" customWidth="1"/>
    <col min="17" max="17" width="0.2421875" style="36" hidden="1" customWidth="1"/>
    <col min="18" max="18" width="13.125" style="36" hidden="1" customWidth="1"/>
    <col min="19" max="16384" width="9.125" style="1" customWidth="1"/>
  </cols>
  <sheetData>
    <row r="1" spans="5:15" ht="20.25">
      <c r="E1" s="98" t="s">
        <v>709</v>
      </c>
      <c r="G1" s="1"/>
      <c r="H1" s="1"/>
      <c r="I1" s="1"/>
      <c r="J1" s="1"/>
      <c r="K1" s="1"/>
      <c r="L1" s="1"/>
      <c r="M1" s="1"/>
      <c r="N1" s="1"/>
      <c r="O1" s="60"/>
    </row>
    <row r="2" spans="5:15" ht="20.25">
      <c r="E2" s="161" t="s">
        <v>168</v>
      </c>
      <c r="F2" s="162"/>
      <c r="G2" s="162"/>
      <c r="H2" s="162"/>
      <c r="I2" s="162"/>
      <c r="J2" s="162"/>
      <c r="K2" s="162"/>
      <c r="L2" s="162"/>
      <c r="M2" s="162"/>
      <c r="N2" s="162"/>
      <c r="O2" s="60"/>
    </row>
    <row r="3" spans="5:15" ht="20.25">
      <c r="E3" s="161" t="s">
        <v>147</v>
      </c>
      <c r="F3" s="162"/>
      <c r="G3" s="162"/>
      <c r="H3" s="162"/>
      <c r="I3" s="162"/>
      <c r="J3" s="162"/>
      <c r="K3" s="162"/>
      <c r="L3" s="162"/>
      <c r="M3" s="162"/>
      <c r="N3" s="162"/>
      <c r="O3" s="60"/>
    </row>
    <row r="4" spans="5:15" ht="20.25">
      <c r="E4" s="161" t="s">
        <v>743</v>
      </c>
      <c r="F4" s="162"/>
      <c r="G4" s="162"/>
      <c r="H4" s="162"/>
      <c r="I4" s="162"/>
      <c r="J4" s="162"/>
      <c r="K4" s="162"/>
      <c r="L4" s="162"/>
      <c r="M4" s="162"/>
      <c r="N4" s="162"/>
      <c r="O4" s="60"/>
    </row>
    <row r="5" spans="1:18" ht="20.25" customHeight="1">
      <c r="A5" s="45" t="s">
        <v>164</v>
      </c>
      <c r="B5" s="45"/>
      <c r="C5" s="45"/>
      <c r="D5" s="19"/>
      <c r="E5" s="176" t="s">
        <v>707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37"/>
      <c r="Q5" s="37"/>
      <c r="R5" s="37"/>
    </row>
    <row r="6" spans="1:18" ht="20.25">
      <c r="A6" s="45"/>
      <c r="B6" s="45"/>
      <c r="C6" s="45"/>
      <c r="D6" s="19"/>
      <c r="E6" s="176" t="s">
        <v>168</v>
      </c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37"/>
      <c r="Q6" s="37"/>
      <c r="R6" s="37"/>
    </row>
    <row r="7" spans="1:18" ht="20.25">
      <c r="A7" s="45"/>
      <c r="B7" s="45"/>
      <c r="C7" s="45"/>
      <c r="D7" s="19"/>
      <c r="E7" s="176" t="s">
        <v>147</v>
      </c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37"/>
      <c r="Q7" s="37"/>
      <c r="R7" s="37"/>
    </row>
    <row r="8" spans="1:18" ht="20.25">
      <c r="A8" s="45"/>
      <c r="B8" s="45"/>
      <c r="C8" s="45"/>
      <c r="D8" s="19"/>
      <c r="E8" s="176" t="s">
        <v>686</v>
      </c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37"/>
      <c r="Q8" s="37"/>
      <c r="R8" s="37"/>
    </row>
    <row r="9" spans="1:18" ht="24.75" customHeight="1">
      <c r="A9" s="45"/>
      <c r="B9" s="45"/>
      <c r="C9" s="45"/>
      <c r="D9" s="19"/>
      <c r="E9" s="176" t="s">
        <v>705</v>
      </c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37"/>
      <c r="Q9" s="37"/>
      <c r="R9" s="37"/>
    </row>
    <row r="10" spans="1:18" ht="72.75" customHeight="1">
      <c r="A10" s="165" t="s">
        <v>318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37"/>
      <c r="Q10" s="37"/>
      <c r="R10" s="37"/>
    </row>
    <row r="11" spans="1:18" ht="21.75" customHeight="1">
      <c r="A11" s="166" t="s">
        <v>685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37"/>
      <c r="Q11" s="37"/>
      <c r="R11" s="37"/>
    </row>
    <row r="12" spans="1:18" ht="21.7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21"/>
      <c r="L12" s="21"/>
      <c r="M12" s="21"/>
      <c r="N12" s="21"/>
      <c r="O12" s="21"/>
      <c r="P12" s="37"/>
      <c r="Q12" s="37"/>
      <c r="R12" s="37"/>
    </row>
    <row r="13" spans="1:18" ht="21.7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21"/>
      <c r="L13" s="21"/>
      <c r="M13" s="21"/>
      <c r="N13" s="21"/>
      <c r="O13" s="21"/>
      <c r="P13" s="37"/>
      <c r="Q13" s="37"/>
      <c r="R13" s="37"/>
    </row>
    <row r="14" spans="1:18" ht="18.75">
      <c r="A14" s="23"/>
      <c r="B14" s="19"/>
      <c r="C14" s="19"/>
      <c r="D14" s="19"/>
      <c r="E14" s="19"/>
      <c r="F14" s="2"/>
      <c r="G14" s="19"/>
      <c r="H14" s="22" t="s">
        <v>291</v>
      </c>
      <c r="I14" s="22"/>
      <c r="J14" s="19"/>
      <c r="K14" s="19"/>
      <c r="L14" s="19"/>
      <c r="M14" s="19"/>
      <c r="N14" s="19"/>
      <c r="O14" s="7" t="s">
        <v>222</v>
      </c>
      <c r="P14" s="19"/>
      <c r="Q14" s="19"/>
      <c r="R14" s="19"/>
    </row>
    <row r="15" spans="1:18" ht="18.75" customHeight="1">
      <c r="A15" s="170" t="s">
        <v>116</v>
      </c>
      <c r="B15" s="170" t="s">
        <v>181</v>
      </c>
      <c r="C15" s="170" t="s">
        <v>591</v>
      </c>
      <c r="D15" s="170" t="s">
        <v>539</v>
      </c>
      <c r="E15" s="170" t="s">
        <v>386</v>
      </c>
      <c r="F15" s="170" t="s">
        <v>387</v>
      </c>
      <c r="G15" s="170" t="s">
        <v>165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</row>
    <row r="16" spans="1:18" ht="32.25" customHeight="1">
      <c r="A16" s="170"/>
      <c r="B16" s="170"/>
      <c r="C16" s="170"/>
      <c r="D16" s="170"/>
      <c r="E16" s="170"/>
      <c r="F16" s="170"/>
      <c r="G16" s="5" t="s">
        <v>427</v>
      </c>
      <c r="H16" s="5" t="s">
        <v>355</v>
      </c>
      <c r="I16" s="46" t="s">
        <v>353</v>
      </c>
      <c r="J16" s="5" t="s">
        <v>354</v>
      </c>
      <c r="K16" s="102" t="s">
        <v>579</v>
      </c>
      <c r="L16" s="5" t="s">
        <v>355</v>
      </c>
      <c r="M16" s="5" t="s">
        <v>353</v>
      </c>
      <c r="N16" s="5" t="s">
        <v>354</v>
      </c>
      <c r="O16" s="102" t="s">
        <v>642</v>
      </c>
      <c r="P16" s="5" t="s">
        <v>355</v>
      </c>
      <c r="Q16" s="5" t="s">
        <v>353</v>
      </c>
      <c r="R16" s="5" t="s">
        <v>354</v>
      </c>
    </row>
    <row r="17" spans="1:18" ht="25.5" customHeight="1">
      <c r="A17" s="102">
        <v>1</v>
      </c>
      <c r="B17" s="102">
        <v>2</v>
      </c>
      <c r="C17" s="102">
        <v>3</v>
      </c>
      <c r="D17" s="5">
        <v>4</v>
      </c>
      <c r="E17" s="5">
        <v>5</v>
      </c>
      <c r="F17" s="5">
        <v>6</v>
      </c>
      <c r="G17" s="5">
        <v>7</v>
      </c>
      <c r="H17" s="102"/>
      <c r="I17" s="5"/>
      <c r="J17" s="5"/>
      <c r="K17" s="5">
        <v>8</v>
      </c>
      <c r="L17" s="102"/>
      <c r="M17" s="5"/>
      <c r="N17" s="102"/>
      <c r="O17" s="102">
        <v>9</v>
      </c>
      <c r="P17" s="47"/>
      <c r="Q17" s="47"/>
      <c r="R17" s="47"/>
    </row>
    <row r="18" spans="1:18" ht="18.75">
      <c r="A18" s="62" t="s">
        <v>194</v>
      </c>
      <c r="B18" s="152" t="s">
        <v>151</v>
      </c>
      <c r="C18" s="152"/>
      <c r="D18" s="152"/>
      <c r="E18" s="152"/>
      <c r="F18" s="152"/>
      <c r="G18" s="11">
        <f aca="true" t="shared" si="0" ref="G18:R18">G19+G35</f>
        <v>78418.79999999999</v>
      </c>
      <c r="H18" s="11">
        <f t="shared" si="0"/>
        <v>5075.9</v>
      </c>
      <c r="I18" s="11">
        <f t="shared" si="0"/>
        <v>73123</v>
      </c>
      <c r="J18" s="11">
        <f t="shared" si="0"/>
        <v>219.9</v>
      </c>
      <c r="K18" s="11">
        <f t="shared" si="0"/>
        <v>58303.799999999996</v>
      </c>
      <c r="L18" s="11">
        <f t="shared" si="0"/>
        <v>3698.8</v>
      </c>
      <c r="M18" s="11">
        <f t="shared" si="0"/>
        <v>54385.1</v>
      </c>
      <c r="N18" s="11">
        <f t="shared" si="0"/>
        <v>219.9</v>
      </c>
      <c r="O18" s="11">
        <f t="shared" si="0"/>
        <v>59726.2</v>
      </c>
      <c r="P18" s="11">
        <f t="shared" si="0"/>
        <v>3846.5</v>
      </c>
      <c r="Q18" s="11">
        <f t="shared" si="0"/>
        <v>55659.799999999996</v>
      </c>
      <c r="R18" s="11">
        <f t="shared" si="0"/>
        <v>219.9</v>
      </c>
    </row>
    <row r="19" spans="1:18" ht="18.75">
      <c r="A19" s="65" t="s">
        <v>209</v>
      </c>
      <c r="B19" s="87" t="s">
        <v>151</v>
      </c>
      <c r="C19" s="87" t="s">
        <v>117</v>
      </c>
      <c r="D19" s="87" t="s">
        <v>384</v>
      </c>
      <c r="E19" s="87"/>
      <c r="F19" s="87"/>
      <c r="G19" s="9">
        <f>G20</f>
        <v>10555.4</v>
      </c>
      <c r="H19" s="9">
        <f aca="true" t="shared" si="1" ref="H19:R19">H20</f>
        <v>1499.5</v>
      </c>
      <c r="I19" s="9">
        <f t="shared" si="1"/>
        <v>8836</v>
      </c>
      <c r="J19" s="9">
        <f t="shared" si="1"/>
        <v>219.9</v>
      </c>
      <c r="K19" s="9">
        <f t="shared" si="1"/>
        <v>9174.9</v>
      </c>
      <c r="L19" s="9">
        <f t="shared" si="1"/>
        <v>0</v>
      </c>
      <c r="M19" s="9">
        <f t="shared" si="1"/>
        <v>8955</v>
      </c>
      <c r="N19" s="9">
        <f t="shared" si="1"/>
        <v>219.9</v>
      </c>
      <c r="O19" s="9">
        <f t="shared" si="1"/>
        <v>9306</v>
      </c>
      <c r="P19" s="9">
        <f t="shared" si="1"/>
        <v>0</v>
      </c>
      <c r="Q19" s="9">
        <f t="shared" si="1"/>
        <v>9086.1</v>
      </c>
      <c r="R19" s="9">
        <f t="shared" si="1"/>
        <v>219.9</v>
      </c>
    </row>
    <row r="20" spans="1:18" ht="60" customHeight="1">
      <c r="A20" s="65" t="s">
        <v>195</v>
      </c>
      <c r="B20" s="13" t="s">
        <v>151</v>
      </c>
      <c r="C20" s="13" t="s">
        <v>117</v>
      </c>
      <c r="D20" s="13" t="s">
        <v>133</v>
      </c>
      <c r="E20" s="66"/>
      <c r="F20" s="13"/>
      <c r="G20" s="9">
        <f>G21</f>
        <v>10555.4</v>
      </c>
      <c r="H20" s="9">
        <f aca="true" t="shared" si="2" ref="H20:R20">H21</f>
        <v>1499.5</v>
      </c>
      <c r="I20" s="9">
        <f t="shared" si="2"/>
        <v>8836</v>
      </c>
      <c r="J20" s="9">
        <f t="shared" si="2"/>
        <v>219.9</v>
      </c>
      <c r="K20" s="9">
        <f t="shared" si="2"/>
        <v>9174.9</v>
      </c>
      <c r="L20" s="9">
        <f t="shared" si="2"/>
        <v>0</v>
      </c>
      <c r="M20" s="9">
        <f t="shared" si="2"/>
        <v>8955</v>
      </c>
      <c r="N20" s="9">
        <f t="shared" si="2"/>
        <v>219.9</v>
      </c>
      <c r="O20" s="9">
        <f t="shared" si="2"/>
        <v>9306</v>
      </c>
      <c r="P20" s="9">
        <f t="shared" si="2"/>
        <v>0</v>
      </c>
      <c r="Q20" s="9">
        <f t="shared" si="2"/>
        <v>9086.1</v>
      </c>
      <c r="R20" s="9">
        <f t="shared" si="2"/>
        <v>219.9</v>
      </c>
    </row>
    <row r="21" spans="1:18" ht="66" customHeight="1">
      <c r="A21" s="65" t="s">
        <v>459</v>
      </c>
      <c r="B21" s="13" t="s">
        <v>151</v>
      </c>
      <c r="C21" s="13" t="s">
        <v>117</v>
      </c>
      <c r="D21" s="13" t="s">
        <v>133</v>
      </c>
      <c r="E21" s="66" t="s">
        <v>268</v>
      </c>
      <c r="F21" s="13"/>
      <c r="G21" s="9">
        <f>G26+G22+G32</f>
        <v>10555.4</v>
      </c>
      <c r="H21" s="9">
        <f aca="true" t="shared" si="3" ref="H21:O21">H26+H22+H32</f>
        <v>1499.5</v>
      </c>
      <c r="I21" s="9">
        <f t="shared" si="3"/>
        <v>8836</v>
      </c>
      <c r="J21" s="9">
        <f t="shared" si="3"/>
        <v>219.9</v>
      </c>
      <c r="K21" s="9">
        <f t="shared" si="3"/>
        <v>9174.9</v>
      </c>
      <c r="L21" s="9">
        <f t="shared" si="3"/>
        <v>0</v>
      </c>
      <c r="M21" s="9">
        <f t="shared" si="3"/>
        <v>8955</v>
      </c>
      <c r="N21" s="9">
        <f t="shared" si="3"/>
        <v>219.9</v>
      </c>
      <c r="O21" s="9">
        <f t="shared" si="3"/>
        <v>9306</v>
      </c>
      <c r="P21" s="9">
        <f>P26+P22</f>
        <v>0</v>
      </c>
      <c r="Q21" s="9">
        <f>Q26+Q22</f>
        <v>9086.1</v>
      </c>
      <c r="R21" s="9">
        <f>R26+R22</f>
        <v>219.9</v>
      </c>
    </row>
    <row r="22" spans="1:18" ht="61.5" customHeight="1">
      <c r="A22" s="65" t="s">
        <v>467</v>
      </c>
      <c r="B22" s="13" t="s">
        <v>151</v>
      </c>
      <c r="C22" s="13" t="s">
        <v>117</v>
      </c>
      <c r="D22" s="13" t="s">
        <v>133</v>
      </c>
      <c r="E22" s="66" t="s">
        <v>270</v>
      </c>
      <c r="F22" s="13"/>
      <c r="G22" s="9">
        <f>G23</f>
        <v>219.9</v>
      </c>
      <c r="H22" s="9">
        <f aca="true" t="shared" si="4" ref="H22:R22">H23</f>
        <v>0</v>
      </c>
      <c r="I22" s="9">
        <f t="shared" si="4"/>
        <v>0</v>
      </c>
      <c r="J22" s="9">
        <f t="shared" si="4"/>
        <v>219.9</v>
      </c>
      <c r="K22" s="9">
        <f t="shared" si="4"/>
        <v>219.9</v>
      </c>
      <c r="L22" s="9">
        <f t="shared" si="4"/>
        <v>0</v>
      </c>
      <c r="M22" s="9">
        <f t="shared" si="4"/>
        <v>0</v>
      </c>
      <c r="N22" s="9">
        <f t="shared" si="4"/>
        <v>219.9</v>
      </c>
      <c r="O22" s="9">
        <f t="shared" si="4"/>
        <v>219.9</v>
      </c>
      <c r="P22" s="9">
        <f t="shared" si="4"/>
        <v>0</v>
      </c>
      <c r="Q22" s="9">
        <f t="shared" si="4"/>
        <v>0</v>
      </c>
      <c r="R22" s="9">
        <f t="shared" si="4"/>
        <v>219.9</v>
      </c>
    </row>
    <row r="23" spans="1:18" ht="44.25" customHeight="1">
      <c r="A23" s="65" t="s">
        <v>26</v>
      </c>
      <c r="B23" s="13" t="s">
        <v>151</v>
      </c>
      <c r="C23" s="13" t="s">
        <v>117</v>
      </c>
      <c r="D23" s="13" t="s">
        <v>133</v>
      </c>
      <c r="E23" s="66" t="s">
        <v>466</v>
      </c>
      <c r="F23" s="13"/>
      <c r="G23" s="9">
        <f>G24+G25</f>
        <v>219.9</v>
      </c>
      <c r="H23" s="9">
        <f aca="true" t="shared" si="5" ref="H23:R23">H24+H25</f>
        <v>0</v>
      </c>
      <c r="I23" s="9">
        <f t="shared" si="5"/>
        <v>0</v>
      </c>
      <c r="J23" s="9">
        <f t="shared" si="5"/>
        <v>219.9</v>
      </c>
      <c r="K23" s="9">
        <f>K24+K25</f>
        <v>219.9</v>
      </c>
      <c r="L23" s="9">
        <f t="shared" si="5"/>
        <v>0</v>
      </c>
      <c r="M23" s="9">
        <f t="shared" si="5"/>
        <v>0</v>
      </c>
      <c r="N23" s="9">
        <f t="shared" si="5"/>
        <v>219.9</v>
      </c>
      <c r="O23" s="9">
        <f t="shared" si="5"/>
        <v>219.9</v>
      </c>
      <c r="P23" s="9">
        <f t="shared" si="5"/>
        <v>0</v>
      </c>
      <c r="Q23" s="9">
        <f t="shared" si="5"/>
        <v>0</v>
      </c>
      <c r="R23" s="9">
        <f t="shared" si="5"/>
        <v>219.9</v>
      </c>
    </row>
    <row r="24" spans="1:18" ht="27" customHeight="1">
      <c r="A24" s="65" t="s">
        <v>170</v>
      </c>
      <c r="B24" s="13" t="s">
        <v>151</v>
      </c>
      <c r="C24" s="13" t="s">
        <v>117</v>
      </c>
      <c r="D24" s="13" t="s">
        <v>133</v>
      </c>
      <c r="E24" s="66" t="s">
        <v>466</v>
      </c>
      <c r="F24" s="13" t="s">
        <v>171</v>
      </c>
      <c r="G24" s="9">
        <f>H24+I24+J24</f>
        <v>153.9</v>
      </c>
      <c r="H24" s="9"/>
      <c r="I24" s="9"/>
      <c r="J24" s="9">
        <v>153.9</v>
      </c>
      <c r="K24" s="9">
        <f>L24+M24+N24</f>
        <v>153.9</v>
      </c>
      <c r="L24" s="9"/>
      <c r="M24" s="9"/>
      <c r="N24" s="9">
        <v>153.9</v>
      </c>
      <c r="O24" s="9">
        <f>P24+Q24+R24</f>
        <v>153.9</v>
      </c>
      <c r="P24" s="67"/>
      <c r="Q24" s="67"/>
      <c r="R24" s="67">
        <v>153.9</v>
      </c>
    </row>
    <row r="25" spans="1:18" ht="37.5">
      <c r="A25" s="65" t="s">
        <v>91</v>
      </c>
      <c r="B25" s="13" t="s">
        <v>151</v>
      </c>
      <c r="C25" s="13" t="s">
        <v>117</v>
      </c>
      <c r="D25" s="13" t="s">
        <v>133</v>
      </c>
      <c r="E25" s="66" t="s">
        <v>466</v>
      </c>
      <c r="F25" s="13" t="s">
        <v>174</v>
      </c>
      <c r="G25" s="9">
        <f>H25+I25+J25</f>
        <v>66</v>
      </c>
      <c r="H25" s="9"/>
      <c r="I25" s="9"/>
      <c r="J25" s="9">
        <v>66</v>
      </c>
      <c r="K25" s="9">
        <f>L25+M25+N25</f>
        <v>66</v>
      </c>
      <c r="L25" s="9"/>
      <c r="M25" s="9"/>
      <c r="N25" s="9">
        <v>66</v>
      </c>
      <c r="O25" s="9">
        <f>P25+Q25+R25</f>
        <v>66</v>
      </c>
      <c r="P25" s="67"/>
      <c r="Q25" s="67"/>
      <c r="R25" s="67">
        <v>66</v>
      </c>
    </row>
    <row r="26" spans="1:18" ht="74.25" customHeight="1">
      <c r="A26" s="65" t="s">
        <v>399</v>
      </c>
      <c r="B26" s="13" t="s">
        <v>151</v>
      </c>
      <c r="C26" s="13" t="s">
        <v>117</v>
      </c>
      <c r="D26" s="13" t="s">
        <v>133</v>
      </c>
      <c r="E26" s="66" t="s">
        <v>67</v>
      </c>
      <c r="F26" s="13"/>
      <c r="G26" s="9">
        <f aca="true" t="shared" si="6" ref="G26:R26">G27+G30</f>
        <v>8836</v>
      </c>
      <c r="H26" s="9">
        <f t="shared" si="6"/>
        <v>0</v>
      </c>
      <c r="I26" s="9">
        <f t="shared" si="6"/>
        <v>8836</v>
      </c>
      <c r="J26" s="9">
        <f t="shared" si="6"/>
        <v>0</v>
      </c>
      <c r="K26" s="9">
        <f t="shared" si="6"/>
        <v>8955</v>
      </c>
      <c r="L26" s="9">
        <f t="shared" si="6"/>
        <v>0</v>
      </c>
      <c r="M26" s="9">
        <f t="shared" si="6"/>
        <v>8955</v>
      </c>
      <c r="N26" s="9">
        <f t="shared" si="6"/>
        <v>0</v>
      </c>
      <c r="O26" s="9">
        <f t="shared" si="6"/>
        <v>9086.1</v>
      </c>
      <c r="P26" s="9">
        <f t="shared" si="6"/>
        <v>0</v>
      </c>
      <c r="Q26" s="9">
        <f t="shared" si="6"/>
        <v>9086.1</v>
      </c>
      <c r="R26" s="9">
        <f t="shared" si="6"/>
        <v>0</v>
      </c>
    </row>
    <row r="27" spans="1:18" ht="20.25" customHeight="1">
      <c r="A27" s="65" t="s">
        <v>184</v>
      </c>
      <c r="B27" s="13" t="s">
        <v>151</v>
      </c>
      <c r="C27" s="13" t="s">
        <v>117</v>
      </c>
      <c r="D27" s="13" t="s">
        <v>133</v>
      </c>
      <c r="E27" s="66" t="s">
        <v>468</v>
      </c>
      <c r="F27" s="13"/>
      <c r="G27" s="9">
        <f aca="true" t="shared" si="7" ref="G27:R27">G28+G29</f>
        <v>6988.700000000001</v>
      </c>
      <c r="H27" s="9">
        <f t="shared" si="7"/>
        <v>0</v>
      </c>
      <c r="I27" s="9">
        <f t="shared" si="7"/>
        <v>6988.700000000001</v>
      </c>
      <c r="J27" s="9">
        <f t="shared" si="7"/>
        <v>0</v>
      </c>
      <c r="K27" s="9">
        <f t="shared" si="7"/>
        <v>7107.700000000001</v>
      </c>
      <c r="L27" s="9">
        <f t="shared" si="7"/>
        <v>0</v>
      </c>
      <c r="M27" s="9">
        <f t="shared" si="7"/>
        <v>7107.700000000001</v>
      </c>
      <c r="N27" s="9">
        <f t="shared" si="7"/>
        <v>0</v>
      </c>
      <c r="O27" s="9">
        <f t="shared" si="7"/>
        <v>7238.8</v>
      </c>
      <c r="P27" s="9">
        <f t="shared" si="7"/>
        <v>0</v>
      </c>
      <c r="Q27" s="9">
        <f t="shared" si="7"/>
        <v>7238.8</v>
      </c>
      <c r="R27" s="9">
        <f t="shared" si="7"/>
        <v>0</v>
      </c>
    </row>
    <row r="28" spans="1:18" ht="24" customHeight="1">
      <c r="A28" s="65" t="s">
        <v>170</v>
      </c>
      <c r="B28" s="13" t="s">
        <v>151</v>
      </c>
      <c r="C28" s="13" t="s">
        <v>117</v>
      </c>
      <c r="D28" s="13" t="s">
        <v>133</v>
      </c>
      <c r="E28" s="66" t="s">
        <v>468</v>
      </c>
      <c r="F28" s="13" t="s">
        <v>171</v>
      </c>
      <c r="G28" s="9">
        <f>H28+I28+J28</f>
        <v>5831.8</v>
      </c>
      <c r="H28" s="9"/>
      <c r="I28" s="71">
        <f>5796.8+35</f>
        <v>5831.8</v>
      </c>
      <c r="J28" s="9"/>
      <c r="K28" s="9">
        <f>L28+M28+N28</f>
        <v>5796.8</v>
      </c>
      <c r="L28" s="9"/>
      <c r="M28" s="71">
        <v>5796.8</v>
      </c>
      <c r="N28" s="9"/>
      <c r="O28" s="9">
        <f>P28+Q28+R28</f>
        <v>5796.8</v>
      </c>
      <c r="P28" s="9"/>
      <c r="Q28" s="71">
        <v>5796.8</v>
      </c>
      <c r="R28" s="9"/>
    </row>
    <row r="29" spans="1:18" ht="37.5">
      <c r="A29" s="65" t="s">
        <v>91</v>
      </c>
      <c r="B29" s="13" t="s">
        <v>151</v>
      </c>
      <c r="C29" s="13" t="s">
        <v>117</v>
      </c>
      <c r="D29" s="13" t="s">
        <v>133</v>
      </c>
      <c r="E29" s="66" t="s">
        <v>468</v>
      </c>
      <c r="F29" s="13" t="s">
        <v>174</v>
      </c>
      <c r="G29" s="9">
        <f>H29+I29+J29</f>
        <v>1156.9</v>
      </c>
      <c r="H29" s="9"/>
      <c r="I29" s="71">
        <f>1191.9-35</f>
        <v>1156.9</v>
      </c>
      <c r="J29" s="9"/>
      <c r="K29" s="9">
        <f>L29+M29+N29</f>
        <v>1310.9</v>
      </c>
      <c r="L29" s="9"/>
      <c r="M29" s="71">
        <v>1310.9</v>
      </c>
      <c r="N29" s="9"/>
      <c r="O29" s="9">
        <f>P29+Q29+R29</f>
        <v>1442</v>
      </c>
      <c r="P29" s="9"/>
      <c r="Q29" s="71">
        <v>1442</v>
      </c>
      <c r="R29" s="9"/>
    </row>
    <row r="30" spans="1:18" ht="57" customHeight="1">
      <c r="A30" s="69" t="s">
        <v>432</v>
      </c>
      <c r="B30" s="13" t="s">
        <v>151</v>
      </c>
      <c r="C30" s="13" t="s">
        <v>117</v>
      </c>
      <c r="D30" s="13" t="s">
        <v>133</v>
      </c>
      <c r="E30" s="66" t="s">
        <v>545</v>
      </c>
      <c r="F30" s="13"/>
      <c r="G30" s="9">
        <f>G31</f>
        <v>1847.3</v>
      </c>
      <c r="H30" s="9">
        <f aca="true" t="shared" si="8" ref="H30:R30">H31</f>
        <v>0</v>
      </c>
      <c r="I30" s="9">
        <f t="shared" si="8"/>
        <v>1847.3</v>
      </c>
      <c r="J30" s="9">
        <f t="shared" si="8"/>
        <v>0</v>
      </c>
      <c r="K30" s="9">
        <f t="shared" si="8"/>
        <v>1847.3</v>
      </c>
      <c r="L30" s="9">
        <f t="shared" si="8"/>
        <v>0</v>
      </c>
      <c r="M30" s="9">
        <f t="shared" si="8"/>
        <v>1847.3</v>
      </c>
      <c r="N30" s="9">
        <f t="shared" si="8"/>
        <v>0</v>
      </c>
      <c r="O30" s="9">
        <f t="shared" si="8"/>
        <v>1847.3</v>
      </c>
      <c r="P30" s="9">
        <f t="shared" si="8"/>
        <v>0</v>
      </c>
      <c r="Q30" s="9">
        <f t="shared" si="8"/>
        <v>1847.3</v>
      </c>
      <c r="R30" s="9">
        <f t="shared" si="8"/>
        <v>0</v>
      </c>
    </row>
    <row r="31" spans="1:18" ht="24.75" customHeight="1">
      <c r="A31" s="65" t="s">
        <v>170</v>
      </c>
      <c r="B31" s="13" t="s">
        <v>151</v>
      </c>
      <c r="C31" s="13" t="s">
        <v>117</v>
      </c>
      <c r="D31" s="13" t="s">
        <v>133</v>
      </c>
      <c r="E31" s="66" t="s">
        <v>545</v>
      </c>
      <c r="F31" s="13" t="s">
        <v>171</v>
      </c>
      <c r="G31" s="9">
        <f>H31+I31+J31</f>
        <v>1847.3</v>
      </c>
      <c r="H31" s="9"/>
      <c r="I31" s="71">
        <v>1847.3</v>
      </c>
      <c r="J31" s="9"/>
      <c r="K31" s="9">
        <f>L31+M31+N31</f>
        <v>1847.3</v>
      </c>
      <c r="L31" s="9"/>
      <c r="M31" s="71">
        <v>1847.3</v>
      </c>
      <c r="N31" s="9"/>
      <c r="O31" s="9">
        <f>P31+Q31+R31</f>
        <v>1847.3</v>
      </c>
      <c r="P31" s="9"/>
      <c r="Q31" s="71">
        <v>1847.3</v>
      </c>
      <c r="R31" s="9"/>
    </row>
    <row r="32" spans="1:18" ht="63" customHeight="1">
      <c r="A32" s="134" t="s">
        <v>730</v>
      </c>
      <c r="B32" s="13" t="s">
        <v>151</v>
      </c>
      <c r="C32" s="13" t="s">
        <v>117</v>
      </c>
      <c r="D32" s="13" t="s">
        <v>133</v>
      </c>
      <c r="E32" s="66" t="s">
        <v>731</v>
      </c>
      <c r="F32" s="13"/>
      <c r="G32" s="9">
        <f>G33</f>
        <v>1499.5</v>
      </c>
      <c r="H32" s="9">
        <f aca="true" t="shared" si="9" ref="H32:K33">H33</f>
        <v>1499.5</v>
      </c>
      <c r="I32" s="9">
        <f t="shared" si="9"/>
        <v>0</v>
      </c>
      <c r="J32" s="9">
        <f t="shared" si="9"/>
        <v>0</v>
      </c>
      <c r="K32" s="9">
        <f t="shared" si="9"/>
        <v>0</v>
      </c>
      <c r="L32" s="9"/>
      <c r="M32" s="71"/>
      <c r="N32" s="9"/>
      <c r="O32" s="9"/>
      <c r="P32" s="9"/>
      <c r="Q32" s="71"/>
      <c r="R32" s="9"/>
    </row>
    <row r="33" spans="1:18" ht="249" customHeight="1">
      <c r="A33" s="134" t="s">
        <v>732</v>
      </c>
      <c r="B33" s="13" t="s">
        <v>151</v>
      </c>
      <c r="C33" s="13" t="s">
        <v>117</v>
      </c>
      <c r="D33" s="13" t="s">
        <v>133</v>
      </c>
      <c r="E33" s="66" t="s">
        <v>733</v>
      </c>
      <c r="F33" s="13"/>
      <c r="G33" s="9">
        <f>G34</f>
        <v>1499.5</v>
      </c>
      <c r="H33" s="9">
        <f t="shared" si="9"/>
        <v>1499.5</v>
      </c>
      <c r="I33" s="9">
        <f t="shared" si="9"/>
        <v>0</v>
      </c>
      <c r="J33" s="9">
        <f t="shared" si="9"/>
        <v>0</v>
      </c>
      <c r="K33" s="9">
        <f t="shared" si="9"/>
        <v>0</v>
      </c>
      <c r="L33" s="9"/>
      <c r="M33" s="71"/>
      <c r="N33" s="9"/>
      <c r="O33" s="9"/>
      <c r="P33" s="9"/>
      <c r="Q33" s="71"/>
      <c r="R33" s="9"/>
    </row>
    <row r="34" spans="1:18" ht="45.75" customHeight="1">
      <c r="A34" s="65" t="s">
        <v>170</v>
      </c>
      <c r="B34" s="13" t="s">
        <v>151</v>
      </c>
      <c r="C34" s="13" t="s">
        <v>117</v>
      </c>
      <c r="D34" s="13" t="s">
        <v>133</v>
      </c>
      <c r="E34" s="66" t="s">
        <v>733</v>
      </c>
      <c r="F34" s="13" t="s">
        <v>171</v>
      </c>
      <c r="G34" s="9">
        <f>H34+I34+J34</f>
        <v>1499.5</v>
      </c>
      <c r="H34" s="9">
        <v>1499.5</v>
      </c>
      <c r="I34" s="71"/>
      <c r="J34" s="9"/>
      <c r="K34" s="9"/>
      <c r="L34" s="9"/>
      <c r="M34" s="71"/>
      <c r="N34" s="9"/>
      <c r="O34" s="9"/>
      <c r="P34" s="9"/>
      <c r="Q34" s="71"/>
      <c r="R34" s="9"/>
    </row>
    <row r="35" spans="1:18" ht="60.75" customHeight="1">
      <c r="A35" s="65" t="s">
        <v>482</v>
      </c>
      <c r="B35" s="13" t="s">
        <v>151</v>
      </c>
      <c r="C35" s="13" t="s">
        <v>142</v>
      </c>
      <c r="D35" s="13" t="s">
        <v>384</v>
      </c>
      <c r="E35" s="66"/>
      <c r="F35" s="13"/>
      <c r="G35" s="9">
        <f>G36+G43</f>
        <v>67863.4</v>
      </c>
      <c r="H35" s="9">
        <f aca="true" t="shared" si="10" ref="H35:R35">H36+H43</f>
        <v>3576.4</v>
      </c>
      <c r="I35" s="9">
        <f t="shared" si="10"/>
        <v>64287</v>
      </c>
      <c r="J35" s="9">
        <f t="shared" si="10"/>
        <v>0</v>
      </c>
      <c r="K35" s="9">
        <f t="shared" si="10"/>
        <v>49128.899999999994</v>
      </c>
      <c r="L35" s="9">
        <f t="shared" si="10"/>
        <v>3698.8</v>
      </c>
      <c r="M35" s="9">
        <f t="shared" si="10"/>
        <v>45430.1</v>
      </c>
      <c r="N35" s="9">
        <f t="shared" si="10"/>
        <v>0</v>
      </c>
      <c r="O35" s="9">
        <f t="shared" si="10"/>
        <v>50420.2</v>
      </c>
      <c r="P35" s="9">
        <f t="shared" si="10"/>
        <v>3846.5</v>
      </c>
      <c r="Q35" s="9">
        <f t="shared" si="10"/>
        <v>46573.7</v>
      </c>
      <c r="R35" s="9">
        <f t="shared" si="10"/>
        <v>0</v>
      </c>
    </row>
    <row r="36" spans="1:18" ht="41.25" customHeight="1">
      <c r="A36" s="153" t="s">
        <v>211</v>
      </c>
      <c r="B36" s="13" t="s">
        <v>151</v>
      </c>
      <c r="C36" s="13" t="s">
        <v>142</v>
      </c>
      <c r="D36" s="13" t="s">
        <v>117</v>
      </c>
      <c r="E36" s="66"/>
      <c r="F36" s="13"/>
      <c r="G36" s="9">
        <f>G37</f>
        <v>16977.8</v>
      </c>
      <c r="H36" s="9">
        <f aca="true" t="shared" si="11" ref="H36:R37">H37</f>
        <v>3576.4</v>
      </c>
      <c r="I36" s="9">
        <f t="shared" si="11"/>
        <v>13401.4</v>
      </c>
      <c r="J36" s="9">
        <f t="shared" si="11"/>
        <v>0</v>
      </c>
      <c r="K36" s="9">
        <f t="shared" si="11"/>
        <v>15502.2</v>
      </c>
      <c r="L36" s="9">
        <f t="shared" si="11"/>
        <v>3698.8</v>
      </c>
      <c r="M36" s="9">
        <f t="shared" si="11"/>
        <v>11803.4</v>
      </c>
      <c r="N36" s="9">
        <f t="shared" si="11"/>
        <v>0</v>
      </c>
      <c r="O36" s="9">
        <f t="shared" si="11"/>
        <v>17148.7</v>
      </c>
      <c r="P36" s="9">
        <f t="shared" si="11"/>
        <v>3846.5</v>
      </c>
      <c r="Q36" s="9">
        <f t="shared" si="11"/>
        <v>13302.2</v>
      </c>
      <c r="R36" s="9">
        <f t="shared" si="11"/>
        <v>0</v>
      </c>
    </row>
    <row r="37" spans="1:18" ht="42" customHeight="1">
      <c r="A37" s="65" t="s">
        <v>459</v>
      </c>
      <c r="B37" s="13" t="s">
        <v>151</v>
      </c>
      <c r="C37" s="13" t="s">
        <v>142</v>
      </c>
      <c r="D37" s="13" t="s">
        <v>117</v>
      </c>
      <c r="E37" s="66" t="s">
        <v>268</v>
      </c>
      <c r="F37" s="13"/>
      <c r="G37" s="9">
        <f>G38</f>
        <v>16977.8</v>
      </c>
      <c r="H37" s="9">
        <f t="shared" si="11"/>
        <v>3576.4</v>
      </c>
      <c r="I37" s="9">
        <f t="shared" si="11"/>
        <v>13401.4</v>
      </c>
      <c r="J37" s="9">
        <f t="shared" si="11"/>
        <v>0</v>
      </c>
      <c r="K37" s="9">
        <f t="shared" si="11"/>
        <v>15502.2</v>
      </c>
      <c r="L37" s="9">
        <f t="shared" si="11"/>
        <v>3698.8</v>
      </c>
      <c r="M37" s="9">
        <f t="shared" si="11"/>
        <v>11803.4</v>
      </c>
      <c r="N37" s="9">
        <f t="shared" si="11"/>
        <v>0</v>
      </c>
      <c r="O37" s="9">
        <f t="shared" si="11"/>
        <v>17148.7</v>
      </c>
      <c r="P37" s="9">
        <f t="shared" si="11"/>
        <v>3846.5</v>
      </c>
      <c r="Q37" s="9">
        <f t="shared" si="11"/>
        <v>13302.2</v>
      </c>
      <c r="R37" s="9">
        <f t="shared" si="11"/>
        <v>0</v>
      </c>
    </row>
    <row r="38" spans="1:18" ht="37.5">
      <c r="A38" s="65" t="s">
        <v>271</v>
      </c>
      <c r="B38" s="13" t="s">
        <v>151</v>
      </c>
      <c r="C38" s="13" t="s">
        <v>142</v>
      </c>
      <c r="D38" s="13" t="s">
        <v>117</v>
      </c>
      <c r="E38" s="66" t="s">
        <v>460</v>
      </c>
      <c r="F38" s="13"/>
      <c r="G38" s="9">
        <f>G39+G41</f>
        <v>16977.8</v>
      </c>
      <c r="H38" s="9">
        <f aca="true" t="shared" si="12" ref="H38:R38">H39+H41</f>
        <v>3576.4</v>
      </c>
      <c r="I38" s="9">
        <f t="shared" si="12"/>
        <v>13401.4</v>
      </c>
      <c r="J38" s="9">
        <f t="shared" si="12"/>
        <v>0</v>
      </c>
      <c r="K38" s="9">
        <f t="shared" si="12"/>
        <v>15502.2</v>
      </c>
      <c r="L38" s="9">
        <f t="shared" si="12"/>
        <v>3698.8</v>
      </c>
      <c r="M38" s="9">
        <f t="shared" si="12"/>
        <v>11803.4</v>
      </c>
      <c r="N38" s="9">
        <f t="shared" si="12"/>
        <v>0</v>
      </c>
      <c r="O38" s="9">
        <f t="shared" si="12"/>
        <v>17148.7</v>
      </c>
      <c r="P38" s="9">
        <f t="shared" si="12"/>
        <v>3846.5</v>
      </c>
      <c r="Q38" s="9">
        <f t="shared" si="12"/>
        <v>13302.2</v>
      </c>
      <c r="R38" s="9">
        <f t="shared" si="12"/>
        <v>0</v>
      </c>
    </row>
    <row r="39" spans="1:18" ht="37.5">
      <c r="A39" s="153" t="s">
        <v>462</v>
      </c>
      <c r="B39" s="13" t="s">
        <v>151</v>
      </c>
      <c r="C39" s="13" t="s">
        <v>142</v>
      </c>
      <c r="D39" s="13" t="s">
        <v>117</v>
      </c>
      <c r="E39" s="66" t="s">
        <v>461</v>
      </c>
      <c r="F39" s="13"/>
      <c r="G39" s="9">
        <f>G40</f>
        <v>13401.4</v>
      </c>
      <c r="H39" s="9">
        <f aca="true" t="shared" si="13" ref="H39:R39">H40</f>
        <v>0</v>
      </c>
      <c r="I39" s="9">
        <f t="shared" si="13"/>
        <v>13401.4</v>
      </c>
      <c r="J39" s="9">
        <f t="shared" si="13"/>
        <v>0</v>
      </c>
      <c r="K39" s="9">
        <f t="shared" si="13"/>
        <v>11803.4</v>
      </c>
      <c r="L39" s="9">
        <f t="shared" si="13"/>
        <v>0</v>
      </c>
      <c r="M39" s="9">
        <f t="shared" si="13"/>
        <v>11803.4</v>
      </c>
      <c r="N39" s="9">
        <f t="shared" si="13"/>
        <v>0</v>
      </c>
      <c r="O39" s="9">
        <f t="shared" si="13"/>
        <v>13302.2</v>
      </c>
      <c r="P39" s="9">
        <f t="shared" si="13"/>
        <v>0</v>
      </c>
      <c r="Q39" s="9">
        <f t="shared" si="13"/>
        <v>13302.2</v>
      </c>
      <c r="R39" s="9">
        <f t="shared" si="13"/>
        <v>0</v>
      </c>
    </row>
    <row r="40" spans="1:18" ht="18.75">
      <c r="A40" s="65" t="s">
        <v>189</v>
      </c>
      <c r="B40" s="13" t="s">
        <v>151</v>
      </c>
      <c r="C40" s="13" t="s">
        <v>142</v>
      </c>
      <c r="D40" s="13" t="s">
        <v>117</v>
      </c>
      <c r="E40" s="66" t="s">
        <v>461</v>
      </c>
      <c r="F40" s="13" t="s">
        <v>196</v>
      </c>
      <c r="G40" s="71">
        <f>H40+I40+J40</f>
        <v>13401.4</v>
      </c>
      <c r="H40" s="9"/>
      <c r="I40" s="9">
        <v>13401.4</v>
      </c>
      <c r="J40" s="9"/>
      <c r="K40" s="9">
        <f>L40+M40+N40</f>
        <v>11803.4</v>
      </c>
      <c r="L40" s="9"/>
      <c r="M40" s="9">
        <v>11803.4</v>
      </c>
      <c r="N40" s="9"/>
      <c r="O40" s="9">
        <f>P40+Q40+R40</f>
        <v>13302.2</v>
      </c>
      <c r="P40" s="67"/>
      <c r="Q40" s="9">
        <v>13302.2</v>
      </c>
      <c r="R40" s="67"/>
    </row>
    <row r="41" spans="1:18" ht="192.75" customHeight="1">
      <c r="A41" s="65" t="s">
        <v>385</v>
      </c>
      <c r="B41" s="13" t="s">
        <v>151</v>
      </c>
      <c r="C41" s="13" t="s">
        <v>142</v>
      </c>
      <c r="D41" s="13" t="s">
        <v>117</v>
      </c>
      <c r="E41" s="66" t="s">
        <v>463</v>
      </c>
      <c r="F41" s="13"/>
      <c r="G41" s="9">
        <f>G42</f>
        <v>3576.4</v>
      </c>
      <c r="H41" s="9">
        <f aca="true" t="shared" si="14" ref="H41:R41">H42</f>
        <v>3576.4</v>
      </c>
      <c r="I41" s="9">
        <f t="shared" si="14"/>
        <v>0</v>
      </c>
      <c r="J41" s="9">
        <f t="shared" si="14"/>
        <v>0</v>
      </c>
      <c r="K41" s="9">
        <f t="shared" si="14"/>
        <v>3698.8</v>
      </c>
      <c r="L41" s="9">
        <f t="shared" si="14"/>
        <v>3698.8</v>
      </c>
      <c r="M41" s="9">
        <f t="shared" si="14"/>
        <v>0</v>
      </c>
      <c r="N41" s="9">
        <f t="shared" si="14"/>
        <v>0</v>
      </c>
      <c r="O41" s="9">
        <f t="shared" si="14"/>
        <v>3846.5</v>
      </c>
      <c r="P41" s="9">
        <f t="shared" si="14"/>
        <v>3846.5</v>
      </c>
      <c r="Q41" s="9">
        <f t="shared" si="14"/>
        <v>0</v>
      </c>
      <c r="R41" s="9">
        <f t="shared" si="14"/>
        <v>0</v>
      </c>
    </row>
    <row r="42" spans="1:18" ht="18.75">
      <c r="A42" s="65" t="s">
        <v>189</v>
      </c>
      <c r="B42" s="13" t="s">
        <v>151</v>
      </c>
      <c r="C42" s="13" t="s">
        <v>142</v>
      </c>
      <c r="D42" s="13" t="s">
        <v>117</v>
      </c>
      <c r="E42" s="66" t="s">
        <v>463</v>
      </c>
      <c r="F42" s="13" t="s">
        <v>196</v>
      </c>
      <c r="G42" s="71">
        <f>H42+J42</f>
        <v>3576.4</v>
      </c>
      <c r="H42" s="9">
        <v>3576.4</v>
      </c>
      <c r="I42" s="9"/>
      <c r="J42" s="9"/>
      <c r="K42" s="9">
        <f>L42+M42+N42</f>
        <v>3698.8</v>
      </c>
      <c r="L42" s="9">
        <v>3698.8</v>
      </c>
      <c r="M42" s="9"/>
      <c r="N42" s="9"/>
      <c r="O42" s="9">
        <f>P42+R42</f>
        <v>3846.5</v>
      </c>
      <c r="P42" s="76">
        <v>3846.5</v>
      </c>
      <c r="Q42" s="16"/>
      <c r="R42" s="16"/>
    </row>
    <row r="43" spans="1:18" ht="18.75">
      <c r="A43" s="65" t="s">
        <v>197</v>
      </c>
      <c r="B43" s="13" t="s">
        <v>151</v>
      </c>
      <c r="C43" s="13" t="s">
        <v>142</v>
      </c>
      <c r="D43" s="13" t="s">
        <v>121</v>
      </c>
      <c r="E43" s="66"/>
      <c r="F43" s="13"/>
      <c r="G43" s="9">
        <f>G44</f>
        <v>50885.6</v>
      </c>
      <c r="H43" s="9">
        <f aca="true" t="shared" si="15" ref="H43:R44">H44</f>
        <v>0</v>
      </c>
      <c r="I43" s="9">
        <f t="shared" si="15"/>
        <v>50885.6</v>
      </c>
      <c r="J43" s="9">
        <f t="shared" si="15"/>
        <v>0</v>
      </c>
      <c r="K43" s="9">
        <f t="shared" si="15"/>
        <v>33626.7</v>
      </c>
      <c r="L43" s="9">
        <f t="shared" si="15"/>
        <v>0</v>
      </c>
      <c r="M43" s="9">
        <f t="shared" si="15"/>
        <v>33626.7</v>
      </c>
      <c r="N43" s="9">
        <f t="shared" si="15"/>
        <v>0</v>
      </c>
      <c r="O43" s="9">
        <f t="shared" si="15"/>
        <v>33271.5</v>
      </c>
      <c r="P43" s="9">
        <f t="shared" si="15"/>
        <v>0</v>
      </c>
      <c r="Q43" s="9">
        <f t="shared" si="15"/>
        <v>33271.5</v>
      </c>
      <c r="R43" s="9">
        <f t="shared" si="15"/>
        <v>0</v>
      </c>
    </row>
    <row r="44" spans="1:18" ht="66.75" customHeight="1">
      <c r="A44" s="65" t="s">
        <v>459</v>
      </c>
      <c r="B44" s="13" t="s">
        <v>151</v>
      </c>
      <c r="C44" s="13" t="s">
        <v>142</v>
      </c>
      <c r="D44" s="13" t="s">
        <v>121</v>
      </c>
      <c r="E44" s="66" t="s">
        <v>268</v>
      </c>
      <c r="F44" s="13"/>
      <c r="G44" s="9">
        <f>G45</f>
        <v>50885.6</v>
      </c>
      <c r="H44" s="9">
        <f t="shared" si="15"/>
        <v>0</v>
      </c>
      <c r="I44" s="9">
        <f t="shared" si="15"/>
        <v>50885.6</v>
      </c>
      <c r="J44" s="9">
        <f t="shared" si="15"/>
        <v>0</v>
      </c>
      <c r="K44" s="9">
        <f t="shared" si="15"/>
        <v>33626.7</v>
      </c>
      <c r="L44" s="9">
        <f t="shared" si="15"/>
        <v>0</v>
      </c>
      <c r="M44" s="9">
        <f t="shared" si="15"/>
        <v>33626.7</v>
      </c>
      <c r="N44" s="9">
        <f t="shared" si="15"/>
        <v>0</v>
      </c>
      <c r="O44" s="9">
        <f t="shared" si="15"/>
        <v>33271.5</v>
      </c>
      <c r="P44" s="9">
        <f t="shared" si="15"/>
        <v>0</v>
      </c>
      <c r="Q44" s="9">
        <f t="shared" si="15"/>
        <v>33271.5</v>
      </c>
      <c r="R44" s="9">
        <f t="shared" si="15"/>
        <v>0</v>
      </c>
    </row>
    <row r="45" spans="1:18" ht="37.5">
      <c r="A45" s="65" t="s">
        <v>273</v>
      </c>
      <c r="B45" s="13" t="s">
        <v>151</v>
      </c>
      <c r="C45" s="13" t="s">
        <v>142</v>
      </c>
      <c r="D45" s="13" t="s">
        <v>121</v>
      </c>
      <c r="E45" s="66" t="s">
        <v>272</v>
      </c>
      <c r="F45" s="13"/>
      <c r="G45" s="9">
        <f>G46+G48</f>
        <v>50885.6</v>
      </c>
      <c r="H45" s="9">
        <f aca="true" t="shared" si="16" ref="H45:R45">H46+H48</f>
        <v>0</v>
      </c>
      <c r="I45" s="9">
        <f t="shared" si="16"/>
        <v>50885.6</v>
      </c>
      <c r="J45" s="9">
        <f t="shared" si="16"/>
        <v>0</v>
      </c>
      <c r="K45" s="9">
        <f t="shared" si="16"/>
        <v>33626.7</v>
      </c>
      <c r="L45" s="9">
        <f t="shared" si="16"/>
        <v>0</v>
      </c>
      <c r="M45" s="9">
        <f t="shared" si="16"/>
        <v>33626.7</v>
      </c>
      <c r="N45" s="9">
        <f t="shared" si="16"/>
        <v>0</v>
      </c>
      <c r="O45" s="9">
        <f t="shared" si="16"/>
        <v>33271.5</v>
      </c>
      <c r="P45" s="9">
        <f t="shared" si="16"/>
        <v>0</v>
      </c>
      <c r="Q45" s="9">
        <f t="shared" si="16"/>
        <v>33271.5</v>
      </c>
      <c r="R45" s="9">
        <f t="shared" si="16"/>
        <v>0</v>
      </c>
    </row>
    <row r="46" spans="1:18" ht="42.75" customHeight="1">
      <c r="A46" s="65" t="s">
        <v>465</v>
      </c>
      <c r="B46" s="13" t="s">
        <v>151</v>
      </c>
      <c r="C46" s="13" t="s">
        <v>142</v>
      </c>
      <c r="D46" s="13" t="s">
        <v>121</v>
      </c>
      <c r="E46" s="66" t="s">
        <v>464</v>
      </c>
      <c r="F46" s="13"/>
      <c r="G46" s="9">
        <f>G47</f>
        <v>36842.7</v>
      </c>
      <c r="H46" s="9">
        <f aca="true" t="shared" si="17" ref="H46:R46">H47</f>
        <v>0</v>
      </c>
      <c r="I46" s="9">
        <f t="shared" si="17"/>
        <v>36842.7</v>
      </c>
      <c r="J46" s="9">
        <f t="shared" si="17"/>
        <v>0</v>
      </c>
      <c r="K46" s="9">
        <f t="shared" si="17"/>
        <v>22028.3</v>
      </c>
      <c r="L46" s="9">
        <f t="shared" si="17"/>
        <v>0</v>
      </c>
      <c r="M46" s="9">
        <f t="shared" si="17"/>
        <v>22028.3</v>
      </c>
      <c r="N46" s="9">
        <f t="shared" si="17"/>
        <v>0</v>
      </c>
      <c r="O46" s="9">
        <f t="shared" si="17"/>
        <v>21673.1</v>
      </c>
      <c r="P46" s="9">
        <f t="shared" si="17"/>
        <v>0</v>
      </c>
      <c r="Q46" s="9">
        <f t="shared" si="17"/>
        <v>21673.1</v>
      </c>
      <c r="R46" s="9">
        <f t="shared" si="17"/>
        <v>0</v>
      </c>
    </row>
    <row r="47" spans="1:18" ht="18.75">
      <c r="A47" s="65" t="s">
        <v>198</v>
      </c>
      <c r="B47" s="13" t="s">
        <v>151</v>
      </c>
      <c r="C47" s="13" t="s">
        <v>142</v>
      </c>
      <c r="D47" s="13" t="s">
        <v>121</v>
      </c>
      <c r="E47" s="66" t="s">
        <v>464</v>
      </c>
      <c r="F47" s="13" t="s">
        <v>196</v>
      </c>
      <c r="G47" s="9">
        <f>H47+I47+J47</f>
        <v>36842.7</v>
      </c>
      <c r="H47" s="9"/>
      <c r="I47" s="9">
        <f>19262.7+80+16000+1500</f>
        <v>36842.7</v>
      </c>
      <c r="J47" s="9"/>
      <c r="K47" s="9">
        <f>M47+L47+N47</f>
        <v>22028.3</v>
      </c>
      <c r="L47" s="9"/>
      <c r="M47" s="9">
        <v>22028.3</v>
      </c>
      <c r="N47" s="9"/>
      <c r="O47" s="9">
        <f>P47+R47+Q47</f>
        <v>21673.1</v>
      </c>
      <c r="P47" s="67"/>
      <c r="Q47" s="9">
        <v>21673.1</v>
      </c>
      <c r="R47" s="67"/>
    </row>
    <row r="48" spans="1:18" ht="64.5" customHeight="1">
      <c r="A48" s="153" t="s">
        <v>531</v>
      </c>
      <c r="B48" s="13" t="s">
        <v>151</v>
      </c>
      <c r="C48" s="13" t="s">
        <v>142</v>
      </c>
      <c r="D48" s="13" t="s">
        <v>121</v>
      </c>
      <c r="E48" s="66" t="s">
        <v>532</v>
      </c>
      <c r="F48" s="13"/>
      <c r="G48" s="9">
        <f>G49</f>
        <v>14042.9</v>
      </c>
      <c r="H48" s="9">
        <f aca="true" t="shared" si="18" ref="H48:R48">H49</f>
        <v>0</v>
      </c>
      <c r="I48" s="9">
        <f t="shared" si="18"/>
        <v>14042.9</v>
      </c>
      <c r="J48" s="9">
        <f t="shared" si="18"/>
        <v>0</v>
      </c>
      <c r="K48" s="9">
        <f t="shared" si="18"/>
        <v>11598.4</v>
      </c>
      <c r="L48" s="9">
        <f t="shared" si="18"/>
        <v>0</v>
      </c>
      <c r="M48" s="9">
        <f t="shared" si="18"/>
        <v>11598.4</v>
      </c>
      <c r="N48" s="9">
        <f t="shared" si="18"/>
        <v>0</v>
      </c>
      <c r="O48" s="9">
        <f t="shared" si="18"/>
        <v>11598.4</v>
      </c>
      <c r="P48" s="9">
        <f t="shared" si="18"/>
        <v>0</v>
      </c>
      <c r="Q48" s="9">
        <f t="shared" si="18"/>
        <v>11598.4</v>
      </c>
      <c r="R48" s="9">
        <f t="shared" si="18"/>
        <v>0</v>
      </c>
    </row>
    <row r="49" spans="1:18" ht="18.75">
      <c r="A49" s="65" t="s">
        <v>198</v>
      </c>
      <c r="B49" s="13" t="s">
        <v>151</v>
      </c>
      <c r="C49" s="13" t="s">
        <v>142</v>
      </c>
      <c r="D49" s="13" t="s">
        <v>121</v>
      </c>
      <c r="E49" s="66" t="s">
        <v>532</v>
      </c>
      <c r="F49" s="13" t="s">
        <v>196</v>
      </c>
      <c r="G49" s="9">
        <f>H49+I49+J49</f>
        <v>14042.9</v>
      </c>
      <c r="H49" s="9"/>
      <c r="I49" s="9">
        <f>11598.4+2444.5</f>
        <v>14042.9</v>
      </c>
      <c r="J49" s="9"/>
      <c r="K49" s="9">
        <f>M49+L49+N49</f>
        <v>11598.4</v>
      </c>
      <c r="L49" s="9"/>
      <c r="M49" s="9">
        <v>11598.4</v>
      </c>
      <c r="N49" s="9"/>
      <c r="O49" s="9">
        <f>P49+R49+Q49</f>
        <v>11598.4</v>
      </c>
      <c r="P49" s="67"/>
      <c r="Q49" s="9">
        <v>11598.4</v>
      </c>
      <c r="R49" s="67"/>
    </row>
    <row r="50" spans="1:18" ht="18.75">
      <c r="A50" s="62" t="s">
        <v>712</v>
      </c>
      <c r="B50" s="152" t="s">
        <v>711</v>
      </c>
      <c r="C50" s="152"/>
      <c r="D50" s="152"/>
      <c r="E50" s="152"/>
      <c r="F50" s="152"/>
      <c r="G50" s="11">
        <f>G51</f>
        <v>621.7</v>
      </c>
      <c r="H50" s="11">
        <f aca="true" t="shared" si="19" ref="H50:O50">H51</f>
        <v>0</v>
      </c>
      <c r="I50" s="11">
        <f t="shared" si="19"/>
        <v>459.3</v>
      </c>
      <c r="J50" s="11">
        <f t="shared" si="19"/>
        <v>162.4</v>
      </c>
      <c r="K50" s="11">
        <f t="shared" si="19"/>
        <v>0</v>
      </c>
      <c r="L50" s="11">
        <f t="shared" si="19"/>
        <v>0</v>
      </c>
      <c r="M50" s="11">
        <f t="shared" si="19"/>
        <v>8955</v>
      </c>
      <c r="N50" s="11">
        <f t="shared" si="19"/>
        <v>0</v>
      </c>
      <c r="O50" s="11">
        <f t="shared" si="19"/>
        <v>0</v>
      </c>
      <c r="P50" s="67"/>
      <c r="Q50" s="9"/>
      <c r="R50" s="67"/>
    </row>
    <row r="51" spans="1:18" ht="18.75">
      <c r="A51" s="65" t="s">
        <v>209</v>
      </c>
      <c r="B51" s="87" t="s">
        <v>711</v>
      </c>
      <c r="C51" s="87" t="s">
        <v>117</v>
      </c>
      <c r="D51" s="87" t="s">
        <v>384</v>
      </c>
      <c r="E51" s="87"/>
      <c r="F51" s="87"/>
      <c r="G51" s="9">
        <f>G52</f>
        <v>621.7</v>
      </c>
      <c r="H51" s="9">
        <f aca="true" t="shared" si="20" ref="H51:O51">H52</f>
        <v>0</v>
      </c>
      <c r="I51" s="9">
        <f t="shared" si="20"/>
        <v>459.3</v>
      </c>
      <c r="J51" s="9">
        <f t="shared" si="20"/>
        <v>162.4</v>
      </c>
      <c r="K51" s="9">
        <f t="shared" si="20"/>
        <v>0</v>
      </c>
      <c r="L51" s="9">
        <f t="shared" si="20"/>
        <v>0</v>
      </c>
      <c r="M51" s="9">
        <f t="shared" si="20"/>
        <v>8955</v>
      </c>
      <c r="N51" s="9">
        <f t="shared" si="20"/>
        <v>0</v>
      </c>
      <c r="O51" s="9">
        <f t="shared" si="20"/>
        <v>0</v>
      </c>
      <c r="P51" s="67"/>
      <c r="Q51" s="9"/>
      <c r="R51" s="67"/>
    </row>
    <row r="52" spans="1:18" ht="37.5">
      <c r="A52" s="65" t="s">
        <v>195</v>
      </c>
      <c r="B52" s="87" t="s">
        <v>711</v>
      </c>
      <c r="C52" s="13" t="s">
        <v>117</v>
      </c>
      <c r="D52" s="13" t="s">
        <v>133</v>
      </c>
      <c r="E52" s="66"/>
      <c r="F52" s="13"/>
      <c r="G52" s="9">
        <f>G58+G53</f>
        <v>621.7</v>
      </c>
      <c r="H52" s="9">
        <f aca="true" t="shared" si="21" ref="H52:O52">H58+H53</f>
        <v>0</v>
      </c>
      <c r="I52" s="9">
        <f t="shared" si="21"/>
        <v>459.3</v>
      </c>
      <c r="J52" s="9">
        <f t="shared" si="21"/>
        <v>162.4</v>
      </c>
      <c r="K52" s="9">
        <f t="shared" si="21"/>
        <v>0</v>
      </c>
      <c r="L52" s="9">
        <f t="shared" si="21"/>
        <v>0</v>
      </c>
      <c r="M52" s="9">
        <f t="shared" si="21"/>
        <v>8955</v>
      </c>
      <c r="N52" s="9">
        <f t="shared" si="21"/>
        <v>0</v>
      </c>
      <c r="O52" s="9">
        <f t="shared" si="21"/>
        <v>0</v>
      </c>
      <c r="P52" s="67"/>
      <c r="Q52" s="9"/>
      <c r="R52" s="67"/>
    </row>
    <row r="53" spans="1:18" ht="18.75">
      <c r="A53" s="65" t="s">
        <v>329</v>
      </c>
      <c r="B53" s="87" t="s">
        <v>711</v>
      </c>
      <c r="C53" s="13" t="s">
        <v>117</v>
      </c>
      <c r="D53" s="13" t="s">
        <v>133</v>
      </c>
      <c r="E53" s="66" t="s">
        <v>231</v>
      </c>
      <c r="F53" s="13"/>
      <c r="G53" s="9">
        <f>G54</f>
        <v>162.4</v>
      </c>
      <c r="H53" s="9">
        <f aca="true" t="shared" si="22" ref="H53:O54">H54</f>
        <v>0</v>
      </c>
      <c r="I53" s="9">
        <f t="shared" si="22"/>
        <v>0</v>
      </c>
      <c r="J53" s="9">
        <f t="shared" si="22"/>
        <v>162.4</v>
      </c>
      <c r="K53" s="9">
        <f t="shared" si="22"/>
        <v>0</v>
      </c>
      <c r="L53" s="9">
        <f t="shared" si="22"/>
        <v>0</v>
      </c>
      <c r="M53" s="9">
        <f t="shared" si="22"/>
        <v>0</v>
      </c>
      <c r="N53" s="9">
        <f t="shared" si="22"/>
        <v>0</v>
      </c>
      <c r="O53" s="9">
        <f t="shared" si="22"/>
        <v>0</v>
      </c>
      <c r="P53" s="67"/>
      <c r="Q53" s="9"/>
      <c r="R53" s="67"/>
    </row>
    <row r="54" spans="1:18" ht="37.5">
      <c r="A54" s="65" t="s">
        <v>225</v>
      </c>
      <c r="B54" s="87" t="s">
        <v>711</v>
      </c>
      <c r="C54" s="13" t="s">
        <v>117</v>
      </c>
      <c r="D54" s="13" t="s">
        <v>133</v>
      </c>
      <c r="E54" s="66" t="s">
        <v>232</v>
      </c>
      <c r="F54" s="13"/>
      <c r="G54" s="9">
        <f>G55</f>
        <v>162.4</v>
      </c>
      <c r="H54" s="9">
        <f t="shared" si="22"/>
        <v>0</v>
      </c>
      <c r="I54" s="9">
        <f t="shared" si="22"/>
        <v>0</v>
      </c>
      <c r="J54" s="9">
        <f t="shared" si="22"/>
        <v>162.4</v>
      </c>
      <c r="K54" s="9">
        <f t="shared" si="22"/>
        <v>0</v>
      </c>
      <c r="L54" s="9">
        <f t="shared" si="22"/>
        <v>0</v>
      </c>
      <c r="M54" s="9">
        <f t="shared" si="22"/>
        <v>0</v>
      </c>
      <c r="N54" s="9">
        <f t="shared" si="22"/>
        <v>0</v>
      </c>
      <c r="O54" s="9">
        <f t="shared" si="22"/>
        <v>0</v>
      </c>
      <c r="P54" s="67"/>
      <c r="Q54" s="9"/>
      <c r="R54" s="67"/>
    </row>
    <row r="55" spans="1:18" ht="37.5">
      <c r="A55" s="65" t="s">
        <v>533</v>
      </c>
      <c r="B55" s="87" t="s">
        <v>711</v>
      </c>
      <c r="C55" s="13" t="s">
        <v>117</v>
      </c>
      <c r="D55" s="13" t="s">
        <v>133</v>
      </c>
      <c r="E55" s="66" t="s">
        <v>115</v>
      </c>
      <c r="F55" s="13"/>
      <c r="G55" s="9">
        <f>G56+G57</f>
        <v>162.4</v>
      </c>
      <c r="H55" s="9">
        <f aca="true" t="shared" si="23" ref="H55:O55">H56+H57</f>
        <v>0</v>
      </c>
      <c r="I55" s="9">
        <f t="shared" si="23"/>
        <v>0</v>
      </c>
      <c r="J55" s="9">
        <f t="shared" si="23"/>
        <v>162.4</v>
      </c>
      <c r="K55" s="9">
        <f t="shared" si="23"/>
        <v>0</v>
      </c>
      <c r="L55" s="9">
        <f t="shared" si="23"/>
        <v>0</v>
      </c>
      <c r="M55" s="9">
        <f t="shared" si="23"/>
        <v>0</v>
      </c>
      <c r="N55" s="9">
        <f t="shared" si="23"/>
        <v>0</v>
      </c>
      <c r="O55" s="9">
        <f t="shared" si="23"/>
        <v>0</v>
      </c>
      <c r="P55" s="67"/>
      <c r="Q55" s="9"/>
      <c r="R55" s="67"/>
    </row>
    <row r="56" spans="1:18" ht="18.75">
      <c r="A56" s="130" t="s">
        <v>170</v>
      </c>
      <c r="B56" s="87" t="s">
        <v>711</v>
      </c>
      <c r="C56" s="13" t="s">
        <v>117</v>
      </c>
      <c r="D56" s="13" t="s">
        <v>133</v>
      </c>
      <c r="E56" s="66" t="s">
        <v>115</v>
      </c>
      <c r="F56" s="13" t="s">
        <v>171</v>
      </c>
      <c r="G56" s="9">
        <f>H56+I56+J56</f>
        <v>74.2</v>
      </c>
      <c r="H56" s="9"/>
      <c r="I56" s="9"/>
      <c r="J56" s="9">
        <v>74.2</v>
      </c>
      <c r="K56" s="9"/>
      <c r="L56" s="9"/>
      <c r="M56" s="9"/>
      <c r="N56" s="9"/>
      <c r="O56" s="9"/>
      <c r="P56" s="67"/>
      <c r="Q56" s="9"/>
      <c r="R56" s="67"/>
    </row>
    <row r="57" spans="1:18" ht="37.5">
      <c r="A57" s="65" t="s">
        <v>91</v>
      </c>
      <c r="B57" s="87" t="s">
        <v>711</v>
      </c>
      <c r="C57" s="13" t="s">
        <v>117</v>
      </c>
      <c r="D57" s="13" t="s">
        <v>133</v>
      </c>
      <c r="E57" s="66" t="s">
        <v>115</v>
      </c>
      <c r="F57" s="13" t="s">
        <v>174</v>
      </c>
      <c r="G57" s="9">
        <f>H57+I57+J57</f>
        <v>88.2</v>
      </c>
      <c r="H57" s="9"/>
      <c r="I57" s="9"/>
      <c r="J57" s="9">
        <v>88.2</v>
      </c>
      <c r="K57" s="9"/>
      <c r="L57" s="9"/>
      <c r="M57" s="9"/>
      <c r="N57" s="9"/>
      <c r="O57" s="9"/>
      <c r="P57" s="67"/>
      <c r="Q57" s="9"/>
      <c r="R57" s="67"/>
    </row>
    <row r="58" spans="1:18" ht="18.75">
      <c r="A58" s="65" t="s">
        <v>713</v>
      </c>
      <c r="B58" s="87" t="s">
        <v>711</v>
      </c>
      <c r="C58" s="13" t="s">
        <v>117</v>
      </c>
      <c r="D58" s="13" t="s">
        <v>133</v>
      </c>
      <c r="E58" s="66" t="s">
        <v>714</v>
      </c>
      <c r="F58" s="13"/>
      <c r="G58" s="9">
        <f>G59+G63</f>
        <v>459.3</v>
      </c>
      <c r="H58" s="9">
        <f aca="true" t="shared" si="24" ref="H58:O58">H59+H63</f>
        <v>0</v>
      </c>
      <c r="I58" s="9">
        <f t="shared" si="24"/>
        <v>459.3</v>
      </c>
      <c r="J58" s="9">
        <f t="shared" si="24"/>
        <v>0</v>
      </c>
      <c r="K58" s="9">
        <f t="shared" si="24"/>
        <v>0</v>
      </c>
      <c r="L58" s="9">
        <f t="shared" si="24"/>
        <v>0</v>
      </c>
      <c r="M58" s="9">
        <f t="shared" si="24"/>
        <v>8955</v>
      </c>
      <c r="N58" s="9">
        <f t="shared" si="24"/>
        <v>0</v>
      </c>
      <c r="O58" s="9">
        <f t="shared" si="24"/>
        <v>0</v>
      </c>
      <c r="P58" s="67"/>
      <c r="Q58" s="9"/>
      <c r="R58" s="67"/>
    </row>
    <row r="59" spans="1:18" ht="18.75">
      <c r="A59" s="65" t="s">
        <v>184</v>
      </c>
      <c r="B59" s="87" t="s">
        <v>711</v>
      </c>
      <c r="C59" s="13" t="s">
        <v>117</v>
      </c>
      <c r="D59" s="13" t="s">
        <v>133</v>
      </c>
      <c r="E59" s="66" t="s">
        <v>715</v>
      </c>
      <c r="F59" s="13"/>
      <c r="G59" s="9">
        <f>G60+G61+G62</f>
        <v>349.3</v>
      </c>
      <c r="H59" s="9">
        <f aca="true" t="shared" si="25" ref="H59:O59">H60+H61+H62</f>
        <v>0</v>
      </c>
      <c r="I59" s="9">
        <f t="shared" si="25"/>
        <v>349.3</v>
      </c>
      <c r="J59" s="9">
        <f t="shared" si="25"/>
        <v>0</v>
      </c>
      <c r="K59" s="9">
        <f t="shared" si="25"/>
        <v>0</v>
      </c>
      <c r="L59" s="9">
        <f t="shared" si="25"/>
        <v>0</v>
      </c>
      <c r="M59" s="9">
        <f t="shared" si="25"/>
        <v>7107.700000000001</v>
      </c>
      <c r="N59" s="9">
        <f t="shared" si="25"/>
        <v>0</v>
      </c>
      <c r="O59" s="9">
        <f t="shared" si="25"/>
        <v>0</v>
      </c>
      <c r="P59" s="67"/>
      <c r="Q59" s="9"/>
      <c r="R59" s="67"/>
    </row>
    <row r="60" spans="1:18" ht="18.75">
      <c r="A60" s="65" t="s">
        <v>170</v>
      </c>
      <c r="B60" s="87" t="s">
        <v>711</v>
      </c>
      <c r="C60" s="13" t="s">
        <v>117</v>
      </c>
      <c r="D60" s="13" t="s">
        <v>133</v>
      </c>
      <c r="E60" s="66" t="s">
        <v>715</v>
      </c>
      <c r="F60" s="13" t="s">
        <v>171</v>
      </c>
      <c r="G60" s="9">
        <v>336.8</v>
      </c>
      <c r="H60" s="9"/>
      <c r="I60" s="9">
        <v>336.8</v>
      </c>
      <c r="J60" s="9"/>
      <c r="K60" s="9"/>
      <c r="L60" s="9"/>
      <c r="M60" s="71">
        <v>5796.8</v>
      </c>
      <c r="N60" s="9"/>
      <c r="O60" s="9">
        <f>P60+Q60+R60</f>
        <v>0</v>
      </c>
      <c r="P60" s="67"/>
      <c r="Q60" s="9"/>
      <c r="R60" s="67"/>
    </row>
    <row r="61" spans="1:18" ht="37.5">
      <c r="A61" s="65" t="s">
        <v>91</v>
      </c>
      <c r="B61" s="87" t="s">
        <v>711</v>
      </c>
      <c r="C61" s="13" t="s">
        <v>117</v>
      </c>
      <c r="D61" s="13" t="s">
        <v>133</v>
      </c>
      <c r="E61" s="66" t="s">
        <v>715</v>
      </c>
      <c r="F61" s="13" t="s">
        <v>174</v>
      </c>
      <c r="G61" s="9">
        <v>10.5</v>
      </c>
      <c r="H61" s="9"/>
      <c r="I61" s="9">
        <v>10.5</v>
      </c>
      <c r="J61" s="9"/>
      <c r="K61" s="9"/>
      <c r="L61" s="9"/>
      <c r="M61" s="71">
        <v>1310.9</v>
      </c>
      <c r="N61" s="9"/>
      <c r="O61" s="9">
        <f>P61+Q61+R61</f>
        <v>0</v>
      </c>
      <c r="P61" s="67"/>
      <c r="Q61" s="9"/>
      <c r="R61" s="67"/>
    </row>
    <row r="62" spans="1:18" ht="18.75">
      <c r="A62" s="65" t="s">
        <v>172</v>
      </c>
      <c r="B62" s="87" t="s">
        <v>711</v>
      </c>
      <c r="C62" s="13" t="s">
        <v>117</v>
      </c>
      <c r="D62" s="13" t="s">
        <v>133</v>
      </c>
      <c r="E62" s="66" t="s">
        <v>715</v>
      </c>
      <c r="F62" s="13" t="s">
        <v>173</v>
      </c>
      <c r="G62" s="9">
        <v>2</v>
      </c>
      <c r="H62" s="9"/>
      <c r="I62" s="9">
        <v>2</v>
      </c>
      <c r="J62" s="9"/>
      <c r="K62" s="9"/>
      <c r="L62" s="9"/>
      <c r="M62" s="71"/>
      <c r="N62" s="9"/>
      <c r="O62" s="9"/>
      <c r="P62" s="67"/>
      <c r="Q62" s="9"/>
      <c r="R62" s="67"/>
    </row>
    <row r="63" spans="1:18" ht="37.5">
      <c r="A63" s="69" t="s">
        <v>432</v>
      </c>
      <c r="B63" s="87" t="s">
        <v>711</v>
      </c>
      <c r="C63" s="13" t="s">
        <v>117</v>
      </c>
      <c r="D63" s="13" t="s">
        <v>133</v>
      </c>
      <c r="E63" s="66" t="s">
        <v>716</v>
      </c>
      <c r="F63" s="13"/>
      <c r="G63" s="9">
        <f>G64</f>
        <v>110</v>
      </c>
      <c r="H63" s="9">
        <f aca="true" t="shared" si="26" ref="H63:N63">H64</f>
        <v>0</v>
      </c>
      <c r="I63" s="9">
        <f t="shared" si="26"/>
        <v>110</v>
      </c>
      <c r="J63" s="9">
        <f t="shared" si="26"/>
        <v>0</v>
      </c>
      <c r="K63" s="9">
        <f t="shared" si="26"/>
        <v>0</v>
      </c>
      <c r="L63" s="9">
        <f t="shared" si="26"/>
        <v>0</v>
      </c>
      <c r="M63" s="9">
        <f t="shared" si="26"/>
        <v>1847.3</v>
      </c>
      <c r="N63" s="9">
        <f t="shared" si="26"/>
        <v>0</v>
      </c>
      <c r="O63" s="9">
        <f>O64</f>
        <v>0</v>
      </c>
      <c r="P63" s="67"/>
      <c r="Q63" s="9"/>
      <c r="R63" s="67"/>
    </row>
    <row r="64" spans="1:18" ht="18.75">
      <c r="A64" s="65" t="s">
        <v>170</v>
      </c>
      <c r="B64" s="87" t="s">
        <v>711</v>
      </c>
      <c r="C64" s="13" t="s">
        <v>117</v>
      </c>
      <c r="D64" s="13" t="s">
        <v>133</v>
      </c>
      <c r="E64" s="66" t="s">
        <v>716</v>
      </c>
      <c r="F64" s="13" t="s">
        <v>171</v>
      </c>
      <c r="G64" s="9">
        <v>110</v>
      </c>
      <c r="H64" s="9"/>
      <c r="I64" s="71">
        <v>110</v>
      </c>
      <c r="J64" s="9"/>
      <c r="K64" s="9">
        <v>0</v>
      </c>
      <c r="L64" s="9"/>
      <c r="M64" s="71">
        <v>1847.3</v>
      </c>
      <c r="N64" s="9"/>
      <c r="O64" s="9">
        <f>P64+Q64+R64</f>
        <v>0</v>
      </c>
      <c r="P64" s="67"/>
      <c r="Q64" s="9"/>
      <c r="R64" s="67"/>
    </row>
    <row r="65" spans="1:18" ht="37.5">
      <c r="A65" s="62" t="s">
        <v>313</v>
      </c>
      <c r="B65" s="10" t="s">
        <v>326</v>
      </c>
      <c r="C65" s="10"/>
      <c r="D65" s="10"/>
      <c r="E65" s="126"/>
      <c r="F65" s="10"/>
      <c r="G65" s="11">
        <f aca="true" t="shared" si="27" ref="G65:R65">G66+G89+G161</f>
        <v>107777.70000000001</v>
      </c>
      <c r="H65" s="11">
        <f t="shared" si="27"/>
        <v>46525.7</v>
      </c>
      <c r="I65" s="11">
        <f t="shared" si="27"/>
        <v>61037.6</v>
      </c>
      <c r="J65" s="11">
        <f t="shared" si="27"/>
        <v>100</v>
      </c>
      <c r="K65" s="11">
        <f t="shared" si="27"/>
        <v>52162.299999999996</v>
      </c>
      <c r="L65" s="11">
        <f t="shared" si="27"/>
        <v>2037.2</v>
      </c>
      <c r="M65" s="11">
        <f t="shared" si="27"/>
        <v>50025.1</v>
      </c>
      <c r="N65" s="11">
        <f t="shared" si="27"/>
        <v>100</v>
      </c>
      <c r="O65" s="11">
        <f t="shared" si="27"/>
        <v>52747.3</v>
      </c>
      <c r="P65" s="11">
        <f t="shared" si="27"/>
        <v>2037.2</v>
      </c>
      <c r="Q65" s="11">
        <f t="shared" si="27"/>
        <v>50610.1</v>
      </c>
      <c r="R65" s="11">
        <f t="shared" si="27"/>
        <v>100</v>
      </c>
    </row>
    <row r="66" spans="1:18" ht="18.75">
      <c r="A66" s="65" t="s">
        <v>127</v>
      </c>
      <c r="B66" s="13" t="s">
        <v>326</v>
      </c>
      <c r="C66" s="13" t="s">
        <v>126</v>
      </c>
      <c r="D66" s="13" t="s">
        <v>384</v>
      </c>
      <c r="E66" s="66"/>
      <c r="F66" s="13"/>
      <c r="G66" s="9">
        <f>G67+G75</f>
        <v>12810</v>
      </c>
      <c r="H66" s="9">
        <f>H67+H75</f>
        <v>0</v>
      </c>
      <c r="I66" s="9">
        <f aca="true" t="shared" si="28" ref="I66:R66">I67+I75</f>
        <v>12695.6</v>
      </c>
      <c r="J66" s="9">
        <f t="shared" si="28"/>
        <v>0</v>
      </c>
      <c r="K66" s="9">
        <f>K67+K75</f>
        <v>12224.3</v>
      </c>
      <c r="L66" s="9">
        <f t="shared" si="28"/>
        <v>0</v>
      </c>
      <c r="M66" s="9">
        <f t="shared" si="28"/>
        <v>12224.3</v>
      </c>
      <c r="N66" s="9">
        <f t="shared" si="28"/>
        <v>0</v>
      </c>
      <c r="O66" s="9">
        <f>O67+O75</f>
        <v>12403.6</v>
      </c>
      <c r="P66" s="9">
        <f t="shared" si="28"/>
        <v>0</v>
      </c>
      <c r="Q66" s="9">
        <f t="shared" si="28"/>
        <v>12403.6</v>
      </c>
      <c r="R66" s="9">
        <f t="shared" si="28"/>
        <v>0</v>
      </c>
    </row>
    <row r="67" spans="1:18" ht="18.75">
      <c r="A67" s="65" t="s">
        <v>103</v>
      </c>
      <c r="B67" s="13" t="s">
        <v>326</v>
      </c>
      <c r="C67" s="13" t="s">
        <v>126</v>
      </c>
      <c r="D67" s="13" t="s">
        <v>120</v>
      </c>
      <c r="E67" s="13"/>
      <c r="F67" s="13"/>
      <c r="G67" s="9">
        <f>G68</f>
        <v>12728.1</v>
      </c>
      <c r="H67" s="9">
        <f aca="true" t="shared" si="29" ref="H67:R69">H68</f>
        <v>0</v>
      </c>
      <c r="I67" s="9">
        <f t="shared" si="29"/>
        <v>12613.7</v>
      </c>
      <c r="J67" s="9">
        <f t="shared" si="29"/>
        <v>0</v>
      </c>
      <c r="K67" s="9">
        <f t="shared" si="29"/>
        <v>12142.4</v>
      </c>
      <c r="L67" s="9">
        <f t="shared" si="29"/>
        <v>0</v>
      </c>
      <c r="M67" s="9">
        <f t="shared" si="29"/>
        <v>12142.4</v>
      </c>
      <c r="N67" s="9">
        <f t="shared" si="29"/>
        <v>0</v>
      </c>
      <c r="O67" s="9">
        <f t="shared" si="29"/>
        <v>12321.7</v>
      </c>
      <c r="P67" s="9">
        <f t="shared" si="29"/>
        <v>0</v>
      </c>
      <c r="Q67" s="9">
        <f t="shared" si="29"/>
        <v>12321.7</v>
      </c>
      <c r="R67" s="9">
        <f t="shared" si="29"/>
        <v>0</v>
      </c>
    </row>
    <row r="68" spans="1:18" ht="39" customHeight="1">
      <c r="A68" s="65" t="s">
        <v>583</v>
      </c>
      <c r="B68" s="13" t="s">
        <v>326</v>
      </c>
      <c r="C68" s="13" t="s">
        <v>126</v>
      </c>
      <c r="D68" s="13" t="s">
        <v>120</v>
      </c>
      <c r="E68" s="13" t="s">
        <v>254</v>
      </c>
      <c r="F68" s="13"/>
      <c r="G68" s="9">
        <f>G69</f>
        <v>12728.1</v>
      </c>
      <c r="H68" s="9">
        <f t="shared" si="29"/>
        <v>0</v>
      </c>
      <c r="I68" s="9">
        <f t="shared" si="29"/>
        <v>12613.7</v>
      </c>
      <c r="J68" s="9">
        <f t="shared" si="29"/>
        <v>0</v>
      </c>
      <c r="K68" s="9">
        <f t="shared" si="29"/>
        <v>12142.4</v>
      </c>
      <c r="L68" s="9">
        <f t="shared" si="29"/>
        <v>0</v>
      </c>
      <c r="M68" s="9">
        <f t="shared" si="29"/>
        <v>12142.4</v>
      </c>
      <c r="N68" s="9">
        <f t="shared" si="29"/>
        <v>0</v>
      </c>
      <c r="O68" s="9">
        <f t="shared" si="29"/>
        <v>12321.7</v>
      </c>
      <c r="P68" s="9">
        <f t="shared" si="29"/>
        <v>0</v>
      </c>
      <c r="Q68" s="9">
        <f t="shared" si="29"/>
        <v>12321.7</v>
      </c>
      <c r="R68" s="9">
        <f t="shared" si="29"/>
        <v>0</v>
      </c>
    </row>
    <row r="69" spans="1:18" ht="39.75" customHeight="1">
      <c r="A69" s="65" t="s">
        <v>93</v>
      </c>
      <c r="B69" s="13" t="s">
        <v>326</v>
      </c>
      <c r="C69" s="13" t="s">
        <v>126</v>
      </c>
      <c r="D69" s="13" t="s">
        <v>120</v>
      </c>
      <c r="E69" s="13" t="s">
        <v>35</v>
      </c>
      <c r="F69" s="13"/>
      <c r="G69" s="9">
        <f>G70</f>
        <v>12728.1</v>
      </c>
      <c r="H69" s="9">
        <f t="shared" si="29"/>
        <v>0</v>
      </c>
      <c r="I69" s="9">
        <f t="shared" si="29"/>
        <v>12613.7</v>
      </c>
      <c r="J69" s="9">
        <f t="shared" si="29"/>
        <v>0</v>
      </c>
      <c r="K69" s="9">
        <f t="shared" si="29"/>
        <v>12142.4</v>
      </c>
      <c r="L69" s="9">
        <f t="shared" si="29"/>
        <v>0</v>
      </c>
      <c r="M69" s="9">
        <f t="shared" si="29"/>
        <v>12142.4</v>
      </c>
      <c r="N69" s="9">
        <f t="shared" si="29"/>
        <v>0</v>
      </c>
      <c r="O69" s="9">
        <f t="shared" si="29"/>
        <v>12321.7</v>
      </c>
      <c r="P69" s="9">
        <f t="shared" si="29"/>
        <v>0</v>
      </c>
      <c r="Q69" s="9">
        <f t="shared" si="29"/>
        <v>12321.7</v>
      </c>
      <c r="R69" s="9">
        <f t="shared" si="29"/>
        <v>0</v>
      </c>
    </row>
    <row r="70" spans="1:18" ht="59.25" customHeight="1">
      <c r="A70" s="65" t="s">
        <v>337</v>
      </c>
      <c r="B70" s="13" t="s">
        <v>326</v>
      </c>
      <c r="C70" s="13" t="s">
        <v>126</v>
      </c>
      <c r="D70" s="13" t="s">
        <v>120</v>
      </c>
      <c r="E70" s="13" t="s">
        <v>56</v>
      </c>
      <c r="F70" s="13"/>
      <c r="G70" s="9">
        <f>G71+G73</f>
        <v>12728.1</v>
      </c>
      <c r="H70" s="9">
        <f aca="true" t="shared" si="30" ref="H70:R70">H71+H73</f>
        <v>0</v>
      </c>
      <c r="I70" s="9">
        <f t="shared" si="30"/>
        <v>12613.7</v>
      </c>
      <c r="J70" s="9">
        <f t="shared" si="30"/>
        <v>0</v>
      </c>
      <c r="K70" s="9">
        <f t="shared" si="30"/>
        <v>12142.4</v>
      </c>
      <c r="L70" s="9">
        <f t="shared" si="30"/>
        <v>0</v>
      </c>
      <c r="M70" s="9">
        <f t="shared" si="30"/>
        <v>12142.4</v>
      </c>
      <c r="N70" s="9">
        <f t="shared" si="30"/>
        <v>0</v>
      </c>
      <c r="O70" s="9">
        <f t="shared" si="30"/>
        <v>12321.7</v>
      </c>
      <c r="P70" s="9">
        <f t="shared" si="30"/>
        <v>0</v>
      </c>
      <c r="Q70" s="9">
        <f t="shared" si="30"/>
        <v>12321.7</v>
      </c>
      <c r="R70" s="9">
        <f t="shared" si="30"/>
        <v>0</v>
      </c>
    </row>
    <row r="71" spans="1:18" ht="18.75">
      <c r="A71" s="65" t="s">
        <v>97</v>
      </c>
      <c r="B71" s="13" t="s">
        <v>326</v>
      </c>
      <c r="C71" s="13" t="s">
        <v>126</v>
      </c>
      <c r="D71" s="13" t="s">
        <v>120</v>
      </c>
      <c r="E71" s="13" t="s">
        <v>57</v>
      </c>
      <c r="F71" s="124"/>
      <c r="G71" s="29">
        <f>G72</f>
        <v>8279.2</v>
      </c>
      <c r="H71" s="29">
        <f aca="true" t="shared" si="31" ref="H71:R71">H72</f>
        <v>0</v>
      </c>
      <c r="I71" s="29">
        <f t="shared" si="31"/>
        <v>8164.8</v>
      </c>
      <c r="J71" s="29">
        <f t="shared" si="31"/>
        <v>0</v>
      </c>
      <c r="K71" s="29">
        <f t="shared" si="31"/>
        <v>9022.4</v>
      </c>
      <c r="L71" s="29">
        <f t="shared" si="31"/>
        <v>0</v>
      </c>
      <c r="M71" s="29">
        <f t="shared" si="31"/>
        <v>9022.4</v>
      </c>
      <c r="N71" s="29">
        <f t="shared" si="31"/>
        <v>0</v>
      </c>
      <c r="O71" s="29">
        <f t="shared" si="31"/>
        <v>9201.7</v>
      </c>
      <c r="P71" s="29">
        <f t="shared" si="31"/>
        <v>0</v>
      </c>
      <c r="Q71" s="29">
        <f t="shared" si="31"/>
        <v>9201.7</v>
      </c>
      <c r="R71" s="29">
        <f t="shared" si="31"/>
        <v>0</v>
      </c>
    </row>
    <row r="72" spans="1:18" ht="18.75">
      <c r="A72" s="65" t="s">
        <v>186</v>
      </c>
      <c r="B72" s="13" t="s">
        <v>326</v>
      </c>
      <c r="C72" s="13" t="s">
        <v>126</v>
      </c>
      <c r="D72" s="13" t="s">
        <v>120</v>
      </c>
      <c r="E72" s="13" t="s">
        <v>57</v>
      </c>
      <c r="F72" s="13" t="s">
        <v>185</v>
      </c>
      <c r="G72" s="9">
        <v>8279.2</v>
      </c>
      <c r="H72" s="9"/>
      <c r="I72" s="9">
        <v>8164.8</v>
      </c>
      <c r="J72" s="9"/>
      <c r="K72" s="9">
        <f>L72+M72+N72</f>
        <v>9022.4</v>
      </c>
      <c r="L72" s="9"/>
      <c r="M72" s="9">
        <v>9022.4</v>
      </c>
      <c r="N72" s="9"/>
      <c r="O72" s="9">
        <f>P72+Q72+R72</f>
        <v>9201.7</v>
      </c>
      <c r="P72" s="67"/>
      <c r="Q72" s="67">
        <v>9201.7</v>
      </c>
      <c r="R72" s="67"/>
    </row>
    <row r="73" spans="1:18" ht="62.25" customHeight="1">
      <c r="A73" s="65" t="s">
        <v>432</v>
      </c>
      <c r="B73" s="13" t="s">
        <v>326</v>
      </c>
      <c r="C73" s="13" t="s">
        <v>126</v>
      </c>
      <c r="D73" s="13" t="s">
        <v>120</v>
      </c>
      <c r="E73" s="13" t="s">
        <v>431</v>
      </c>
      <c r="F73" s="13"/>
      <c r="G73" s="9">
        <f>G74</f>
        <v>4448.9</v>
      </c>
      <c r="H73" s="9">
        <f aca="true" t="shared" si="32" ref="H73:R73">H74</f>
        <v>0</v>
      </c>
      <c r="I73" s="9">
        <f t="shared" si="32"/>
        <v>4448.9</v>
      </c>
      <c r="J73" s="9">
        <f t="shared" si="32"/>
        <v>0</v>
      </c>
      <c r="K73" s="9">
        <f t="shared" si="32"/>
        <v>3120</v>
      </c>
      <c r="L73" s="9">
        <f t="shared" si="32"/>
        <v>0</v>
      </c>
      <c r="M73" s="9">
        <f t="shared" si="32"/>
        <v>3120</v>
      </c>
      <c r="N73" s="9">
        <f t="shared" si="32"/>
        <v>0</v>
      </c>
      <c r="O73" s="9">
        <f t="shared" si="32"/>
        <v>3120</v>
      </c>
      <c r="P73" s="9">
        <f t="shared" si="32"/>
        <v>0</v>
      </c>
      <c r="Q73" s="9">
        <f t="shared" si="32"/>
        <v>3120</v>
      </c>
      <c r="R73" s="9">
        <f t="shared" si="32"/>
        <v>0</v>
      </c>
    </row>
    <row r="74" spans="1:18" ht="18.75">
      <c r="A74" s="65" t="s">
        <v>186</v>
      </c>
      <c r="B74" s="13" t="s">
        <v>326</v>
      </c>
      <c r="C74" s="13" t="s">
        <v>126</v>
      </c>
      <c r="D74" s="13" t="s">
        <v>120</v>
      </c>
      <c r="E74" s="13" t="s">
        <v>431</v>
      </c>
      <c r="F74" s="13" t="s">
        <v>185</v>
      </c>
      <c r="G74" s="9">
        <f>H74+I74+J74</f>
        <v>4448.9</v>
      </c>
      <c r="H74" s="9"/>
      <c r="I74" s="9">
        <f>3120+1328.9</f>
        <v>4448.9</v>
      </c>
      <c r="J74" s="9"/>
      <c r="K74" s="9">
        <f>L74+M74+N74</f>
        <v>3120</v>
      </c>
      <c r="L74" s="9"/>
      <c r="M74" s="9">
        <v>3120</v>
      </c>
      <c r="N74" s="9"/>
      <c r="O74" s="9">
        <f>P74+Q74+R74</f>
        <v>3120</v>
      </c>
      <c r="P74" s="9"/>
      <c r="Q74" s="9">
        <v>3120</v>
      </c>
      <c r="R74" s="9"/>
    </row>
    <row r="75" spans="1:18" ht="18.75">
      <c r="A75" s="65" t="s">
        <v>104</v>
      </c>
      <c r="B75" s="13" t="s">
        <v>326</v>
      </c>
      <c r="C75" s="13" t="s">
        <v>126</v>
      </c>
      <c r="D75" s="13" t="s">
        <v>126</v>
      </c>
      <c r="E75" s="13"/>
      <c r="F75" s="13"/>
      <c r="G75" s="9">
        <f>G76</f>
        <v>81.89999999999999</v>
      </c>
      <c r="H75" s="9">
        <f aca="true" t="shared" si="33" ref="H75:R75">H76</f>
        <v>0</v>
      </c>
      <c r="I75" s="9">
        <f t="shared" si="33"/>
        <v>81.89999999999999</v>
      </c>
      <c r="J75" s="9">
        <f t="shared" si="33"/>
        <v>0</v>
      </c>
      <c r="K75" s="9">
        <f t="shared" si="33"/>
        <v>81.9</v>
      </c>
      <c r="L75" s="9">
        <f t="shared" si="33"/>
        <v>0</v>
      </c>
      <c r="M75" s="9">
        <f t="shared" si="33"/>
        <v>81.9</v>
      </c>
      <c r="N75" s="9">
        <f t="shared" si="33"/>
        <v>0</v>
      </c>
      <c r="O75" s="9">
        <f t="shared" si="33"/>
        <v>81.9</v>
      </c>
      <c r="P75" s="9">
        <f t="shared" si="33"/>
        <v>0</v>
      </c>
      <c r="Q75" s="9">
        <f t="shared" si="33"/>
        <v>81.9</v>
      </c>
      <c r="R75" s="9">
        <f t="shared" si="33"/>
        <v>0</v>
      </c>
    </row>
    <row r="76" spans="1:18" ht="40.5" customHeight="1">
      <c r="A76" s="65" t="s">
        <v>471</v>
      </c>
      <c r="B76" s="13" t="s">
        <v>326</v>
      </c>
      <c r="C76" s="13" t="s">
        <v>126</v>
      </c>
      <c r="D76" s="13" t="s">
        <v>126</v>
      </c>
      <c r="E76" s="13" t="s">
        <v>245</v>
      </c>
      <c r="F76" s="13"/>
      <c r="G76" s="9">
        <f>G77+G83+G86+G80</f>
        <v>81.89999999999999</v>
      </c>
      <c r="H76" s="9">
        <f>H77+H83+H86</f>
        <v>0</v>
      </c>
      <c r="I76" s="9">
        <f aca="true" t="shared" si="34" ref="I76:R76">I77+I83+I86+I80</f>
        <v>81.89999999999999</v>
      </c>
      <c r="J76" s="9">
        <f t="shared" si="34"/>
        <v>0</v>
      </c>
      <c r="K76" s="9">
        <f t="shared" si="34"/>
        <v>81.9</v>
      </c>
      <c r="L76" s="9">
        <f t="shared" si="34"/>
        <v>0</v>
      </c>
      <c r="M76" s="9">
        <f t="shared" si="34"/>
        <v>81.9</v>
      </c>
      <c r="N76" s="9">
        <f t="shared" si="34"/>
        <v>0</v>
      </c>
      <c r="O76" s="9">
        <f t="shared" si="34"/>
        <v>81.9</v>
      </c>
      <c r="P76" s="9">
        <f t="shared" si="34"/>
        <v>0</v>
      </c>
      <c r="Q76" s="9">
        <f t="shared" si="34"/>
        <v>81.9</v>
      </c>
      <c r="R76" s="9">
        <f t="shared" si="34"/>
        <v>0</v>
      </c>
    </row>
    <row r="77" spans="1:18" ht="37.5">
      <c r="A77" s="65" t="s">
        <v>246</v>
      </c>
      <c r="B77" s="13" t="s">
        <v>326</v>
      </c>
      <c r="C77" s="13" t="s">
        <v>126</v>
      </c>
      <c r="D77" s="13" t="s">
        <v>126</v>
      </c>
      <c r="E77" s="13" t="s">
        <v>473</v>
      </c>
      <c r="F77" s="13"/>
      <c r="G77" s="9">
        <f>G78</f>
        <v>12</v>
      </c>
      <c r="H77" s="9">
        <f aca="true" t="shared" si="35" ref="H77:R78">H78</f>
        <v>0</v>
      </c>
      <c r="I77" s="9">
        <f t="shared" si="35"/>
        <v>12</v>
      </c>
      <c r="J77" s="9">
        <f t="shared" si="35"/>
        <v>0</v>
      </c>
      <c r="K77" s="9">
        <f t="shared" si="35"/>
        <v>31.9</v>
      </c>
      <c r="L77" s="9">
        <f t="shared" si="35"/>
        <v>0</v>
      </c>
      <c r="M77" s="9">
        <f t="shared" si="35"/>
        <v>31.9</v>
      </c>
      <c r="N77" s="9">
        <f t="shared" si="35"/>
        <v>0</v>
      </c>
      <c r="O77" s="9">
        <f t="shared" si="35"/>
        <v>31.9</v>
      </c>
      <c r="P77" s="9">
        <f t="shared" si="35"/>
        <v>0</v>
      </c>
      <c r="Q77" s="9">
        <f t="shared" si="35"/>
        <v>31.9</v>
      </c>
      <c r="R77" s="9">
        <f t="shared" si="35"/>
        <v>0</v>
      </c>
    </row>
    <row r="78" spans="1:18" ht="18.75">
      <c r="A78" s="65" t="s">
        <v>175</v>
      </c>
      <c r="B78" s="13" t="s">
        <v>326</v>
      </c>
      <c r="C78" s="13" t="s">
        <v>126</v>
      </c>
      <c r="D78" s="13" t="s">
        <v>126</v>
      </c>
      <c r="E78" s="13" t="s">
        <v>474</v>
      </c>
      <c r="F78" s="13"/>
      <c r="G78" s="9">
        <f>G79</f>
        <v>12</v>
      </c>
      <c r="H78" s="9">
        <f t="shared" si="35"/>
        <v>0</v>
      </c>
      <c r="I78" s="9">
        <f t="shared" si="35"/>
        <v>12</v>
      </c>
      <c r="J78" s="9">
        <f t="shared" si="35"/>
        <v>0</v>
      </c>
      <c r="K78" s="9">
        <f t="shared" si="35"/>
        <v>31.9</v>
      </c>
      <c r="L78" s="9">
        <f t="shared" si="35"/>
        <v>0</v>
      </c>
      <c r="M78" s="9">
        <f t="shared" si="35"/>
        <v>31.9</v>
      </c>
      <c r="N78" s="9">
        <f t="shared" si="35"/>
        <v>0</v>
      </c>
      <c r="O78" s="9">
        <f t="shared" si="35"/>
        <v>31.9</v>
      </c>
      <c r="P78" s="9">
        <f t="shared" si="35"/>
        <v>0</v>
      </c>
      <c r="Q78" s="9">
        <f t="shared" si="35"/>
        <v>31.9</v>
      </c>
      <c r="R78" s="9">
        <f t="shared" si="35"/>
        <v>0</v>
      </c>
    </row>
    <row r="79" spans="1:18" ht="18.75">
      <c r="A79" s="65" t="s">
        <v>186</v>
      </c>
      <c r="B79" s="13" t="s">
        <v>326</v>
      </c>
      <c r="C79" s="13" t="s">
        <v>126</v>
      </c>
      <c r="D79" s="13" t="s">
        <v>126</v>
      </c>
      <c r="E79" s="13" t="s">
        <v>474</v>
      </c>
      <c r="F79" s="13" t="s">
        <v>185</v>
      </c>
      <c r="G79" s="9">
        <f>H79+I79+J79</f>
        <v>12</v>
      </c>
      <c r="H79" s="9"/>
      <c r="I79" s="9">
        <f>16-4</f>
        <v>12</v>
      </c>
      <c r="J79" s="9"/>
      <c r="K79" s="9">
        <f>L79+M79+N79</f>
        <v>31.9</v>
      </c>
      <c r="L79" s="9"/>
      <c r="M79" s="9">
        <v>31.9</v>
      </c>
      <c r="N79" s="9"/>
      <c r="O79" s="9">
        <f>P79+Q79+R79</f>
        <v>31.9</v>
      </c>
      <c r="P79" s="9"/>
      <c r="Q79" s="9">
        <v>31.9</v>
      </c>
      <c r="R79" s="9"/>
    </row>
    <row r="80" spans="1:18" ht="39.75" customHeight="1">
      <c r="A80" s="65" t="s">
        <v>472</v>
      </c>
      <c r="B80" s="13" t="s">
        <v>326</v>
      </c>
      <c r="C80" s="13" t="s">
        <v>126</v>
      </c>
      <c r="D80" s="13" t="s">
        <v>126</v>
      </c>
      <c r="E80" s="13" t="s">
        <v>248</v>
      </c>
      <c r="F80" s="13"/>
      <c r="G80" s="9">
        <f>G81</f>
        <v>21.7</v>
      </c>
      <c r="H80" s="9"/>
      <c r="I80" s="9">
        <f aca="true" t="shared" si="36" ref="I80:R80">I81</f>
        <v>21.7</v>
      </c>
      <c r="J80" s="9">
        <f t="shared" si="36"/>
        <v>0</v>
      </c>
      <c r="K80" s="9">
        <f t="shared" si="36"/>
        <v>11</v>
      </c>
      <c r="L80" s="9">
        <f t="shared" si="36"/>
        <v>0</v>
      </c>
      <c r="M80" s="9">
        <f t="shared" si="36"/>
        <v>11</v>
      </c>
      <c r="N80" s="9">
        <f t="shared" si="36"/>
        <v>0</v>
      </c>
      <c r="O80" s="9">
        <f t="shared" si="36"/>
        <v>11</v>
      </c>
      <c r="P80" s="9">
        <f t="shared" si="36"/>
        <v>0</v>
      </c>
      <c r="Q80" s="9">
        <f t="shared" si="36"/>
        <v>11</v>
      </c>
      <c r="R80" s="9">
        <f t="shared" si="36"/>
        <v>0</v>
      </c>
    </row>
    <row r="81" spans="1:18" ht="18.75">
      <c r="A81" s="65" t="s">
        <v>175</v>
      </c>
      <c r="B81" s="13" t="s">
        <v>326</v>
      </c>
      <c r="C81" s="13" t="s">
        <v>126</v>
      </c>
      <c r="D81" s="13" t="s">
        <v>126</v>
      </c>
      <c r="E81" s="13" t="s">
        <v>248</v>
      </c>
      <c r="F81" s="13"/>
      <c r="G81" s="9">
        <f>G82</f>
        <v>21.7</v>
      </c>
      <c r="H81" s="9"/>
      <c r="I81" s="9">
        <f aca="true" t="shared" si="37" ref="I81:R81">I82</f>
        <v>21.7</v>
      </c>
      <c r="J81" s="9">
        <f t="shared" si="37"/>
        <v>0</v>
      </c>
      <c r="K81" s="9">
        <f t="shared" si="37"/>
        <v>11</v>
      </c>
      <c r="L81" s="9">
        <f t="shared" si="37"/>
        <v>0</v>
      </c>
      <c r="M81" s="9">
        <f t="shared" si="37"/>
        <v>11</v>
      </c>
      <c r="N81" s="9">
        <f t="shared" si="37"/>
        <v>0</v>
      </c>
      <c r="O81" s="9">
        <f t="shared" si="37"/>
        <v>11</v>
      </c>
      <c r="P81" s="9">
        <f t="shared" si="37"/>
        <v>0</v>
      </c>
      <c r="Q81" s="9">
        <f t="shared" si="37"/>
        <v>11</v>
      </c>
      <c r="R81" s="9">
        <f t="shared" si="37"/>
        <v>0</v>
      </c>
    </row>
    <row r="82" spans="1:18" ht="18.75">
      <c r="A82" s="65" t="s">
        <v>186</v>
      </c>
      <c r="B82" s="13" t="s">
        <v>326</v>
      </c>
      <c r="C82" s="13" t="s">
        <v>126</v>
      </c>
      <c r="D82" s="13" t="s">
        <v>126</v>
      </c>
      <c r="E82" s="13" t="s">
        <v>248</v>
      </c>
      <c r="F82" s="13" t="s">
        <v>185</v>
      </c>
      <c r="G82" s="9">
        <f>H82+I82+J82</f>
        <v>21.7</v>
      </c>
      <c r="H82" s="9"/>
      <c r="I82" s="9">
        <f>11+10.7</f>
        <v>21.7</v>
      </c>
      <c r="J82" s="9"/>
      <c r="K82" s="9">
        <f>L82+M82+N82</f>
        <v>11</v>
      </c>
      <c r="L82" s="9"/>
      <c r="M82" s="9">
        <v>11</v>
      </c>
      <c r="N82" s="9"/>
      <c r="O82" s="9">
        <f>P82+Q82+R82</f>
        <v>11</v>
      </c>
      <c r="P82" s="9"/>
      <c r="Q82" s="9">
        <v>11</v>
      </c>
      <c r="R82" s="9"/>
    </row>
    <row r="83" spans="1:18" ht="41.25" customHeight="1">
      <c r="A83" s="65" t="s">
        <v>31</v>
      </c>
      <c r="B83" s="13" t="s">
        <v>326</v>
      </c>
      <c r="C83" s="13" t="s">
        <v>126</v>
      </c>
      <c r="D83" s="13" t="s">
        <v>126</v>
      </c>
      <c r="E83" s="13" t="s">
        <v>249</v>
      </c>
      <c r="F83" s="13"/>
      <c r="G83" s="9">
        <f>G84</f>
        <v>21.3</v>
      </c>
      <c r="H83" s="9">
        <f aca="true" t="shared" si="38" ref="H83:R84">H84</f>
        <v>0</v>
      </c>
      <c r="I83" s="9">
        <f t="shared" si="38"/>
        <v>21.3</v>
      </c>
      <c r="J83" s="9">
        <f t="shared" si="38"/>
        <v>0</v>
      </c>
      <c r="K83" s="9">
        <f t="shared" si="38"/>
        <v>27</v>
      </c>
      <c r="L83" s="9">
        <f t="shared" si="38"/>
        <v>0</v>
      </c>
      <c r="M83" s="9">
        <f t="shared" si="38"/>
        <v>27</v>
      </c>
      <c r="N83" s="9">
        <f t="shared" si="38"/>
        <v>0</v>
      </c>
      <c r="O83" s="9">
        <f t="shared" si="38"/>
        <v>27</v>
      </c>
      <c r="P83" s="9">
        <f t="shared" si="38"/>
        <v>0</v>
      </c>
      <c r="Q83" s="9">
        <f t="shared" si="38"/>
        <v>27</v>
      </c>
      <c r="R83" s="9">
        <f t="shared" si="38"/>
        <v>0</v>
      </c>
    </row>
    <row r="84" spans="1:18" ht="18.75">
      <c r="A84" s="65" t="s">
        <v>175</v>
      </c>
      <c r="B84" s="13" t="s">
        <v>326</v>
      </c>
      <c r="C84" s="13" t="s">
        <v>126</v>
      </c>
      <c r="D84" s="13" t="s">
        <v>126</v>
      </c>
      <c r="E84" s="13" t="s">
        <v>250</v>
      </c>
      <c r="F84" s="13"/>
      <c r="G84" s="9">
        <f>G85</f>
        <v>21.3</v>
      </c>
      <c r="H84" s="9">
        <f t="shared" si="38"/>
        <v>0</v>
      </c>
      <c r="I84" s="9">
        <f t="shared" si="38"/>
        <v>21.3</v>
      </c>
      <c r="J84" s="9">
        <f t="shared" si="38"/>
        <v>0</v>
      </c>
      <c r="K84" s="9">
        <f t="shared" si="38"/>
        <v>27</v>
      </c>
      <c r="L84" s="9">
        <f t="shared" si="38"/>
        <v>0</v>
      </c>
      <c r="M84" s="9">
        <f t="shared" si="38"/>
        <v>27</v>
      </c>
      <c r="N84" s="9">
        <f t="shared" si="38"/>
        <v>0</v>
      </c>
      <c r="O84" s="9">
        <f t="shared" si="38"/>
        <v>27</v>
      </c>
      <c r="P84" s="9">
        <f t="shared" si="38"/>
        <v>0</v>
      </c>
      <c r="Q84" s="9">
        <f t="shared" si="38"/>
        <v>27</v>
      </c>
      <c r="R84" s="9">
        <f t="shared" si="38"/>
        <v>0</v>
      </c>
    </row>
    <row r="85" spans="1:18" ht="18.75">
      <c r="A85" s="65" t="s">
        <v>186</v>
      </c>
      <c r="B85" s="13" t="s">
        <v>326</v>
      </c>
      <c r="C85" s="13" t="s">
        <v>126</v>
      </c>
      <c r="D85" s="13" t="s">
        <v>126</v>
      </c>
      <c r="E85" s="13" t="s">
        <v>250</v>
      </c>
      <c r="F85" s="13" t="s">
        <v>185</v>
      </c>
      <c r="G85" s="9">
        <f>H85+I85+J85</f>
        <v>21.3</v>
      </c>
      <c r="H85" s="9"/>
      <c r="I85" s="9">
        <f>17.3+4</f>
        <v>21.3</v>
      </c>
      <c r="J85" s="9"/>
      <c r="K85" s="9">
        <f>L85+M85+N85</f>
        <v>27</v>
      </c>
      <c r="L85" s="9"/>
      <c r="M85" s="9">
        <v>27</v>
      </c>
      <c r="N85" s="9"/>
      <c r="O85" s="9">
        <f>P85+Q85+R85</f>
        <v>27</v>
      </c>
      <c r="P85" s="9"/>
      <c r="Q85" s="9">
        <v>27</v>
      </c>
      <c r="R85" s="9"/>
    </row>
    <row r="86" spans="1:18" ht="44.25" customHeight="1">
      <c r="A86" s="65" t="s">
        <v>253</v>
      </c>
      <c r="B86" s="13" t="s">
        <v>326</v>
      </c>
      <c r="C86" s="13" t="s">
        <v>126</v>
      </c>
      <c r="D86" s="13" t="s">
        <v>126</v>
      </c>
      <c r="E86" s="13" t="s">
        <v>251</v>
      </c>
      <c r="F86" s="13"/>
      <c r="G86" s="9">
        <f>G87</f>
        <v>26.9</v>
      </c>
      <c r="H86" s="9">
        <f aca="true" t="shared" si="39" ref="H86:R87">H87</f>
        <v>0</v>
      </c>
      <c r="I86" s="9">
        <f t="shared" si="39"/>
        <v>26.9</v>
      </c>
      <c r="J86" s="9">
        <f t="shared" si="39"/>
        <v>0</v>
      </c>
      <c r="K86" s="9">
        <f t="shared" si="39"/>
        <v>12</v>
      </c>
      <c r="L86" s="9">
        <f t="shared" si="39"/>
        <v>0</v>
      </c>
      <c r="M86" s="9">
        <f t="shared" si="39"/>
        <v>12</v>
      </c>
      <c r="N86" s="9">
        <f t="shared" si="39"/>
        <v>0</v>
      </c>
      <c r="O86" s="9">
        <f t="shared" si="39"/>
        <v>12</v>
      </c>
      <c r="P86" s="9">
        <f t="shared" si="39"/>
        <v>0</v>
      </c>
      <c r="Q86" s="9">
        <f t="shared" si="39"/>
        <v>12</v>
      </c>
      <c r="R86" s="9">
        <f t="shared" si="39"/>
        <v>0</v>
      </c>
    </row>
    <row r="87" spans="1:18" ht="22.5" customHeight="1">
      <c r="A87" s="65" t="s">
        <v>175</v>
      </c>
      <c r="B87" s="13" t="s">
        <v>326</v>
      </c>
      <c r="C87" s="13" t="s">
        <v>126</v>
      </c>
      <c r="D87" s="13" t="s">
        <v>126</v>
      </c>
      <c r="E87" s="13" t="s">
        <v>252</v>
      </c>
      <c r="F87" s="13"/>
      <c r="G87" s="9">
        <f>G88</f>
        <v>26.9</v>
      </c>
      <c r="H87" s="9">
        <f t="shared" si="39"/>
        <v>0</v>
      </c>
      <c r="I87" s="9">
        <f t="shared" si="39"/>
        <v>26.9</v>
      </c>
      <c r="J87" s="9">
        <f t="shared" si="39"/>
        <v>0</v>
      </c>
      <c r="K87" s="9">
        <f t="shared" si="39"/>
        <v>12</v>
      </c>
      <c r="L87" s="9">
        <f t="shared" si="39"/>
        <v>0</v>
      </c>
      <c r="M87" s="9">
        <f t="shared" si="39"/>
        <v>12</v>
      </c>
      <c r="N87" s="9">
        <f t="shared" si="39"/>
        <v>0</v>
      </c>
      <c r="O87" s="9">
        <f t="shared" si="39"/>
        <v>12</v>
      </c>
      <c r="P87" s="9">
        <f t="shared" si="39"/>
        <v>0</v>
      </c>
      <c r="Q87" s="9">
        <f t="shared" si="39"/>
        <v>12</v>
      </c>
      <c r="R87" s="9">
        <f t="shared" si="39"/>
        <v>0</v>
      </c>
    </row>
    <row r="88" spans="1:18" ht="18.75">
      <c r="A88" s="65" t="s">
        <v>186</v>
      </c>
      <c r="B88" s="13" t="s">
        <v>326</v>
      </c>
      <c r="C88" s="13" t="s">
        <v>126</v>
      </c>
      <c r="D88" s="13" t="s">
        <v>126</v>
      </c>
      <c r="E88" s="13" t="s">
        <v>252</v>
      </c>
      <c r="F88" s="13" t="s">
        <v>185</v>
      </c>
      <c r="G88" s="9">
        <f>H88+I88+J88</f>
        <v>26.9</v>
      </c>
      <c r="H88" s="9"/>
      <c r="I88" s="9">
        <f>12+14.9</f>
        <v>26.9</v>
      </c>
      <c r="J88" s="9"/>
      <c r="K88" s="9">
        <f>L88+M88+N88</f>
        <v>12</v>
      </c>
      <c r="L88" s="9"/>
      <c r="M88" s="9">
        <v>12</v>
      </c>
      <c r="N88" s="9"/>
      <c r="O88" s="9">
        <f>P88+Q88+R88</f>
        <v>12</v>
      </c>
      <c r="P88" s="9"/>
      <c r="Q88" s="9">
        <v>12</v>
      </c>
      <c r="R88" s="9"/>
    </row>
    <row r="89" spans="1:18" ht="18.75">
      <c r="A89" s="65" t="s">
        <v>85</v>
      </c>
      <c r="B89" s="13" t="s">
        <v>326</v>
      </c>
      <c r="C89" s="13" t="s">
        <v>130</v>
      </c>
      <c r="D89" s="13" t="s">
        <v>384</v>
      </c>
      <c r="E89" s="13"/>
      <c r="F89" s="13"/>
      <c r="G89" s="9">
        <f aca="true" t="shared" si="40" ref="G89:R89">G90+G143</f>
        <v>94661.30000000002</v>
      </c>
      <c r="H89" s="9">
        <f t="shared" si="40"/>
        <v>46525.7</v>
      </c>
      <c r="I89" s="9">
        <f t="shared" si="40"/>
        <v>48035.6</v>
      </c>
      <c r="J89" s="9">
        <f t="shared" si="40"/>
        <v>100</v>
      </c>
      <c r="K89" s="9">
        <f t="shared" si="40"/>
        <v>39651.6</v>
      </c>
      <c r="L89" s="9">
        <f t="shared" si="40"/>
        <v>2037.2</v>
      </c>
      <c r="M89" s="9">
        <f t="shared" si="40"/>
        <v>37514.399999999994</v>
      </c>
      <c r="N89" s="9">
        <f t="shared" si="40"/>
        <v>100</v>
      </c>
      <c r="O89" s="9">
        <f t="shared" si="40"/>
        <v>40057.3</v>
      </c>
      <c r="P89" s="9">
        <f t="shared" si="40"/>
        <v>2037.2</v>
      </c>
      <c r="Q89" s="9">
        <f t="shared" si="40"/>
        <v>37920.1</v>
      </c>
      <c r="R89" s="9">
        <f t="shared" si="40"/>
        <v>100</v>
      </c>
    </row>
    <row r="90" spans="1:18" ht="18.75">
      <c r="A90" s="65" t="s">
        <v>131</v>
      </c>
      <c r="B90" s="13" t="s">
        <v>326</v>
      </c>
      <c r="C90" s="13" t="s">
        <v>130</v>
      </c>
      <c r="D90" s="13" t="s">
        <v>117</v>
      </c>
      <c r="E90" s="13"/>
      <c r="F90" s="13"/>
      <c r="G90" s="9">
        <f>G91</f>
        <v>93344.70000000001</v>
      </c>
      <c r="H90" s="9">
        <f>H91</f>
        <v>46525.7</v>
      </c>
      <c r="I90" s="9">
        <f>I91</f>
        <v>46719</v>
      </c>
      <c r="J90" s="9">
        <f>J91</f>
        <v>100</v>
      </c>
      <c r="K90" s="9">
        <f aca="true" t="shared" si="41" ref="K90:R90">K91</f>
        <v>38357.4</v>
      </c>
      <c r="L90" s="9">
        <f t="shared" si="41"/>
        <v>2037.2</v>
      </c>
      <c r="M90" s="9">
        <f t="shared" si="41"/>
        <v>36220.2</v>
      </c>
      <c r="N90" s="9">
        <f t="shared" si="41"/>
        <v>100</v>
      </c>
      <c r="O90" s="9">
        <f t="shared" si="41"/>
        <v>38751.100000000006</v>
      </c>
      <c r="P90" s="9">
        <f t="shared" si="41"/>
        <v>2037.2</v>
      </c>
      <c r="Q90" s="9">
        <f t="shared" si="41"/>
        <v>36613.9</v>
      </c>
      <c r="R90" s="9">
        <f t="shared" si="41"/>
        <v>100</v>
      </c>
    </row>
    <row r="91" spans="1:18" ht="39.75" customHeight="1">
      <c r="A91" s="65" t="s">
        <v>583</v>
      </c>
      <c r="B91" s="13" t="s">
        <v>326</v>
      </c>
      <c r="C91" s="13" t="s">
        <v>130</v>
      </c>
      <c r="D91" s="13" t="s">
        <v>117</v>
      </c>
      <c r="E91" s="13" t="s">
        <v>254</v>
      </c>
      <c r="F91" s="13"/>
      <c r="G91" s="9">
        <f aca="true" t="shared" si="42" ref="G91:R91">G92+G109+G121+G135</f>
        <v>93344.70000000001</v>
      </c>
      <c r="H91" s="9">
        <f t="shared" si="42"/>
        <v>46525.7</v>
      </c>
      <c r="I91" s="9">
        <f t="shared" si="42"/>
        <v>46719</v>
      </c>
      <c r="J91" s="9">
        <f t="shared" si="42"/>
        <v>100</v>
      </c>
      <c r="K91" s="9">
        <f t="shared" si="42"/>
        <v>38357.4</v>
      </c>
      <c r="L91" s="9">
        <f t="shared" si="42"/>
        <v>2037.2</v>
      </c>
      <c r="M91" s="9">
        <f t="shared" si="42"/>
        <v>36220.2</v>
      </c>
      <c r="N91" s="9">
        <f t="shared" si="42"/>
        <v>100</v>
      </c>
      <c r="O91" s="9">
        <f t="shared" si="42"/>
        <v>38751.100000000006</v>
      </c>
      <c r="P91" s="9">
        <f t="shared" si="42"/>
        <v>2037.2</v>
      </c>
      <c r="Q91" s="9">
        <f t="shared" si="42"/>
        <v>36613.9</v>
      </c>
      <c r="R91" s="9">
        <f t="shared" si="42"/>
        <v>100</v>
      </c>
    </row>
    <row r="92" spans="1:18" ht="79.5" customHeight="1">
      <c r="A92" s="65" t="s">
        <v>390</v>
      </c>
      <c r="B92" s="13" t="s">
        <v>326</v>
      </c>
      <c r="C92" s="13" t="s">
        <v>130</v>
      </c>
      <c r="D92" s="13" t="s">
        <v>117</v>
      </c>
      <c r="E92" s="13" t="s">
        <v>255</v>
      </c>
      <c r="F92" s="13"/>
      <c r="G92" s="9">
        <f>G93+G100</f>
        <v>14613.199999999999</v>
      </c>
      <c r="H92" s="9">
        <f aca="true" t="shared" si="43" ref="H92:R92">H93+H100</f>
        <v>5934.3</v>
      </c>
      <c r="I92" s="9">
        <f t="shared" si="43"/>
        <v>8578.9</v>
      </c>
      <c r="J92" s="9">
        <f t="shared" si="43"/>
        <v>100</v>
      </c>
      <c r="K92" s="9">
        <f t="shared" si="43"/>
        <v>7703.7</v>
      </c>
      <c r="L92" s="9">
        <f t="shared" si="43"/>
        <v>0</v>
      </c>
      <c r="M92" s="9">
        <f t="shared" si="43"/>
        <v>7603.7</v>
      </c>
      <c r="N92" s="9">
        <f t="shared" si="43"/>
        <v>100</v>
      </c>
      <c r="O92" s="9">
        <f t="shared" si="43"/>
        <v>7786.6</v>
      </c>
      <c r="P92" s="9">
        <f t="shared" si="43"/>
        <v>0</v>
      </c>
      <c r="Q92" s="9">
        <f t="shared" si="43"/>
        <v>7686.6</v>
      </c>
      <c r="R92" s="9">
        <f t="shared" si="43"/>
        <v>100</v>
      </c>
    </row>
    <row r="93" spans="1:18" ht="22.5" customHeight="1">
      <c r="A93" s="65" t="s">
        <v>351</v>
      </c>
      <c r="B93" s="13" t="s">
        <v>326</v>
      </c>
      <c r="C93" s="13" t="s">
        <v>130</v>
      </c>
      <c r="D93" s="13" t="s">
        <v>117</v>
      </c>
      <c r="E93" s="13" t="s">
        <v>256</v>
      </c>
      <c r="F93" s="13"/>
      <c r="G93" s="9">
        <f>G94+G96+G98</f>
        <v>2501.3999999999996</v>
      </c>
      <c r="H93" s="9">
        <f aca="true" t="shared" si="44" ref="H93:N93">H94+H96+H98</f>
        <v>0</v>
      </c>
      <c r="I93" s="9">
        <f t="shared" si="44"/>
        <v>2401.3999999999996</v>
      </c>
      <c r="J93" s="9">
        <f t="shared" si="44"/>
        <v>100</v>
      </c>
      <c r="K93" s="9">
        <f t="shared" si="44"/>
        <v>2322.7</v>
      </c>
      <c r="L93" s="9">
        <f t="shared" si="44"/>
        <v>0</v>
      </c>
      <c r="M93" s="9">
        <f t="shared" si="44"/>
        <v>2222.7</v>
      </c>
      <c r="N93" s="9">
        <f t="shared" si="44"/>
        <v>100</v>
      </c>
      <c r="O93" s="9">
        <f>O94+O96+O98</f>
        <v>2347</v>
      </c>
      <c r="P93" s="9">
        <f>P94+P96+P98</f>
        <v>0</v>
      </c>
      <c r="Q93" s="9">
        <f>Q94+Q96+Q98</f>
        <v>2247</v>
      </c>
      <c r="R93" s="9">
        <f>R94+R96+R98</f>
        <v>100</v>
      </c>
    </row>
    <row r="94" spans="1:18" ht="18.75">
      <c r="A94" s="65" t="s">
        <v>187</v>
      </c>
      <c r="B94" s="13" t="s">
        <v>326</v>
      </c>
      <c r="C94" s="13" t="s">
        <v>130</v>
      </c>
      <c r="D94" s="13" t="s">
        <v>117</v>
      </c>
      <c r="E94" s="13" t="s">
        <v>257</v>
      </c>
      <c r="F94" s="13"/>
      <c r="G94" s="9">
        <f>G95</f>
        <v>1205.6</v>
      </c>
      <c r="H94" s="9">
        <f aca="true" t="shared" si="45" ref="H94:R94">H95</f>
        <v>0</v>
      </c>
      <c r="I94" s="9">
        <f t="shared" si="45"/>
        <v>1205.6</v>
      </c>
      <c r="J94" s="9">
        <f t="shared" si="45"/>
        <v>0</v>
      </c>
      <c r="K94" s="9">
        <f t="shared" si="45"/>
        <v>1382.7</v>
      </c>
      <c r="L94" s="9">
        <f t="shared" si="45"/>
        <v>0</v>
      </c>
      <c r="M94" s="9">
        <f t="shared" si="45"/>
        <v>1382.7</v>
      </c>
      <c r="N94" s="9">
        <f t="shared" si="45"/>
        <v>0</v>
      </c>
      <c r="O94" s="9">
        <f t="shared" si="45"/>
        <v>1407</v>
      </c>
      <c r="P94" s="9">
        <f t="shared" si="45"/>
        <v>0</v>
      </c>
      <c r="Q94" s="9">
        <f t="shared" si="45"/>
        <v>1407</v>
      </c>
      <c r="R94" s="9">
        <f t="shared" si="45"/>
        <v>0</v>
      </c>
    </row>
    <row r="95" spans="1:18" ht="23.25" customHeight="1">
      <c r="A95" s="65" t="s">
        <v>186</v>
      </c>
      <c r="B95" s="13" t="s">
        <v>326</v>
      </c>
      <c r="C95" s="13" t="s">
        <v>130</v>
      </c>
      <c r="D95" s="13" t="s">
        <v>117</v>
      </c>
      <c r="E95" s="13" t="s">
        <v>257</v>
      </c>
      <c r="F95" s="13" t="s">
        <v>185</v>
      </c>
      <c r="G95" s="9">
        <f>H95+I95+J95</f>
        <v>1205.6</v>
      </c>
      <c r="H95" s="9"/>
      <c r="I95" s="9">
        <f>1221-15.4</f>
        <v>1205.6</v>
      </c>
      <c r="J95" s="9"/>
      <c r="K95" s="9">
        <f>L95+M95+N95</f>
        <v>1382.7</v>
      </c>
      <c r="L95" s="9"/>
      <c r="M95" s="9">
        <v>1382.7</v>
      </c>
      <c r="N95" s="9"/>
      <c r="O95" s="9">
        <f>P95+Q95+R95</f>
        <v>1407</v>
      </c>
      <c r="P95" s="67"/>
      <c r="Q95" s="9">
        <v>1407</v>
      </c>
      <c r="R95" s="67"/>
    </row>
    <row r="96" spans="1:18" ht="59.25" customHeight="1">
      <c r="A96" s="65" t="s">
        <v>699</v>
      </c>
      <c r="B96" s="13" t="s">
        <v>326</v>
      </c>
      <c r="C96" s="13" t="s">
        <v>130</v>
      </c>
      <c r="D96" s="13" t="s">
        <v>117</v>
      </c>
      <c r="E96" s="13" t="s">
        <v>552</v>
      </c>
      <c r="F96" s="13"/>
      <c r="G96" s="9">
        <f>G97</f>
        <v>100</v>
      </c>
      <c r="H96" s="9">
        <f aca="true" t="shared" si="46" ref="H96:R96">H97</f>
        <v>0</v>
      </c>
      <c r="I96" s="9">
        <f t="shared" si="46"/>
        <v>0</v>
      </c>
      <c r="J96" s="9">
        <f t="shared" si="46"/>
        <v>100</v>
      </c>
      <c r="K96" s="9">
        <f t="shared" si="46"/>
        <v>100</v>
      </c>
      <c r="L96" s="9">
        <f t="shared" si="46"/>
        <v>0</v>
      </c>
      <c r="M96" s="9">
        <f t="shared" si="46"/>
        <v>0</v>
      </c>
      <c r="N96" s="9">
        <f t="shared" si="46"/>
        <v>100</v>
      </c>
      <c r="O96" s="9">
        <f t="shared" si="46"/>
        <v>100</v>
      </c>
      <c r="P96" s="9">
        <f t="shared" si="46"/>
        <v>0</v>
      </c>
      <c r="Q96" s="9">
        <f t="shared" si="46"/>
        <v>0</v>
      </c>
      <c r="R96" s="9">
        <f t="shared" si="46"/>
        <v>100</v>
      </c>
    </row>
    <row r="97" spans="1:18" ht="18.75">
      <c r="A97" s="65" t="s">
        <v>186</v>
      </c>
      <c r="B97" s="13" t="s">
        <v>326</v>
      </c>
      <c r="C97" s="13" t="s">
        <v>130</v>
      </c>
      <c r="D97" s="13" t="s">
        <v>117</v>
      </c>
      <c r="E97" s="13" t="s">
        <v>552</v>
      </c>
      <c r="F97" s="13" t="s">
        <v>185</v>
      </c>
      <c r="G97" s="9">
        <f>H97+J97+I97</f>
        <v>100</v>
      </c>
      <c r="H97" s="9"/>
      <c r="I97" s="9"/>
      <c r="J97" s="9">
        <v>100</v>
      </c>
      <c r="K97" s="9">
        <f>L97+M97+N97</f>
        <v>100</v>
      </c>
      <c r="L97" s="9"/>
      <c r="M97" s="9"/>
      <c r="N97" s="9">
        <v>100</v>
      </c>
      <c r="O97" s="9">
        <f>P97+Q97+R97</f>
        <v>100</v>
      </c>
      <c r="P97" s="67"/>
      <c r="Q97" s="67"/>
      <c r="R97" s="67">
        <v>100</v>
      </c>
    </row>
    <row r="98" spans="1:18" ht="60" customHeight="1">
      <c r="A98" s="65" t="s">
        <v>432</v>
      </c>
      <c r="B98" s="13" t="s">
        <v>326</v>
      </c>
      <c r="C98" s="13" t="s">
        <v>130</v>
      </c>
      <c r="D98" s="13" t="s">
        <v>117</v>
      </c>
      <c r="E98" s="13" t="s">
        <v>436</v>
      </c>
      <c r="F98" s="13"/>
      <c r="G98" s="9">
        <f>G99</f>
        <v>1195.8</v>
      </c>
      <c r="H98" s="9">
        <f aca="true" t="shared" si="47" ref="H98:R98">H99</f>
        <v>0</v>
      </c>
      <c r="I98" s="9">
        <f t="shared" si="47"/>
        <v>1195.8</v>
      </c>
      <c r="J98" s="9">
        <f t="shared" si="47"/>
        <v>0</v>
      </c>
      <c r="K98" s="9">
        <f t="shared" si="47"/>
        <v>840</v>
      </c>
      <c r="L98" s="9">
        <f t="shared" si="47"/>
        <v>0</v>
      </c>
      <c r="M98" s="9">
        <f t="shared" si="47"/>
        <v>840</v>
      </c>
      <c r="N98" s="9">
        <f t="shared" si="47"/>
        <v>0</v>
      </c>
      <c r="O98" s="9">
        <f t="shared" si="47"/>
        <v>840</v>
      </c>
      <c r="P98" s="9">
        <f t="shared" si="47"/>
        <v>0</v>
      </c>
      <c r="Q98" s="9">
        <f t="shared" si="47"/>
        <v>840</v>
      </c>
      <c r="R98" s="9">
        <f t="shared" si="47"/>
        <v>0</v>
      </c>
    </row>
    <row r="99" spans="1:18" ht="18.75">
      <c r="A99" s="65" t="s">
        <v>186</v>
      </c>
      <c r="B99" s="13" t="s">
        <v>326</v>
      </c>
      <c r="C99" s="13" t="s">
        <v>130</v>
      </c>
      <c r="D99" s="13" t="s">
        <v>117</v>
      </c>
      <c r="E99" s="13" t="s">
        <v>436</v>
      </c>
      <c r="F99" s="13" t="s">
        <v>185</v>
      </c>
      <c r="G99" s="9">
        <f>H99+I99+J99</f>
        <v>1195.8</v>
      </c>
      <c r="H99" s="9"/>
      <c r="I99" s="9">
        <f>840+355.8</f>
        <v>1195.8</v>
      </c>
      <c r="J99" s="9"/>
      <c r="K99" s="9">
        <f>L99+M99+N99</f>
        <v>840</v>
      </c>
      <c r="L99" s="9"/>
      <c r="M99" s="9">
        <v>840</v>
      </c>
      <c r="N99" s="9"/>
      <c r="O99" s="9">
        <f>P99+Q99+R99</f>
        <v>840</v>
      </c>
      <c r="P99" s="67"/>
      <c r="Q99" s="9">
        <v>840</v>
      </c>
      <c r="R99" s="67"/>
    </row>
    <row r="100" spans="1:18" ht="24" customHeight="1">
      <c r="A100" s="65" t="s">
        <v>352</v>
      </c>
      <c r="B100" s="13" t="s">
        <v>326</v>
      </c>
      <c r="C100" s="13" t="s">
        <v>130</v>
      </c>
      <c r="D100" s="13" t="s">
        <v>117</v>
      </c>
      <c r="E100" s="13" t="s">
        <v>58</v>
      </c>
      <c r="F100" s="13"/>
      <c r="G100" s="9">
        <f>G101+G105+G107+G103</f>
        <v>12111.8</v>
      </c>
      <c r="H100" s="9">
        <f aca="true" t="shared" si="48" ref="H100:R100">H101+H105+H107+H103</f>
        <v>5934.3</v>
      </c>
      <c r="I100" s="9">
        <f t="shared" si="48"/>
        <v>6177.5</v>
      </c>
      <c r="J100" s="9">
        <f t="shared" si="48"/>
        <v>0</v>
      </c>
      <c r="K100" s="9">
        <f t="shared" si="48"/>
        <v>5381</v>
      </c>
      <c r="L100" s="9">
        <f t="shared" si="48"/>
        <v>0</v>
      </c>
      <c r="M100" s="9">
        <f t="shared" si="48"/>
        <v>5381</v>
      </c>
      <c r="N100" s="9">
        <f t="shared" si="48"/>
        <v>0</v>
      </c>
      <c r="O100" s="9">
        <f t="shared" si="48"/>
        <v>5439.6</v>
      </c>
      <c r="P100" s="9">
        <f t="shared" si="48"/>
        <v>0</v>
      </c>
      <c r="Q100" s="9">
        <f t="shared" si="48"/>
        <v>5439.6</v>
      </c>
      <c r="R100" s="9">
        <f t="shared" si="48"/>
        <v>0</v>
      </c>
    </row>
    <row r="101" spans="1:18" ht="18.75">
      <c r="A101" s="65" t="s">
        <v>187</v>
      </c>
      <c r="B101" s="13" t="s">
        <v>326</v>
      </c>
      <c r="C101" s="13" t="s">
        <v>130</v>
      </c>
      <c r="D101" s="13" t="s">
        <v>117</v>
      </c>
      <c r="E101" s="13" t="s">
        <v>59</v>
      </c>
      <c r="F101" s="13"/>
      <c r="G101" s="9">
        <f>G102</f>
        <v>3553.2000000000003</v>
      </c>
      <c r="H101" s="9">
        <f aca="true" t="shared" si="49" ref="H101:R101">H102</f>
        <v>0</v>
      </c>
      <c r="I101" s="9">
        <f t="shared" si="49"/>
        <v>3553.2000000000003</v>
      </c>
      <c r="J101" s="9">
        <f t="shared" si="49"/>
        <v>0</v>
      </c>
      <c r="K101" s="9">
        <f t="shared" si="49"/>
        <v>3821</v>
      </c>
      <c r="L101" s="9">
        <f t="shared" si="49"/>
        <v>0</v>
      </c>
      <c r="M101" s="9">
        <f t="shared" si="49"/>
        <v>3821</v>
      </c>
      <c r="N101" s="9">
        <f t="shared" si="49"/>
        <v>0</v>
      </c>
      <c r="O101" s="9">
        <f t="shared" si="49"/>
        <v>3879.6</v>
      </c>
      <c r="P101" s="9">
        <f t="shared" si="49"/>
        <v>0</v>
      </c>
      <c r="Q101" s="9">
        <f t="shared" si="49"/>
        <v>3879.6</v>
      </c>
      <c r="R101" s="9">
        <f t="shared" si="49"/>
        <v>0</v>
      </c>
    </row>
    <row r="102" spans="1:18" ht="18.75">
      <c r="A102" s="65" t="s">
        <v>186</v>
      </c>
      <c r="B102" s="13" t="s">
        <v>326</v>
      </c>
      <c r="C102" s="13" t="s">
        <v>130</v>
      </c>
      <c r="D102" s="13" t="s">
        <v>117</v>
      </c>
      <c r="E102" s="13" t="s">
        <v>59</v>
      </c>
      <c r="F102" s="13" t="s">
        <v>185</v>
      </c>
      <c r="G102" s="9">
        <f>H102+I102+J102</f>
        <v>3553.2000000000003</v>
      </c>
      <c r="H102" s="9"/>
      <c r="I102" s="9">
        <f>3437.8+100+15.4</f>
        <v>3553.2000000000003</v>
      </c>
      <c r="J102" s="9"/>
      <c r="K102" s="9">
        <f>L102+M102+N102</f>
        <v>3821</v>
      </c>
      <c r="L102" s="9"/>
      <c r="M102" s="9">
        <v>3821</v>
      </c>
      <c r="N102" s="9"/>
      <c r="O102" s="9">
        <f>P102+Q102+R102</f>
        <v>3879.6</v>
      </c>
      <c r="P102" s="67"/>
      <c r="Q102" s="9">
        <v>3879.6</v>
      </c>
      <c r="R102" s="67"/>
    </row>
    <row r="103" spans="1:18" ht="79.5" customHeight="1">
      <c r="A103" s="84" t="s">
        <v>677</v>
      </c>
      <c r="B103" s="66">
        <v>114</v>
      </c>
      <c r="C103" s="13" t="s">
        <v>130</v>
      </c>
      <c r="D103" s="13" t="s">
        <v>117</v>
      </c>
      <c r="E103" s="13" t="s">
        <v>665</v>
      </c>
      <c r="F103" s="13"/>
      <c r="G103" s="9">
        <f>G104</f>
        <v>0</v>
      </c>
      <c r="H103" s="9">
        <f aca="true" t="shared" si="50" ref="H103:R103">H104</f>
        <v>0</v>
      </c>
      <c r="I103" s="9">
        <f t="shared" si="50"/>
        <v>0</v>
      </c>
      <c r="J103" s="9">
        <f t="shared" si="50"/>
        <v>0</v>
      </c>
      <c r="K103" s="9">
        <f t="shared" si="50"/>
        <v>0</v>
      </c>
      <c r="L103" s="9">
        <f t="shared" si="50"/>
        <v>0</v>
      </c>
      <c r="M103" s="9">
        <f t="shared" si="50"/>
        <v>0</v>
      </c>
      <c r="N103" s="9">
        <f t="shared" si="50"/>
        <v>0</v>
      </c>
      <c r="O103" s="9">
        <f t="shared" si="50"/>
        <v>0</v>
      </c>
      <c r="P103" s="9">
        <f t="shared" si="50"/>
        <v>0</v>
      </c>
      <c r="Q103" s="9">
        <f t="shared" si="50"/>
        <v>0</v>
      </c>
      <c r="R103" s="9">
        <f t="shared" si="50"/>
        <v>0</v>
      </c>
    </row>
    <row r="104" spans="1:18" ht="18.75">
      <c r="A104" s="65" t="s">
        <v>186</v>
      </c>
      <c r="B104" s="66">
        <v>114</v>
      </c>
      <c r="C104" s="13" t="s">
        <v>130</v>
      </c>
      <c r="D104" s="13" t="s">
        <v>117</v>
      </c>
      <c r="E104" s="13" t="s">
        <v>665</v>
      </c>
      <c r="F104" s="13" t="s">
        <v>185</v>
      </c>
      <c r="G104" s="9">
        <f>H104+I104+J104</f>
        <v>0</v>
      </c>
      <c r="H104" s="9"/>
      <c r="I104" s="9">
        <v>0</v>
      </c>
      <c r="J104" s="9"/>
      <c r="K104" s="9">
        <f>L104+M104+N104</f>
        <v>0</v>
      </c>
      <c r="L104" s="9"/>
      <c r="M104" s="9"/>
      <c r="N104" s="9"/>
      <c r="O104" s="9">
        <f>P104+Q104+R104</f>
        <v>0</v>
      </c>
      <c r="P104" s="67"/>
      <c r="Q104" s="9"/>
      <c r="R104" s="67"/>
    </row>
    <row r="105" spans="1:18" ht="64.5" customHeight="1">
      <c r="A105" s="65" t="s">
        <v>432</v>
      </c>
      <c r="B105" s="13" t="s">
        <v>326</v>
      </c>
      <c r="C105" s="13" t="s">
        <v>130</v>
      </c>
      <c r="D105" s="13" t="s">
        <v>117</v>
      </c>
      <c r="E105" s="13" t="s">
        <v>437</v>
      </c>
      <c r="F105" s="13"/>
      <c r="G105" s="9">
        <f>G106</f>
        <v>2440.8</v>
      </c>
      <c r="H105" s="9">
        <f aca="true" t="shared" si="51" ref="H105:R105">H106</f>
        <v>0</v>
      </c>
      <c r="I105" s="9">
        <f t="shared" si="51"/>
        <v>2440.8</v>
      </c>
      <c r="J105" s="9">
        <f t="shared" si="51"/>
        <v>0</v>
      </c>
      <c r="K105" s="9">
        <f t="shared" si="51"/>
        <v>1560</v>
      </c>
      <c r="L105" s="9">
        <f t="shared" si="51"/>
        <v>0</v>
      </c>
      <c r="M105" s="9">
        <f t="shared" si="51"/>
        <v>1560</v>
      </c>
      <c r="N105" s="9">
        <f t="shared" si="51"/>
        <v>0</v>
      </c>
      <c r="O105" s="9">
        <f t="shared" si="51"/>
        <v>1560</v>
      </c>
      <c r="P105" s="9">
        <f t="shared" si="51"/>
        <v>0</v>
      </c>
      <c r="Q105" s="9">
        <f t="shared" si="51"/>
        <v>1560</v>
      </c>
      <c r="R105" s="9">
        <f t="shared" si="51"/>
        <v>0</v>
      </c>
    </row>
    <row r="106" spans="1:18" ht="18.75">
      <c r="A106" s="65" t="s">
        <v>186</v>
      </c>
      <c r="B106" s="13" t="s">
        <v>326</v>
      </c>
      <c r="C106" s="13" t="s">
        <v>130</v>
      </c>
      <c r="D106" s="13" t="s">
        <v>117</v>
      </c>
      <c r="E106" s="13" t="s">
        <v>437</v>
      </c>
      <c r="F106" s="13" t="s">
        <v>185</v>
      </c>
      <c r="G106" s="9">
        <f>H106+I106+J106</f>
        <v>2440.8</v>
      </c>
      <c r="H106" s="9"/>
      <c r="I106" s="9">
        <f>1560+880.8</f>
        <v>2440.8</v>
      </c>
      <c r="J106" s="9"/>
      <c r="K106" s="9">
        <f>L106+M106+N106</f>
        <v>1560</v>
      </c>
      <c r="L106" s="9"/>
      <c r="M106" s="9">
        <v>1560</v>
      </c>
      <c r="N106" s="9"/>
      <c r="O106" s="9">
        <f>P106+Q106+R106</f>
        <v>1560</v>
      </c>
      <c r="P106" s="67"/>
      <c r="Q106" s="9">
        <v>1560</v>
      </c>
      <c r="R106" s="67"/>
    </row>
    <row r="107" spans="1:18" ht="18.75">
      <c r="A107" s="31" t="s">
        <v>651</v>
      </c>
      <c r="B107" s="13" t="s">
        <v>326</v>
      </c>
      <c r="C107" s="13" t="s">
        <v>130</v>
      </c>
      <c r="D107" s="13" t="s">
        <v>117</v>
      </c>
      <c r="E107" s="13" t="s">
        <v>652</v>
      </c>
      <c r="F107" s="13"/>
      <c r="G107" s="9">
        <f>G108</f>
        <v>6117.8</v>
      </c>
      <c r="H107" s="9">
        <f>H108</f>
        <v>5934.3</v>
      </c>
      <c r="I107" s="9">
        <f>I108</f>
        <v>183.5</v>
      </c>
      <c r="J107" s="9">
        <f>J108</f>
        <v>0</v>
      </c>
      <c r="K107" s="9"/>
      <c r="L107" s="9"/>
      <c r="M107" s="9"/>
      <c r="N107" s="9"/>
      <c r="O107" s="9"/>
      <c r="P107" s="67"/>
      <c r="Q107" s="67"/>
      <c r="R107" s="67"/>
    </row>
    <row r="108" spans="1:18" ht="18.75">
      <c r="A108" s="65" t="s">
        <v>186</v>
      </c>
      <c r="B108" s="13" t="s">
        <v>326</v>
      </c>
      <c r="C108" s="13" t="s">
        <v>130</v>
      </c>
      <c r="D108" s="13" t="s">
        <v>117</v>
      </c>
      <c r="E108" s="13" t="s">
        <v>652</v>
      </c>
      <c r="F108" s="13" t="s">
        <v>185</v>
      </c>
      <c r="G108" s="9">
        <f>H108+I108+J108</f>
        <v>6117.8</v>
      </c>
      <c r="H108" s="9">
        <v>5934.3</v>
      </c>
      <c r="I108" s="9">
        <v>183.5</v>
      </c>
      <c r="J108" s="9"/>
      <c r="K108" s="9"/>
      <c r="L108" s="9"/>
      <c r="M108" s="9"/>
      <c r="N108" s="9"/>
      <c r="O108" s="9"/>
      <c r="P108" s="67"/>
      <c r="Q108" s="67"/>
      <c r="R108" s="67"/>
    </row>
    <row r="109" spans="1:18" ht="43.5" customHeight="1">
      <c r="A109" s="65" t="s">
        <v>199</v>
      </c>
      <c r="B109" s="13" t="s">
        <v>326</v>
      </c>
      <c r="C109" s="13" t="s">
        <v>130</v>
      </c>
      <c r="D109" s="13" t="s">
        <v>117</v>
      </c>
      <c r="E109" s="13" t="s">
        <v>258</v>
      </c>
      <c r="F109" s="13"/>
      <c r="G109" s="9">
        <f>G110</f>
        <v>49932.5</v>
      </c>
      <c r="H109" s="9">
        <f aca="true" t="shared" si="52" ref="H109:R109">H110</f>
        <v>35684.299999999996</v>
      </c>
      <c r="I109" s="9">
        <f t="shared" si="52"/>
        <v>14248.2</v>
      </c>
      <c r="J109" s="9">
        <f t="shared" si="52"/>
        <v>0</v>
      </c>
      <c r="K109" s="9">
        <f t="shared" si="52"/>
        <v>8616.9</v>
      </c>
      <c r="L109" s="9">
        <f t="shared" si="52"/>
        <v>0</v>
      </c>
      <c r="M109" s="9">
        <f t="shared" si="52"/>
        <v>8616.9</v>
      </c>
      <c r="N109" s="9">
        <f t="shared" si="52"/>
        <v>0</v>
      </c>
      <c r="O109" s="9">
        <f t="shared" si="52"/>
        <v>8710.8</v>
      </c>
      <c r="P109" s="9">
        <f t="shared" si="52"/>
        <v>0</v>
      </c>
      <c r="Q109" s="9">
        <f t="shared" si="52"/>
        <v>8710.8</v>
      </c>
      <c r="R109" s="9">
        <f t="shared" si="52"/>
        <v>0</v>
      </c>
    </row>
    <row r="110" spans="1:18" ht="22.5" customHeight="1">
      <c r="A110" s="65" t="s">
        <v>60</v>
      </c>
      <c r="B110" s="13" t="s">
        <v>326</v>
      </c>
      <c r="C110" s="13" t="s">
        <v>130</v>
      </c>
      <c r="D110" s="13" t="s">
        <v>117</v>
      </c>
      <c r="E110" s="13" t="s">
        <v>259</v>
      </c>
      <c r="F110" s="13"/>
      <c r="G110" s="9">
        <f>G111+G115+G118+G113+G119</f>
        <v>49932.5</v>
      </c>
      <c r="H110" s="9">
        <f aca="true" t="shared" si="53" ref="H110:R110">H111+H115+H118+H113+H119</f>
        <v>35684.299999999996</v>
      </c>
      <c r="I110" s="9">
        <f t="shared" si="53"/>
        <v>14248.2</v>
      </c>
      <c r="J110" s="9">
        <f t="shared" si="53"/>
        <v>0</v>
      </c>
      <c r="K110" s="9">
        <f t="shared" si="53"/>
        <v>8616.9</v>
      </c>
      <c r="L110" s="9">
        <f t="shared" si="53"/>
        <v>0</v>
      </c>
      <c r="M110" s="9">
        <f t="shared" si="53"/>
        <v>8616.9</v>
      </c>
      <c r="N110" s="9">
        <f t="shared" si="53"/>
        <v>0</v>
      </c>
      <c r="O110" s="9">
        <f t="shared" si="53"/>
        <v>8710.8</v>
      </c>
      <c r="P110" s="9">
        <f t="shared" si="53"/>
        <v>0</v>
      </c>
      <c r="Q110" s="9">
        <f t="shared" si="53"/>
        <v>8710.8</v>
      </c>
      <c r="R110" s="9">
        <f t="shared" si="53"/>
        <v>0</v>
      </c>
    </row>
    <row r="111" spans="1:18" ht="18.75">
      <c r="A111" s="65" t="s">
        <v>187</v>
      </c>
      <c r="B111" s="13" t="s">
        <v>326</v>
      </c>
      <c r="C111" s="13" t="s">
        <v>130</v>
      </c>
      <c r="D111" s="13" t="s">
        <v>117</v>
      </c>
      <c r="E111" s="13" t="s">
        <v>260</v>
      </c>
      <c r="F111" s="13"/>
      <c r="G111" s="9">
        <f>G112</f>
        <v>9413.8</v>
      </c>
      <c r="H111" s="9">
        <f aca="true" t="shared" si="54" ref="H111:R111">H112</f>
        <v>0</v>
      </c>
      <c r="I111" s="9">
        <f t="shared" si="54"/>
        <v>9413.8</v>
      </c>
      <c r="J111" s="9">
        <f t="shared" si="54"/>
        <v>0</v>
      </c>
      <c r="K111" s="9">
        <f t="shared" si="54"/>
        <v>6216.9</v>
      </c>
      <c r="L111" s="9">
        <f t="shared" si="54"/>
        <v>0</v>
      </c>
      <c r="M111" s="9">
        <f t="shared" si="54"/>
        <v>6216.9</v>
      </c>
      <c r="N111" s="9">
        <f t="shared" si="54"/>
        <v>0</v>
      </c>
      <c r="O111" s="9">
        <f t="shared" si="54"/>
        <v>6310.8</v>
      </c>
      <c r="P111" s="9">
        <f t="shared" si="54"/>
        <v>0</v>
      </c>
      <c r="Q111" s="9">
        <f t="shared" si="54"/>
        <v>6310.8</v>
      </c>
      <c r="R111" s="9">
        <f t="shared" si="54"/>
        <v>0</v>
      </c>
    </row>
    <row r="112" spans="1:18" ht="18.75">
      <c r="A112" s="65" t="s">
        <v>186</v>
      </c>
      <c r="B112" s="13" t="s">
        <v>326</v>
      </c>
      <c r="C112" s="13" t="s">
        <v>130</v>
      </c>
      <c r="D112" s="13" t="s">
        <v>117</v>
      </c>
      <c r="E112" s="13" t="s">
        <v>260</v>
      </c>
      <c r="F112" s="13" t="s">
        <v>185</v>
      </c>
      <c r="G112" s="9">
        <v>9413.8</v>
      </c>
      <c r="H112" s="9"/>
      <c r="I112" s="9">
        <v>9413.8</v>
      </c>
      <c r="J112" s="9"/>
      <c r="K112" s="9">
        <f>L112+M112+N112</f>
        <v>6216.9</v>
      </c>
      <c r="L112" s="9"/>
      <c r="M112" s="9">
        <v>6216.9</v>
      </c>
      <c r="N112" s="9"/>
      <c r="O112" s="9">
        <f>P112+Q112+R112</f>
        <v>6310.8</v>
      </c>
      <c r="P112" s="67"/>
      <c r="Q112" s="9">
        <v>6310.8</v>
      </c>
      <c r="R112" s="67"/>
    </row>
    <row r="113" spans="1:18" ht="99" customHeight="1">
      <c r="A113" s="84" t="s">
        <v>677</v>
      </c>
      <c r="B113" s="66">
        <v>114</v>
      </c>
      <c r="C113" s="13" t="s">
        <v>130</v>
      </c>
      <c r="D113" s="13" t="s">
        <v>117</v>
      </c>
      <c r="E113" s="13" t="s">
        <v>666</v>
      </c>
      <c r="F113" s="13"/>
      <c r="G113" s="9">
        <f>G114</f>
        <v>300</v>
      </c>
      <c r="H113" s="9">
        <f aca="true" t="shared" si="55" ref="H113:R113">H114</f>
        <v>0</v>
      </c>
      <c r="I113" s="9">
        <f t="shared" si="55"/>
        <v>300</v>
      </c>
      <c r="J113" s="9">
        <f t="shared" si="55"/>
        <v>0</v>
      </c>
      <c r="K113" s="9">
        <f t="shared" si="55"/>
        <v>0</v>
      </c>
      <c r="L113" s="9">
        <f t="shared" si="55"/>
        <v>0</v>
      </c>
      <c r="M113" s="9">
        <f t="shared" si="55"/>
        <v>0</v>
      </c>
      <c r="N113" s="9">
        <f t="shared" si="55"/>
        <v>0</v>
      </c>
      <c r="O113" s="9">
        <f t="shared" si="55"/>
        <v>0</v>
      </c>
      <c r="P113" s="9">
        <f t="shared" si="55"/>
        <v>0</v>
      </c>
      <c r="Q113" s="9">
        <f t="shared" si="55"/>
        <v>0</v>
      </c>
      <c r="R113" s="9">
        <f t="shared" si="55"/>
        <v>0</v>
      </c>
    </row>
    <row r="114" spans="1:18" ht="18.75">
      <c r="A114" s="65" t="s">
        <v>186</v>
      </c>
      <c r="B114" s="66">
        <v>114</v>
      </c>
      <c r="C114" s="13" t="s">
        <v>130</v>
      </c>
      <c r="D114" s="13" t="s">
        <v>117</v>
      </c>
      <c r="E114" s="13" t="s">
        <v>666</v>
      </c>
      <c r="F114" s="13" t="s">
        <v>185</v>
      </c>
      <c r="G114" s="9">
        <f>H114+I114+J114</f>
        <v>300</v>
      </c>
      <c r="H114" s="9"/>
      <c r="I114" s="9">
        <v>300</v>
      </c>
      <c r="J114" s="9"/>
      <c r="K114" s="9">
        <f>L114+M114+N114</f>
        <v>0</v>
      </c>
      <c r="L114" s="9"/>
      <c r="M114" s="9"/>
      <c r="N114" s="9"/>
      <c r="O114" s="9">
        <f>P114+Q114+R114</f>
        <v>0</v>
      </c>
      <c r="P114" s="67"/>
      <c r="Q114" s="9"/>
      <c r="R114" s="67"/>
    </row>
    <row r="115" spans="1:18" ht="58.5" customHeight="1">
      <c r="A115" s="65" t="s">
        <v>432</v>
      </c>
      <c r="B115" s="13" t="s">
        <v>326</v>
      </c>
      <c r="C115" s="13" t="s">
        <v>130</v>
      </c>
      <c r="D115" s="13" t="s">
        <v>117</v>
      </c>
      <c r="E115" s="13" t="s">
        <v>438</v>
      </c>
      <c r="F115" s="13"/>
      <c r="G115" s="9">
        <f>G116</f>
        <v>3447.7</v>
      </c>
      <c r="H115" s="9">
        <f aca="true" t="shared" si="56" ref="H115:R115">H116</f>
        <v>0</v>
      </c>
      <c r="I115" s="9">
        <f t="shared" si="56"/>
        <v>3447.7</v>
      </c>
      <c r="J115" s="9">
        <f t="shared" si="56"/>
        <v>0</v>
      </c>
      <c r="K115" s="9">
        <f t="shared" si="56"/>
        <v>2400</v>
      </c>
      <c r="L115" s="9">
        <f t="shared" si="56"/>
        <v>0</v>
      </c>
      <c r="M115" s="9">
        <f t="shared" si="56"/>
        <v>2400</v>
      </c>
      <c r="N115" s="9">
        <f t="shared" si="56"/>
        <v>0</v>
      </c>
      <c r="O115" s="9">
        <f t="shared" si="56"/>
        <v>2400</v>
      </c>
      <c r="P115" s="9">
        <f t="shared" si="56"/>
        <v>0</v>
      </c>
      <c r="Q115" s="9">
        <f t="shared" si="56"/>
        <v>2400</v>
      </c>
      <c r="R115" s="9">
        <f t="shared" si="56"/>
        <v>0</v>
      </c>
    </row>
    <row r="116" spans="1:18" ht="18.75">
      <c r="A116" s="65" t="s">
        <v>186</v>
      </c>
      <c r="B116" s="13" t="s">
        <v>326</v>
      </c>
      <c r="C116" s="13" t="s">
        <v>130</v>
      </c>
      <c r="D116" s="13" t="s">
        <v>117</v>
      </c>
      <c r="E116" s="13" t="s">
        <v>438</v>
      </c>
      <c r="F116" s="13" t="s">
        <v>185</v>
      </c>
      <c r="G116" s="9">
        <f>H116+I116+J116</f>
        <v>3447.7</v>
      </c>
      <c r="H116" s="9"/>
      <c r="I116" s="9">
        <f>2400+1047.7</f>
        <v>3447.7</v>
      </c>
      <c r="J116" s="9">
        <v>0</v>
      </c>
      <c r="K116" s="9">
        <f>L116+M116+N116</f>
        <v>2400</v>
      </c>
      <c r="L116" s="9"/>
      <c r="M116" s="9">
        <v>2400</v>
      </c>
      <c r="N116" s="9"/>
      <c r="O116" s="9">
        <f>P116+Q116+R116</f>
        <v>2400</v>
      </c>
      <c r="P116" s="67"/>
      <c r="Q116" s="9">
        <v>2400</v>
      </c>
      <c r="R116" s="67"/>
    </row>
    <row r="117" spans="1:18" ht="18.75">
      <c r="A117" s="31" t="s">
        <v>651</v>
      </c>
      <c r="B117" s="13" t="s">
        <v>326</v>
      </c>
      <c r="C117" s="13" t="s">
        <v>130</v>
      </c>
      <c r="D117" s="13" t="s">
        <v>117</v>
      </c>
      <c r="E117" s="13" t="s">
        <v>653</v>
      </c>
      <c r="F117" s="13"/>
      <c r="G117" s="9">
        <f>G118</f>
        <v>35949.7</v>
      </c>
      <c r="H117" s="9"/>
      <c r="I117" s="9"/>
      <c r="J117" s="9"/>
      <c r="K117" s="9"/>
      <c r="L117" s="9"/>
      <c r="M117" s="9"/>
      <c r="N117" s="9"/>
      <c r="O117" s="9"/>
      <c r="P117" s="67"/>
      <c r="Q117" s="9"/>
      <c r="R117" s="67"/>
    </row>
    <row r="118" spans="1:18" ht="18.75">
      <c r="A118" s="65" t="s">
        <v>186</v>
      </c>
      <c r="B118" s="13" t="s">
        <v>326</v>
      </c>
      <c r="C118" s="13" t="s">
        <v>130</v>
      </c>
      <c r="D118" s="13" t="s">
        <v>117</v>
      </c>
      <c r="E118" s="13" t="s">
        <v>653</v>
      </c>
      <c r="F118" s="13" t="s">
        <v>185</v>
      </c>
      <c r="G118" s="9">
        <v>35949.7</v>
      </c>
      <c r="H118" s="9">
        <v>34871.2</v>
      </c>
      <c r="I118" s="9">
        <v>1078.5</v>
      </c>
      <c r="J118" s="9"/>
      <c r="K118" s="9"/>
      <c r="L118" s="9"/>
      <c r="M118" s="9"/>
      <c r="N118" s="9"/>
      <c r="O118" s="9"/>
      <c r="P118" s="67"/>
      <c r="Q118" s="9"/>
      <c r="R118" s="67"/>
    </row>
    <row r="119" spans="1:18" ht="37.5">
      <c r="A119" s="31" t="s">
        <v>593</v>
      </c>
      <c r="B119" s="13" t="s">
        <v>326</v>
      </c>
      <c r="C119" s="13" t="s">
        <v>130</v>
      </c>
      <c r="D119" s="13" t="s">
        <v>117</v>
      </c>
      <c r="E119" s="13" t="s">
        <v>703</v>
      </c>
      <c r="F119" s="13"/>
      <c r="G119" s="9">
        <f>G120</f>
        <v>821.3000000000001</v>
      </c>
      <c r="H119" s="9">
        <f aca="true" t="shared" si="57" ref="H119:R119">H120</f>
        <v>813.1</v>
      </c>
      <c r="I119" s="9">
        <f t="shared" si="57"/>
        <v>8.2</v>
      </c>
      <c r="J119" s="9">
        <f t="shared" si="57"/>
        <v>0</v>
      </c>
      <c r="K119" s="9">
        <f t="shared" si="57"/>
        <v>0</v>
      </c>
      <c r="L119" s="9">
        <f t="shared" si="57"/>
        <v>0</v>
      </c>
      <c r="M119" s="9">
        <f t="shared" si="57"/>
        <v>0</v>
      </c>
      <c r="N119" s="9">
        <f t="shared" si="57"/>
        <v>0</v>
      </c>
      <c r="O119" s="9">
        <f t="shared" si="57"/>
        <v>0</v>
      </c>
      <c r="P119" s="9">
        <f t="shared" si="57"/>
        <v>0</v>
      </c>
      <c r="Q119" s="9">
        <f t="shared" si="57"/>
        <v>0</v>
      </c>
      <c r="R119" s="9">
        <f t="shared" si="57"/>
        <v>0</v>
      </c>
    </row>
    <row r="120" spans="1:18" ht="18.75">
      <c r="A120" s="65" t="s">
        <v>186</v>
      </c>
      <c r="B120" s="13" t="s">
        <v>326</v>
      </c>
      <c r="C120" s="13" t="s">
        <v>130</v>
      </c>
      <c r="D120" s="13" t="s">
        <v>117</v>
      </c>
      <c r="E120" s="13" t="s">
        <v>703</v>
      </c>
      <c r="F120" s="13" t="s">
        <v>185</v>
      </c>
      <c r="G120" s="9">
        <f>H120+I120+J120</f>
        <v>821.3000000000001</v>
      </c>
      <c r="H120" s="9">
        <v>813.1</v>
      </c>
      <c r="I120" s="9">
        <f>8.2</f>
        <v>8.2</v>
      </c>
      <c r="J120" s="9"/>
      <c r="K120" s="9"/>
      <c r="L120" s="9"/>
      <c r="M120" s="9"/>
      <c r="N120" s="9"/>
      <c r="O120" s="9"/>
      <c r="P120" s="67"/>
      <c r="Q120" s="9"/>
      <c r="R120" s="67"/>
    </row>
    <row r="121" spans="1:18" ht="41.25" customHeight="1">
      <c r="A121" s="65" t="s">
        <v>188</v>
      </c>
      <c r="B121" s="13" t="s">
        <v>326</v>
      </c>
      <c r="C121" s="13" t="s">
        <v>130</v>
      </c>
      <c r="D121" s="13" t="s">
        <v>117</v>
      </c>
      <c r="E121" s="13" t="s">
        <v>261</v>
      </c>
      <c r="F121" s="13"/>
      <c r="G121" s="9">
        <f>G122</f>
        <v>19219.4</v>
      </c>
      <c r="H121" s="9">
        <f aca="true" t="shared" si="58" ref="H121:R121">H122</f>
        <v>2037.2</v>
      </c>
      <c r="I121" s="9">
        <f t="shared" si="58"/>
        <v>17182.2</v>
      </c>
      <c r="J121" s="9">
        <f t="shared" si="58"/>
        <v>0</v>
      </c>
      <c r="K121" s="9">
        <f t="shared" si="58"/>
        <v>18027.2</v>
      </c>
      <c r="L121" s="9">
        <f t="shared" si="58"/>
        <v>2037.2</v>
      </c>
      <c r="M121" s="9">
        <f t="shared" si="58"/>
        <v>15990</v>
      </c>
      <c r="N121" s="9">
        <f t="shared" si="58"/>
        <v>0</v>
      </c>
      <c r="O121" s="9">
        <f t="shared" si="58"/>
        <v>18200.7</v>
      </c>
      <c r="P121" s="9">
        <f t="shared" si="58"/>
        <v>2037.2</v>
      </c>
      <c r="Q121" s="9">
        <f t="shared" si="58"/>
        <v>16163.5</v>
      </c>
      <c r="R121" s="9">
        <f t="shared" si="58"/>
        <v>0</v>
      </c>
    </row>
    <row r="122" spans="1:18" ht="23.25" customHeight="1">
      <c r="A122" s="65" t="s">
        <v>21</v>
      </c>
      <c r="B122" s="13" t="s">
        <v>326</v>
      </c>
      <c r="C122" s="13" t="s">
        <v>130</v>
      </c>
      <c r="D122" s="13" t="s">
        <v>117</v>
      </c>
      <c r="E122" s="13" t="s">
        <v>262</v>
      </c>
      <c r="F122" s="13"/>
      <c r="G122" s="9">
        <f>G123+G127+G129+G133+G131</f>
        <v>19219.4</v>
      </c>
      <c r="H122" s="9">
        <f aca="true" t="shared" si="59" ref="H122:R122">H123+H127+H129+H133+H131</f>
        <v>2037.2</v>
      </c>
      <c r="I122" s="9">
        <f t="shared" si="59"/>
        <v>17182.2</v>
      </c>
      <c r="J122" s="9">
        <f t="shared" si="59"/>
        <v>0</v>
      </c>
      <c r="K122" s="9">
        <f t="shared" si="59"/>
        <v>18027.2</v>
      </c>
      <c r="L122" s="9">
        <f t="shared" si="59"/>
        <v>2037.2</v>
      </c>
      <c r="M122" s="9">
        <f t="shared" si="59"/>
        <v>15990</v>
      </c>
      <c r="N122" s="9">
        <f t="shared" si="59"/>
        <v>0</v>
      </c>
      <c r="O122" s="9">
        <f t="shared" si="59"/>
        <v>18200.7</v>
      </c>
      <c r="P122" s="9">
        <f t="shared" si="59"/>
        <v>2037.2</v>
      </c>
      <c r="Q122" s="9">
        <f t="shared" si="59"/>
        <v>16163.5</v>
      </c>
      <c r="R122" s="9">
        <f t="shared" si="59"/>
        <v>0</v>
      </c>
    </row>
    <row r="123" spans="1:18" ht="18.75">
      <c r="A123" s="65" t="s">
        <v>132</v>
      </c>
      <c r="B123" s="13" t="s">
        <v>326</v>
      </c>
      <c r="C123" s="13" t="s">
        <v>130</v>
      </c>
      <c r="D123" s="13" t="s">
        <v>117</v>
      </c>
      <c r="E123" s="13" t="s">
        <v>263</v>
      </c>
      <c r="F123" s="13"/>
      <c r="G123" s="9">
        <f>G124+G125+G126</f>
        <v>9915.5</v>
      </c>
      <c r="H123" s="9">
        <f aca="true" t="shared" si="60" ref="H123:R123">H124+H125+H126</f>
        <v>0</v>
      </c>
      <c r="I123" s="9">
        <f t="shared" si="60"/>
        <v>9915.5</v>
      </c>
      <c r="J123" s="9">
        <f t="shared" si="60"/>
        <v>0</v>
      </c>
      <c r="K123" s="9">
        <f t="shared" si="60"/>
        <v>11015.1</v>
      </c>
      <c r="L123" s="9">
        <f t="shared" si="60"/>
        <v>0</v>
      </c>
      <c r="M123" s="9">
        <f t="shared" si="60"/>
        <v>11015.1</v>
      </c>
      <c r="N123" s="9">
        <f t="shared" si="60"/>
        <v>0</v>
      </c>
      <c r="O123" s="9">
        <f t="shared" si="60"/>
        <v>11188.6</v>
      </c>
      <c r="P123" s="9">
        <f t="shared" si="60"/>
        <v>0</v>
      </c>
      <c r="Q123" s="9">
        <f t="shared" si="60"/>
        <v>11188.6</v>
      </c>
      <c r="R123" s="9">
        <f t="shared" si="60"/>
        <v>0</v>
      </c>
    </row>
    <row r="124" spans="1:18" ht="18.75">
      <c r="A124" s="65" t="s">
        <v>612</v>
      </c>
      <c r="B124" s="13" t="s">
        <v>326</v>
      </c>
      <c r="C124" s="13" t="s">
        <v>130</v>
      </c>
      <c r="D124" s="13" t="s">
        <v>117</v>
      </c>
      <c r="E124" s="13" t="s">
        <v>263</v>
      </c>
      <c r="F124" s="13" t="s">
        <v>149</v>
      </c>
      <c r="G124" s="9">
        <f>H124+I124+J124</f>
        <v>7692</v>
      </c>
      <c r="H124" s="9"/>
      <c r="I124" s="9">
        <v>7692</v>
      </c>
      <c r="J124" s="9"/>
      <c r="K124" s="9">
        <f>L124+M124+N124</f>
        <v>9028.9</v>
      </c>
      <c r="L124" s="9"/>
      <c r="M124" s="9">
        <v>9028.9</v>
      </c>
      <c r="N124" s="9"/>
      <c r="O124" s="9">
        <f>P124+Q124+R124</f>
        <v>9202.4</v>
      </c>
      <c r="P124" s="67"/>
      <c r="Q124" s="9">
        <v>9202.4</v>
      </c>
      <c r="R124" s="67"/>
    </row>
    <row r="125" spans="1:18" ht="37.5">
      <c r="A125" s="65" t="s">
        <v>91</v>
      </c>
      <c r="B125" s="13" t="s">
        <v>326</v>
      </c>
      <c r="C125" s="13" t="s">
        <v>130</v>
      </c>
      <c r="D125" s="13" t="s">
        <v>117</v>
      </c>
      <c r="E125" s="13" t="s">
        <v>263</v>
      </c>
      <c r="F125" s="13" t="s">
        <v>174</v>
      </c>
      <c r="G125" s="9">
        <f>H125+I125+J125</f>
        <v>2198.5</v>
      </c>
      <c r="H125" s="9"/>
      <c r="I125" s="9">
        <v>2198.5</v>
      </c>
      <c r="J125" s="9"/>
      <c r="K125" s="9">
        <f>L125+M125+N125</f>
        <v>1961.2</v>
      </c>
      <c r="L125" s="9"/>
      <c r="M125" s="9">
        <v>1961.2</v>
      </c>
      <c r="N125" s="9"/>
      <c r="O125" s="9">
        <f>P125+Q125+R125</f>
        <v>1961.2</v>
      </c>
      <c r="P125" s="67"/>
      <c r="Q125" s="9">
        <v>1961.2</v>
      </c>
      <c r="R125" s="67"/>
    </row>
    <row r="126" spans="1:18" ht="18.75">
      <c r="A126" s="65" t="s">
        <v>172</v>
      </c>
      <c r="B126" s="13" t="s">
        <v>326</v>
      </c>
      <c r="C126" s="13" t="s">
        <v>130</v>
      </c>
      <c r="D126" s="13" t="s">
        <v>117</v>
      </c>
      <c r="E126" s="13" t="s">
        <v>263</v>
      </c>
      <c r="F126" s="13" t="s">
        <v>173</v>
      </c>
      <c r="G126" s="9">
        <f>H126+I126+J126</f>
        <v>25</v>
      </c>
      <c r="H126" s="9"/>
      <c r="I126" s="9">
        <v>25</v>
      </c>
      <c r="J126" s="9"/>
      <c r="K126" s="9">
        <f>L126+M126+N126</f>
        <v>25</v>
      </c>
      <c r="L126" s="9"/>
      <c r="M126" s="9">
        <v>25</v>
      </c>
      <c r="N126" s="9"/>
      <c r="O126" s="9">
        <f>P126+Q126+R126</f>
        <v>25</v>
      </c>
      <c r="P126" s="67"/>
      <c r="Q126" s="9">
        <v>25</v>
      </c>
      <c r="R126" s="67"/>
    </row>
    <row r="127" spans="1:18" ht="60.75" customHeight="1">
      <c r="A127" s="65" t="s">
        <v>432</v>
      </c>
      <c r="B127" s="13" t="s">
        <v>326</v>
      </c>
      <c r="C127" s="13" t="s">
        <v>130</v>
      </c>
      <c r="D127" s="13" t="s">
        <v>117</v>
      </c>
      <c r="E127" s="13" t="s">
        <v>439</v>
      </c>
      <c r="F127" s="13"/>
      <c r="G127" s="9">
        <f>G128</f>
        <v>7188.2</v>
      </c>
      <c r="H127" s="9">
        <f aca="true" t="shared" si="61" ref="H127:R127">H128</f>
        <v>0</v>
      </c>
      <c r="I127" s="9">
        <f t="shared" si="61"/>
        <v>7188.2</v>
      </c>
      <c r="J127" s="9">
        <f t="shared" si="61"/>
        <v>0</v>
      </c>
      <c r="K127" s="9">
        <f t="shared" si="61"/>
        <v>4896.4</v>
      </c>
      <c r="L127" s="9">
        <f t="shared" si="61"/>
        <v>0</v>
      </c>
      <c r="M127" s="9">
        <f t="shared" si="61"/>
        <v>4896.4</v>
      </c>
      <c r="N127" s="9">
        <f t="shared" si="61"/>
        <v>0</v>
      </c>
      <c r="O127" s="9">
        <f t="shared" si="61"/>
        <v>4896.4</v>
      </c>
      <c r="P127" s="9">
        <f t="shared" si="61"/>
        <v>0</v>
      </c>
      <c r="Q127" s="9">
        <f t="shared" si="61"/>
        <v>4896.4</v>
      </c>
      <c r="R127" s="9">
        <f t="shared" si="61"/>
        <v>0</v>
      </c>
    </row>
    <row r="128" spans="1:18" ht="18.75">
      <c r="A128" s="65" t="s">
        <v>612</v>
      </c>
      <c r="B128" s="13" t="s">
        <v>326</v>
      </c>
      <c r="C128" s="13" t="s">
        <v>130</v>
      </c>
      <c r="D128" s="13" t="s">
        <v>117</v>
      </c>
      <c r="E128" s="13" t="s">
        <v>439</v>
      </c>
      <c r="F128" s="13" t="s">
        <v>149</v>
      </c>
      <c r="G128" s="9">
        <f>H128+I128+J128</f>
        <v>7188.2</v>
      </c>
      <c r="H128" s="9"/>
      <c r="I128" s="9">
        <f>4896.4+2291.8</f>
        <v>7188.2</v>
      </c>
      <c r="J128" s="9"/>
      <c r="K128" s="9">
        <f>L128+M128+N128</f>
        <v>4896.4</v>
      </c>
      <c r="L128" s="9"/>
      <c r="M128" s="9">
        <v>4896.4</v>
      </c>
      <c r="N128" s="9"/>
      <c r="O128" s="9">
        <f>P128+Q128+R128</f>
        <v>4896.4</v>
      </c>
      <c r="P128" s="67"/>
      <c r="Q128" s="9">
        <v>4896.4</v>
      </c>
      <c r="R128" s="67"/>
    </row>
    <row r="129" spans="1:18" ht="83.25" customHeight="1">
      <c r="A129" s="90" t="s">
        <v>656</v>
      </c>
      <c r="B129" s="13" t="s">
        <v>326</v>
      </c>
      <c r="C129" s="13" t="s">
        <v>130</v>
      </c>
      <c r="D129" s="13" t="s">
        <v>117</v>
      </c>
      <c r="E129" s="13" t="s">
        <v>658</v>
      </c>
      <c r="F129" s="13"/>
      <c r="G129" s="9">
        <f>G130</f>
        <v>340</v>
      </c>
      <c r="H129" s="9">
        <f aca="true" t="shared" si="62" ref="H129:R129">H130</f>
        <v>340</v>
      </c>
      <c r="I129" s="9">
        <f t="shared" si="62"/>
        <v>0</v>
      </c>
      <c r="J129" s="9">
        <f t="shared" si="62"/>
        <v>0</v>
      </c>
      <c r="K129" s="9">
        <f t="shared" si="62"/>
        <v>340</v>
      </c>
      <c r="L129" s="9">
        <f t="shared" si="62"/>
        <v>340</v>
      </c>
      <c r="M129" s="9">
        <f t="shared" si="62"/>
        <v>0</v>
      </c>
      <c r="N129" s="9">
        <f t="shared" si="62"/>
        <v>0</v>
      </c>
      <c r="O129" s="9">
        <f t="shared" si="62"/>
        <v>340</v>
      </c>
      <c r="P129" s="9">
        <f t="shared" si="62"/>
        <v>340</v>
      </c>
      <c r="Q129" s="9">
        <f t="shared" si="62"/>
        <v>0</v>
      </c>
      <c r="R129" s="9">
        <f t="shared" si="62"/>
        <v>0</v>
      </c>
    </row>
    <row r="130" spans="1:18" ht="37.5">
      <c r="A130" s="65" t="s">
        <v>91</v>
      </c>
      <c r="B130" s="13" t="s">
        <v>326</v>
      </c>
      <c r="C130" s="13" t="s">
        <v>130</v>
      </c>
      <c r="D130" s="13" t="s">
        <v>117</v>
      </c>
      <c r="E130" s="13" t="s">
        <v>658</v>
      </c>
      <c r="F130" s="13" t="s">
        <v>174</v>
      </c>
      <c r="G130" s="9">
        <f>H130+I130+J130</f>
        <v>340</v>
      </c>
      <c r="H130" s="9">
        <v>340</v>
      </c>
      <c r="I130" s="9"/>
      <c r="J130" s="9"/>
      <c r="K130" s="9">
        <f>L130+M130+N130</f>
        <v>340</v>
      </c>
      <c r="L130" s="9">
        <v>340</v>
      </c>
      <c r="M130" s="9"/>
      <c r="N130" s="9"/>
      <c r="O130" s="9">
        <f>+R130+Q130+P130</f>
        <v>340</v>
      </c>
      <c r="P130" s="70">
        <v>340</v>
      </c>
      <c r="Q130" s="16"/>
      <c r="R130" s="16"/>
    </row>
    <row r="131" spans="1:18" ht="45.75" customHeight="1">
      <c r="A131" s="31" t="s">
        <v>657</v>
      </c>
      <c r="B131" s="13" t="s">
        <v>326</v>
      </c>
      <c r="C131" s="13" t="s">
        <v>130</v>
      </c>
      <c r="D131" s="13" t="s">
        <v>117</v>
      </c>
      <c r="E131" s="13" t="s">
        <v>655</v>
      </c>
      <c r="F131" s="13"/>
      <c r="G131" s="9">
        <f>G132</f>
        <v>360.8</v>
      </c>
      <c r="H131" s="9">
        <f aca="true" t="shared" si="63" ref="H131:R131">H132</f>
        <v>324.7</v>
      </c>
      <c r="I131" s="9">
        <f t="shared" si="63"/>
        <v>36.1</v>
      </c>
      <c r="J131" s="9">
        <f t="shared" si="63"/>
        <v>0</v>
      </c>
      <c r="K131" s="9">
        <f t="shared" si="63"/>
        <v>360.8</v>
      </c>
      <c r="L131" s="9">
        <f t="shared" si="63"/>
        <v>324.7</v>
      </c>
      <c r="M131" s="9">
        <f t="shared" si="63"/>
        <v>36.1</v>
      </c>
      <c r="N131" s="9">
        <f t="shared" si="63"/>
        <v>0</v>
      </c>
      <c r="O131" s="9">
        <f t="shared" si="63"/>
        <v>360.8</v>
      </c>
      <c r="P131" s="9">
        <f t="shared" si="63"/>
        <v>324.7</v>
      </c>
      <c r="Q131" s="9">
        <f t="shared" si="63"/>
        <v>36.1</v>
      </c>
      <c r="R131" s="9">
        <f t="shared" si="63"/>
        <v>0</v>
      </c>
    </row>
    <row r="132" spans="1:18" ht="37.5">
      <c r="A132" s="65" t="s">
        <v>91</v>
      </c>
      <c r="B132" s="13" t="s">
        <v>326</v>
      </c>
      <c r="C132" s="13" t="s">
        <v>130</v>
      </c>
      <c r="D132" s="13" t="s">
        <v>117</v>
      </c>
      <c r="E132" s="13" t="s">
        <v>655</v>
      </c>
      <c r="F132" s="13" t="s">
        <v>174</v>
      </c>
      <c r="G132" s="9">
        <f>H132+I132+J132</f>
        <v>360.8</v>
      </c>
      <c r="H132" s="9">
        <v>324.7</v>
      </c>
      <c r="I132" s="9">
        <v>36.1</v>
      </c>
      <c r="J132" s="9"/>
      <c r="K132" s="9">
        <f>L132+M132+N132</f>
        <v>360.8</v>
      </c>
      <c r="L132" s="9">
        <v>324.7</v>
      </c>
      <c r="M132" s="9">
        <v>36.1</v>
      </c>
      <c r="N132" s="9"/>
      <c r="O132" s="9">
        <f>P132+Q132+R132</f>
        <v>360.8</v>
      </c>
      <c r="P132" s="9">
        <v>324.7</v>
      </c>
      <c r="Q132" s="9">
        <v>36.1</v>
      </c>
      <c r="R132" s="9"/>
    </row>
    <row r="133" spans="1:18" ht="50.25" customHeight="1">
      <c r="A133" s="65" t="s">
        <v>479</v>
      </c>
      <c r="B133" s="13" t="s">
        <v>326</v>
      </c>
      <c r="C133" s="13" t="s">
        <v>130</v>
      </c>
      <c r="D133" s="13" t="s">
        <v>117</v>
      </c>
      <c r="E133" s="13" t="s">
        <v>488</v>
      </c>
      <c r="F133" s="13"/>
      <c r="G133" s="9">
        <f>G134</f>
        <v>1414.9</v>
      </c>
      <c r="H133" s="9">
        <f aca="true" t="shared" si="64" ref="H133:R133">H134</f>
        <v>1372.5</v>
      </c>
      <c r="I133" s="9">
        <f t="shared" si="64"/>
        <v>42.4</v>
      </c>
      <c r="J133" s="9">
        <f t="shared" si="64"/>
        <v>0</v>
      </c>
      <c r="K133" s="9">
        <f t="shared" si="64"/>
        <v>1414.9</v>
      </c>
      <c r="L133" s="9">
        <f t="shared" si="64"/>
        <v>1372.5</v>
      </c>
      <c r="M133" s="9">
        <f t="shared" si="64"/>
        <v>42.4</v>
      </c>
      <c r="N133" s="9">
        <f t="shared" si="64"/>
        <v>0</v>
      </c>
      <c r="O133" s="9">
        <f t="shared" si="64"/>
        <v>1414.9</v>
      </c>
      <c r="P133" s="9">
        <f t="shared" si="64"/>
        <v>1372.5</v>
      </c>
      <c r="Q133" s="9">
        <f t="shared" si="64"/>
        <v>42.4</v>
      </c>
      <c r="R133" s="9">
        <f t="shared" si="64"/>
        <v>0</v>
      </c>
    </row>
    <row r="134" spans="1:18" ht="37.5">
      <c r="A134" s="65" t="s">
        <v>91</v>
      </c>
      <c r="B134" s="13" t="s">
        <v>326</v>
      </c>
      <c r="C134" s="13" t="s">
        <v>130</v>
      </c>
      <c r="D134" s="13" t="s">
        <v>117</v>
      </c>
      <c r="E134" s="13" t="s">
        <v>489</v>
      </c>
      <c r="F134" s="13" t="s">
        <v>174</v>
      </c>
      <c r="G134" s="9">
        <f>H134+I134+J134</f>
        <v>1414.9</v>
      </c>
      <c r="H134" s="9">
        <v>1372.5</v>
      </c>
      <c r="I134" s="9">
        <v>42.4</v>
      </c>
      <c r="J134" s="9"/>
      <c r="K134" s="9">
        <f>L134+M134+N134</f>
        <v>1414.9</v>
      </c>
      <c r="L134" s="154">
        <v>1372.5</v>
      </c>
      <c r="M134" s="9">
        <v>42.4</v>
      </c>
      <c r="N134" s="9"/>
      <c r="O134" s="9">
        <f>P134+Q134+R134</f>
        <v>1414.9</v>
      </c>
      <c r="P134" s="76">
        <v>1372.5</v>
      </c>
      <c r="Q134" s="76">
        <v>42.4</v>
      </c>
      <c r="R134" s="86"/>
    </row>
    <row r="135" spans="1:18" ht="37.5">
      <c r="A135" s="65" t="s">
        <v>398</v>
      </c>
      <c r="B135" s="13" t="s">
        <v>326</v>
      </c>
      <c r="C135" s="13" t="s">
        <v>130</v>
      </c>
      <c r="D135" s="13" t="s">
        <v>117</v>
      </c>
      <c r="E135" s="13" t="s">
        <v>264</v>
      </c>
      <c r="F135" s="13"/>
      <c r="G135" s="9">
        <f>G136</f>
        <v>9579.599999999999</v>
      </c>
      <c r="H135" s="9">
        <f aca="true" t="shared" si="65" ref="H135:R135">H136</f>
        <v>2869.9</v>
      </c>
      <c r="I135" s="9">
        <f t="shared" si="65"/>
        <v>6709.7</v>
      </c>
      <c r="J135" s="9">
        <f t="shared" si="65"/>
        <v>0</v>
      </c>
      <c r="K135" s="9">
        <f t="shared" si="65"/>
        <v>4009.6</v>
      </c>
      <c r="L135" s="9">
        <f t="shared" si="65"/>
        <v>0</v>
      </c>
      <c r="M135" s="9">
        <f t="shared" si="65"/>
        <v>4009.6</v>
      </c>
      <c r="N135" s="9">
        <f t="shared" si="65"/>
        <v>0</v>
      </c>
      <c r="O135" s="9">
        <f t="shared" si="65"/>
        <v>4053</v>
      </c>
      <c r="P135" s="9">
        <f t="shared" si="65"/>
        <v>0</v>
      </c>
      <c r="Q135" s="9">
        <f t="shared" si="65"/>
        <v>4053</v>
      </c>
      <c r="R135" s="9">
        <f t="shared" si="65"/>
        <v>0</v>
      </c>
    </row>
    <row r="136" spans="1:18" ht="37.5">
      <c r="A136" s="65" t="s">
        <v>361</v>
      </c>
      <c r="B136" s="13" t="s">
        <v>326</v>
      </c>
      <c r="C136" s="13" t="s">
        <v>130</v>
      </c>
      <c r="D136" s="13" t="s">
        <v>117</v>
      </c>
      <c r="E136" s="13" t="s">
        <v>265</v>
      </c>
      <c r="F136" s="13"/>
      <c r="G136" s="9">
        <f>G137+G139+G141</f>
        <v>9579.599999999999</v>
      </c>
      <c r="H136" s="9">
        <f>H137+H139+H141</f>
        <v>2869.9</v>
      </c>
      <c r="I136" s="9">
        <f>I137+I139+I141</f>
        <v>6709.7</v>
      </c>
      <c r="J136" s="9">
        <f>J137+J139+J141</f>
        <v>0</v>
      </c>
      <c r="K136" s="9">
        <f aca="true" t="shared" si="66" ref="K136:R136">K137+K139</f>
        <v>4009.6</v>
      </c>
      <c r="L136" s="9">
        <f t="shared" si="66"/>
        <v>0</v>
      </c>
      <c r="M136" s="9">
        <f t="shared" si="66"/>
        <v>4009.6</v>
      </c>
      <c r="N136" s="9">
        <f t="shared" si="66"/>
        <v>0</v>
      </c>
      <c r="O136" s="9">
        <f t="shared" si="66"/>
        <v>4053</v>
      </c>
      <c r="P136" s="9">
        <f t="shared" si="66"/>
        <v>0</v>
      </c>
      <c r="Q136" s="9">
        <f t="shared" si="66"/>
        <v>4053</v>
      </c>
      <c r="R136" s="9">
        <f t="shared" si="66"/>
        <v>0</v>
      </c>
    </row>
    <row r="137" spans="1:18" ht="18.75">
      <c r="A137" s="65" t="s">
        <v>360</v>
      </c>
      <c r="B137" s="13" t="s">
        <v>326</v>
      </c>
      <c r="C137" s="13" t="s">
        <v>130</v>
      </c>
      <c r="D137" s="13" t="s">
        <v>117</v>
      </c>
      <c r="E137" s="13" t="s">
        <v>359</v>
      </c>
      <c r="F137" s="13"/>
      <c r="G137" s="9">
        <f>G138</f>
        <v>4685.4</v>
      </c>
      <c r="H137" s="9">
        <f aca="true" t="shared" si="67" ref="H137:R137">H138</f>
        <v>0</v>
      </c>
      <c r="I137" s="9">
        <f t="shared" si="67"/>
        <v>4685.4</v>
      </c>
      <c r="J137" s="9">
        <f t="shared" si="67"/>
        <v>0</v>
      </c>
      <c r="K137" s="9">
        <f t="shared" si="67"/>
        <v>3009.6</v>
      </c>
      <c r="L137" s="9">
        <f t="shared" si="67"/>
        <v>0</v>
      </c>
      <c r="M137" s="9">
        <f t="shared" si="67"/>
        <v>3009.6</v>
      </c>
      <c r="N137" s="9">
        <f t="shared" si="67"/>
        <v>0</v>
      </c>
      <c r="O137" s="9">
        <f t="shared" si="67"/>
        <v>3053</v>
      </c>
      <c r="P137" s="9">
        <f t="shared" si="67"/>
        <v>0</v>
      </c>
      <c r="Q137" s="9">
        <f t="shared" si="67"/>
        <v>3053</v>
      </c>
      <c r="R137" s="9">
        <f t="shared" si="67"/>
        <v>0</v>
      </c>
    </row>
    <row r="138" spans="1:18" ht="18.75">
      <c r="A138" s="65" t="s">
        <v>186</v>
      </c>
      <c r="B138" s="13" t="s">
        <v>326</v>
      </c>
      <c r="C138" s="13" t="s">
        <v>130</v>
      </c>
      <c r="D138" s="13" t="s">
        <v>117</v>
      </c>
      <c r="E138" s="13" t="s">
        <v>359</v>
      </c>
      <c r="F138" s="13" t="s">
        <v>185</v>
      </c>
      <c r="G138" s="9">
        <f>H138+I138+J138</f>
        <v>4685.4</v>
      </c>
      <c r="H138" s="9"/>
      <c r="I138" s="9">
        <f>2685.4+2000</f>
        <v>4685.4</v>
      </c>
      <c r="J138" s="9"/>
      <c r="K138" s="9">
        <f>L138+M138+N138</f>
        <v>3009.6</v>
      </c>
      <c r="L138" s="9"/>
      <c r="M138" s="9">
        <v>3009.6</v>
      </c>
      <c r="N138" s="9"/>
      <c r="O138" s="9">
        <f>P138+Q138+R138</f>
        <v>3053</v>
      </c>
      <c r="P138" s="67"/>
      <c r="Q138" s="9">
        <v>3053</v>
      </c>
      <c r="R138" s="67"/>
    </row>
    <row r="139" spans="1:18" ht="62.25" customHeight="1">
      <c r="A139" s="65" t="s">
        <v>432</v>
      </c>
      <c r="B139" s="13" t="s">
        <v>326</v>
      </c>
      <c r="C139" s="13" t="s">
        <v>130</v>
      </c>
      <c r="D139" s="13" t="s">
        <v>117</v>
      </c>
      <c r="E139" s="13" t="s">
        <v>440</v>
      </c>
      <c r="F139" s="13"/>
      <c r="G139" s="9">
        <f>G140</f>
        <v>1450.7</v>
      </c>
      <c r="H139" s="9">
        <f aca="true" t="shared" si="68" ref="H139:R139">H140</f>
        <v>0</v>
      </c>
      <c r="I139" s="9">
        <f t="shared" si="68"/>
        <v>1450.7</v>
      </c>
      <c r="J139" s="9">
        <f t="shared" si="68"/>
        <v>0</v>
      </c>
      <c r="K139" s="9">
        <f t="shared" si="68"/>
        <v>1000</v>
      </c>
      <c r="L139" s="9">
        <f t="shared" si="68"/>
        <v>0</v>
      </c>
      <c r="M139" s="9">
        <f t="shared" si="68"/>
        <v>1000</v>
      </c>
      <c r="N139" s="9">
        <f t="shared" si="68"/>
        <v>0</v>
      </c>
      <c r="O139" s="9">
        <f t="shared" si="68"/>
        <v>1000</v>
      </c>
      <c r="P139" s="9">
        <f t="shared" si="68"/>
        <v>0</v>
      </c>
      <c r="Q139" s="9">
        <f t="shared" si="68"/>
        <v>1000</v>
      </c>
      <c r="R139" s="9">
        <f t="shared" si="68"/>
        <v>0</v>
      </c>
    </row>
    <row r="140" spans="1:18" ht="18.75">
      <c r="A140" s="65" t="s">
        <v>186</v>
      </c>
      <c r="B140" s="13" t="s">
        <v>326</v>
      </c>
      <c r="C140" s="13" t="s">
        <v>130</v>
      </c>
      <c r="D140" s="13" t="s">
        <v>117</v>
      </c>
      <c r="E140" s="13" t="s">
        <v>440</v>
      </c>
      <c r="F140" s="13" t="s">
        <v>185</v>
      </c>
      <c r="G140" s="9">
        <f>H140+I140+J140</f>
        <v>1450.7</v>
      </c>
      <c r="H140" s="9"/>
      <c r="I140" s="9">
        <f>1000+450.7</f>
        <v>1450.7</v>
      </c>
      <c r="J140" s="9"/>
      <c r="K140" s="9">
        <f>L140+M140+N140</f>
        <v>1000</v>
      </c>
      <c r="L140" s="9"/>
      <c r="M140" s="9">
        <v>1000</v>
      </c>
      <c r="N140" s="9"/>
      <c r="O140" s="9">
        <f>P140+Q140+R140</f>
        <v>1000</v>
      </c>
      <c r="P140" s="67"/>
      <c r="Q140" s="9">
        <v>1000</v>
      </c>
      <c r="R140" s="67"/>
    </row>
    <row r="141" spans="1:18" ht="18.75">
      <c r="A141" s="31" t="s">
        <v>651</v>
      </c>
      <c r="B141" s="13" t="s">
        <v>326</v>
      </c>
      <c r="C141" s="13" t="s">
        <v>130</v>
      </c>
      <c r="D141" s="13" t="s">
        <v>117</v>
      </c>
      <c r="E141" s="13" t="s">
        <v>654</v>
      </c>
      <c r="F141" s="13"/>
      <c r="G141" s="9">
        <f>G142</f>
        <v>3443.5</v>
      </c>
      <c r="H141" s="9">
        <f>H142</f>
        <v>2869.9</v>
      </c>
      <c r="I141" s="9">
        <f>I142</f>
        <v>573.6</v>
      </c>
      <c r="J141" s="9">
        <f>J142</f>
        <v>0</v>
      </c>
      <c r="K141" s="9"/>
      <c r="L141" s="9"/>
      <c r="M141" s="9"/>
      <c r="N141" s="9"/>
      <c r="O141" s="9"/>
      <c r="P141" s="67"/>
      <c r="Q141" s="9"/>
      <c r="R141" s="67"/>
    </row>
    <row r="142" spans="1:18" ht="18.75">
      <c r="A142" s="65" t="s">
        <v>186</v>
      </c>
      <c r="B142" s="13" t="s">
        <v>326</v>
      </c>
      <c r="C142" s="13" t="s">
        <v>130</v>
      </c>
      <c r="D142" s="13" t="s">
        <v>117</v>
      </c>
      <c r="E142" s="13" t="s">
        <v>654</v>
      </c>
      <c r="F142" s="13" t="s">
        <v>185</v>
      </c>
      <c r="G142" s="9">
        <f>H142+I142+J142</f>
        <v>3443.5</v>
      </c>
      <c r="H142" s="9">
        <v>2869.9</v>
      </c>
      <c r="I142" s="9">
        <v>573.6</v>
      </c>
      <c r="J142" s="9"/>
      <c r="K142" s="9"/>
      <c r="L142" s="9"/>
      <c r="M142" s="9"/>
      <c r="N142" s="9"/>
      <c r="O142" s="9"/>
      <c r="P142" s="67"/>
      <c r="Q142" s="9"/>
      <c r="R142" s="67"/>
    </row>
    <row r="143" spans="1:18" ht="18.75">
      <c r="A143" s="65" t="s">
        <v>158</v>
      </c>
      <c r="B143" s="13" t="s">
        <v>326</v>
      </c>
      <c r="C143" s="13" t="s">
        <v>130</v>
      </c>
      <c r="D143" s="13" t="s">
        <v>118</v>
      </c>
      <c r="E143" s="13"/>
      <c r="F143" s="13"/>
      <c r="G143" s="9">
        <f>G144+G152</f>
        <v>1316.6000000000001</v>
      </c>
      <c r="H143" s="9">
        <f aca="true" t="shared" si="69" ref="H143:R143">H144+H152</f>
        <v>0</v>
      </c>
      <c r="I143" s="9">
        <f t="shared" si="69"/>
        <v>1316.6000000000001</v>
      </c>
      <c r="J143" s="9">
        <f t="shared" si="69"/>
        <v>0</v>
      </c>
      <c r="K143" s="9">
        <f t="shared" si="69"/>
        <v>1294.2</v>
      </c>
      <c r="L143" s="9">
        <f t="shared" si="69"/>
        <v>0</v>
      </c>
      <c r="M143" s="9">
        <f t="shared" si="69"/>
        <v>1294.2</v>
      </c>
      <c r="N143" s="9">
        <f t="shared" si="69"/>
        <v>0</v>
      </c>
      <c r="O143" s="9">
        <f t="shared" si="69"/>
        <v>1306.2</v>
      </c>
      <c r="P143" s="9">
        <f t="shared" si="69"/>
        <v>0</v>
      </c>
      <c r="Q143" s="9">
        <f t="shared" si="69"/>
        <v>1306.2</v>
      </c>
      <c r="R143" s="9">
        <f t="shared" si="69"/>
        <v>0</v>
      </c>
    </row>
    <row r="144" spans="1:18" ht="42" customHeight="1">
      <c r="A144" s="65" t="s">
        <v>583</v>
      </c>
      <c r="B144" s="13" t="s">
        <v>326</v>
      </c>
      <c r="C144" s="13" t="s">
        <v>130</v>
      </c>
      <c r="D144" s="13" t="s">
        <v>118</v>
      </c>
      <c r="E144" s="13" t="s">
        <v>254</v>
      </c>
      <c r="F144" s="13"/>
      <c r="G144" s="9">
        <f>G145</f>
        <v>1296.6000000000001</v>
      </c>
      <c r="H144" s="9">
        <f aca="true" t="shared" si="70" ref="H144:R145">H145</f>
        <v>0</v>
      </c>
      <c r="I144" s="9">
        <f t="shared" si="70"/>
        <v>1296.6000000000001</v>
      </c>
      <c r="J144" s="9">
        <f t="shared" si="70"/>
        <v>0</v>
      </c>
      <c r="K144" s="9">
        <f t="shared" si="70"/>
        <v>1274.2</v>
      </c>
      <c r="L144" s="9">
        <f t="shared" si="70"/>
        <v>0</v>
      </c>
      <c r="M144" s="9">
        <f t="shared" si="70"/>
        <v>1274.2</v>
      </c>
      <c r="N144" s="9">
        <f t="shared" si="70"/>
        <v>0</v>
      </c>
      <c r="O144" s="9">
        <f t="shared" si="70"/>
        <v>1286.2</v>
      </c>
      <c r="P144" s="9">
        <f t="shared" si="70"/>
        <v>0</v>
      </c>
      <c r="Q144" s="9">
        <f t="shared" si="70"/>
        <v>1286.2</v>
      </c>
      <c r="R144" s="9">
        <f t="shared" si="70"/>
        <v>0</v>
      </c>
    </row>
    <row r="145" spans="1:18" ht="18.75">
      <c r="A145" s="65" t="s">
        <v>219</v>
      </c>
      <c r="B145" s="13" t="s">
        <v>326</v>
      </c>
      <c r="C145" s="13" t="s">
        <v>130</v>
      </c>
      <c r="D145" s="13" t="s">
        <v>118</v>
      </c>
      <c r="E145" s="13" t="s">
        <v>356</v>
      </c>
      <c r="F145" s="13"/>
      <c r="G145" s="9">
        <f>G146</f>
        <v>1296.6000000000001</v>
      </c>
      <c r="H145" s="9">
        <f t="shared" si="70"/>
        <v>0</v>
      </c>
      <c r="I145" s="9">
        <f t="shared" si="70"/>
        <v>1296.6000000000001</v>
      </c>
      <c r="J145" s="9">
        <f t="shared" si="70"/>
        <v>0</v>
      </c>
      <c r="K145" s="9">
        <f t="shared" si="70"/>
        <v>1274.2</v>
      </c>
      <c r="L145" s="9">
        <f t="shared" si="70"/>
        <v>0</v>
      </c>
      <c r="M145" s="9">
        <f t="shared" si="70"/>
        <v>1274.2</v>
      </c>
      <c r="N145" s="9">
        <f t="shared" si="70"/>
        <v>0</v>
      </c>
      <c r="O145" s="9">
        <f t="shared" si="70"/>
        <v>1286.2</v>
      </c>
      <c r="P145" s="9">
        <f t="shared" si="70"/>
        <v>0</v>
      </c>
      <c r="Q145" s="9">
        <f t="shared" si="70"/>
        <v>1286.2</v>
      </c>
      <c r="R145" s="9">
        <f t="shared" si="70"/>
        <v>0</v>
      </c>
    </row>
    <row r="146" spans="1:18" ht="42.75" customHeight="1">
      <c r="A146" s="65" t="s">
        <v>325</v>
      </c>
      <c r="B146" s="13" t="s">
        <v>326</v>
      </c>
      <c r="C146" s="13" t="s">
        <v>130</v>
      </c>
      <c r="D146" s="13" t="s">
        <v>118</v>
      </c>
      <c r="E146" s="13" t="s">
        <v>357</v>
      </c>
      <c r="F146" s="13"/>
      <c r="G146" s="9">
        <f>G147+G150</f>
        <v>1296.6000000000001</v>
      </c>
      <c r="H146" s="9">
        <f aca="true" t="shared" si="71" ref="H146:R146">H147+H150</f>
        <v>0</v>
      </c>
      <c r="I146" s="9">
        <f t="shared" si="71"/>
        <v>1296.6000000000001</v>
      </c>
      <c r="J146" s="9">
        <f t="shared" si="71"/>
        <v>0</v>
      </c>
      <c r="K146" s="9">
        <f t="shared" si="71"/>
        <v>1274.2</v>
      </c>
      <c r="L146" s="9">
        <f t="shared" si="71"/>
        <v>0</v>
      </c>
      <c r="M146" s="9">
        <f t="shared" si="71"/>
        <v>1274.2</v>
      </c>
      <c r="N146" s="9">
        <f t="shared" si="71"/>
        <v>0</v>
      </c>
      <c r="O146" s="9">
        <f t="shared" si="71"/>
        <v>1286.2</v>
      </c>
      <c r="P146" s="9">
        <f t="shared" si="71"/>
        <v>0</v>
      </c>
      <c r="Q146" s="9">
        <f t="shared" si="71"/>
        <v>1286.2</v>
      </c>
      <c r="R146" s="9">
        <f t="shared" si="71"/>
        <v>0</v>
      </c>
    </row>
    <row r="147" spans="1:18" ht="24.75" customHeight="1">
      <c r="A147" s="65" t="s">
        <v>184</v>
      </c>
      <c r="B147" s="13" t="s">
        <v>326</v>
      </c>
      <c r="C147" s="13" t="s">
        <v>130</v>
      </c>
      <c r="D147" s="13" t="s">
        <v>118</v>
      </c>
      <c r="E147" s="13" t="s">
        <v>358</v>
      </c>
      <c r="F147" s="13"/>
      <c r="G147" s="9">
        <f>G148+G149</f>
        <v>929.4000000000001</v>
      </c>
      <c r="H147" s="9">
        <f aca="true" t="shared" si="72" ref="H147:R147">H148+H149</f>
        <v>0</v>
      </c>
      <c r="I147" s="9">
        <f t="shared" si="72"/>
        <v>929.4000000000001</v>
      </c>
      <c r="J147" s="9">
        <f t="shared" si="72"/>
        <v>0</v>
      </c>
      <c r="K147" s="9">
        <f t="shared" si="72"/>
        <v>953.3000000000001</v>
      </c>
      <c r="L147" s="9">
        <f t="shared" si="72"/>
        <v>0</v>
      </c>
      <c r="M147" s="9">
        <f t="shared" si="72"/>
        <v>953.3000000000001</v>
      </c>
      <c r="N147" s="9">
        <f t="shared" si="72"/>
        <v>0</v>
      </c>
      <c r="O147" s="9">
        <f t="shared" si="72"/>
        <v>965.3000000000001</v>
      </c>
      <c r="P147" s="9">
        <f t="shared" si="72"/>
        <v>0</v>
      </c>
      <c r="Q147" s="9">
        <f t="shared" si="72"/>
        <v>965.3000000000001</v>
      </c>
      <c r="R147" s="9">
        <f t="shared" si="72"/>
        <v>0</v>
      </c>
    </row>
    <row r="148" spans="1:18" ht="22.5" customHeight="1">
      <c r="A148" s="65" t="s">
        <v>170</v>
      </c>
      <c r="B148" s="13" t="s">
        <v>326</v>
      </c>
      <c r="C148" s="13" t="s">
        <v>130</v>
      </c>
      <c r="D148" s="13" t="s">
        <v>118</v>
      </c>
      <c r="E148" s="13" t="s">
        <v>358</v>
      </c>
      <c r="F148" s="13" t="s">
        <v>171</v>
      </c>
      <c r="G148" s="9">
        <f>H148+I148+J148</f>
        <v>853.7</v>
      </c>
      <c r="H148" s="9"/>
      <c r="I148" s="9">
        <v>853.7</v>
      </c>
      <c r="J148" s="9"/>
      <c r="K148" s="9">
        <f>L148+M148+N148</f>
        <v>877.6</v>
      </c>
      <c r="L148" s="9"/>
      <c r="M148" s="9">
        <v>877.6</v>
      </c>
      <c r="N148" s="9"/>
      <c r="O148" s="9">
        <f>P148+Q148+R148</f>
        <v>889.6</v>
      </c>
      <c r="P148" s="67"/>
      <c r="Q148" s="9">
        <v>889.6</v>
      </c>
      <c r="R148" s="67"/>
    </row>
    <row r="149" spans="1:18" ht="37.5">
      <c r="A149" s="65" t="s">
        <v>91</v>
      </c>
      <c r="B149" s="13" t="s">
        <v>326</v>
      </c>
      <c r="C149" s="13" t="s">
        <v>130</v>
      </c>
      <c r="D149" s="13" t="s">
        <v>118</v>
      </c>
      <c r="E149" s="13" t="s">
        <v>358</v>
      </c>
      <c r="F149" s="13" t="s">
        <v>174</v>
      </c>
      <c r="G149" s="9">
        <f>H149+I149+J149</f>
        <v>75.7</v>
      </c>
      <c r="H149" s="9"/>
      <c r="I149" s="9">
        <v>75.7</v>
      </c>
      <c r="J149" s="9"/>
      <c r="K149" s="9">
        <f>L149+M149+N149</f>
        <v>75.7</v>
      </c>
      <c r="L149" s="9"/>
      <c r="M149" s="9">
        <v>75.7</v>
      </c>
      <c r="N149" s="9"/>
      <c r="O149" s="9">
        <f>P149+Q149+R149</f>
        <v>75.7</v>
      </c>
      <c r="P149" s="67"/>
      <c r="Q149" s="9">
        <v>75.7</v>
      </c>
      <c r="R149" s="67"/>
    </row>
    <row r="150" spans="1:18" ht="63" customHeight="1">
      <c r="A150" s="65" t="s">
        <v>432</v>
      </c>
      <c r="B150" s="13" t="s">
        <v>326</v>
      </c>
      <c r="C150" s="13" t="s">
        <v>130</v>
      </c>
      <c r="D150" s="13" t="s">
        <v>118</v>
      </c>
      <c r="E150" s="13" t="s">
        <v>444</v>
      </c>
      <c r="F150" s="13"/>
      <c r="G150" s="9">
        <f>G151</f>
        <v>367.2</v>
      </c>
      <c r="H150" s="9">
        <f aca="true" t="shared" si="73" ref="H150:R150">H151</f>
        <v>0</v>
      </c>
      <c r="I150" s="9">
        <f t="shared" si="73"/>
        <v>367.2</v>
      </c>
      <c r="J150" s="9">
        <f t="shared" si="73"/>
        <v>0</v>
      </c>
      <c r="K150" s="9">
        <f t="shared" si="73"/>
        <v>320.9</v>
      </c>
      <c r="L150" s="9">
        <f t="shared" si="73"/>
        <v>0</v>
      </c>
      <c r="M150" s="9">
        <f t="shared" si="73"/>
        <v>320.9</v>
      </c>
      <c r="N150" s="9">
        <f t="shared" si="73"/>
        <v>0</v>
      </c>
      <c r="O150" s="9">
        <f t="shared" si="73"/>
        <v>320.9</v>
      </c>
      <c r="P150" s="9">
        <f t="shared" si="73"/>
        <v>0</v>
      </c>
      <c r="Q150" s="9">
        <f t="shared" si="73"/>
        <v>320.9</v>
      </c>
      <c r="R150" s="9">
        <f t="shared" si="73"/>
        <v>0</v>
      </c>
    </row>
    <row r="151" spans="1:18" ht="25.5" customHeight="1">
      <c r="A151" s="65" t="s">
        <v>170</v>
      </c>
      <c r="B151" s="13" t="s">
        <v>326</v>
      </c>
      <c r="C151" s="13" t="s">
        <v>130</v>
      </c>
      <c r="D151" s="13" t="s">
        <v>118</v>
      </c>
      <c r="E151" s="13" t="s">
        <v>444</v>
      </c>
      <c r="F151" s="13" t="s">
        <v>171</v>
      </c>
      <c r="G151" s="9">
        <f>H151+I151+J151</f>
        <v>367.2</v>
      </c>
      <c r="H151" s="9"/>
      <c r="I151" s="9">
        <f>320.9+46.3</f>
        <v>367.2</v>
      </c>
      <c r="J151" s="9"/>
      <c r="K151" s="9">
        <f>L151+M151+N151</f>
        <v>320.9</v>
      </c>
      <c r="L151" s="9"/>
      <c r="M151" s="9">
        <v>320.9</v>
      </c>
      <c r="N151" s="9"/>
      <c r="O151" s="9">
        <f>P151+Q151+R151</f>
        <v>320.9</v>
      </c>
      <c r="P151" s="67"/>
      <c r="Q151" s="9">
        <v>320.9</v>
      </c>
      <c r="R151" s="67"/>
    </row>
    <row r="152" spans="1:18" ht="56.25">
      <c r="A152" s="65" t="s">
        <v>510</v>
      </c>
      <c r="B152" s="13" t="s">
        <v>326</v>
      </c>
      <c r="C152" s="13" t="s">
        <v>130</v>
      </c>
      <c r="D152" s="13" t="s">
        <v>118</v>
      </c>
      <c r="E152" s="13" t="s">
        <v>238</v>
      </c>
      <c r="F152" s="13"/>
      <c r="G152" s="9">
        <f aca="true" t="shared" si="74" ref="G152:R152">G157+G153</f>
        <v>20</v>
      </c>
      <c r="H152" s="9">
        <f t="shared" si="74"/>
        <v>0</v>
      </c>
      <c r="I152" s="9">
        <f t="shared" si="74"/>
        <v>20</v>
      </c>
      <c r="J152" s="9">
        <f t="shared" si="74"/>
        <v>0</v>
      </c>
      <c r="K152" s="9">
        <f t="shared" si="74"/>
        <v>20</v>
      </c>
      <c r="L152" s="9">
        <f t="shared" si="74"/>
        <v>0</v>
      </c>
      <c r="M152" s="9">
        <f t="shared" si="74"/>
        <v>20</v>
      </c>
      <c r="N152" s="9">
        <f t="shared" si="74"/>
        <v>0</v>
      </c>
      <c r="O152" s="9">
        <f t="shared" si="74"/>
        <v>20</v>
      </c>
      <c r="P152" s="9">
        <f t="shared" si="74"/>
        <v>0</v>
      </c>
      <c r="Q152" s="9">
        <f t="shared" si="74"/>
        <v>20</v>
      </c>
      <c r="R152" s="9">
        <f t="shared" si="74"/>
        <v>0</v>
      </c>
    </row>
    <row r="153" spans="1:18" ht="21.75" customHeight="1">
      <c r="A153" s="65" t="s">
        <v>191</v>
      </c>
      <c r="B153" s="13" t="s">
        <v>326</v>
      </c>
      <c r="C153" s="13" t="s">
        <v>130</v>
      </c>
      <c r="D153" s="13" t="s">
        <v>118</v>
      </c>
      <c r="E153" s="66" t="s">
        <v>61</v>
      </c>
      <c r="F153" s="13"/>
      <c r="G153" s="9">
        <f>G154</f>
        <v>13</v>
      </c>
      <c r="H153" s="9">
        <f aca="true" t="shared" si="75" ref="H153:R155">H154</f>
        <v>0</v>
      </c>
      <c r="I153" s="9">
        <f t="shared" si="75"/>
        <v>13</v>
      </c>
      <c r="J153" s="9">
        <f t="shared" si="75"/>
        <v>0</v>
      </c>
      <c r="K153" s="9">
        <f t="shared" si="75"/>
        <v>13</v>
      </c>
      <c r="L153" s="9">
        <f t="shared" si="75"/>
        <v>0</v>
      </c>
      <c r="M153" s="9">
        <f t="shared" si="75"/>
        <v>13</v>
      </c>
      <c r="N153" s="9">
        <f t="shared" si="75"/>
        <v>0</v>
      </c>
      <c r="O153" s="9">
        <f t="shared" si="75"/>
        <v>13</v>
      </c>
      <c r="P153" s="9">
        <f t="shared" si="75"/>
        <v>0</v>
      </c>
      <c r="Q153" s="9">
        <f t="shared" si="75"/>
        <v>13</v>
      </c>
      <c r="R153" s="9">
        <f t="shared" si="75"/>
        <v>0</v>
      </c>
    </row>
    <row r="154" spans="1:18" ht="67.5" customHeight="1">
      <c r="A154" s="65" t="s">
        <v>389</v>
      </c>
      <c r="B154" s="13" t="s">
        <v>326</v>
      </c>
      <c r="C154" s="13" t="s">
        <v>130</v>
      </c>
      <c r="D154" s="13" t="s">
        <v>118</v>
      </c>
      <c r="E154" s="66" t="s">
        <v>388</v>
      </c>
      <c r="F154" s="13"/>
      <c r="G154" s="9">
        <f>G155</f>
        <v>13</v>
      </c>
      <c r="H154" s="9">
        <f t="shared" si="75"/>
        <v>0</v>
      </c>
      <c r="I154" s="9">
        <f t="shared" si="75"/>
        <v>13</v>
      </c>
      <c r="J154" s="9">
        <f t="shared" si="75"/>
        <v>0</v>
      </c>
      <c r="K154" s="9">
        <f t="shared" si="75"/>
        <v>13</v>
      </c>
      <c r="L154" s="9">
        <f t="shared" si="75"/>
        <v>0</v>
      </c>
      <c r="M154" s="9">
        <f t="shared" si="75"/>
        <v>13</v>
      </c>
      <c r="N154" s="9">
        <f t="shared" si="75"/>
        <v>0</v>
      </c>
      <c r="O154" s="9">
        <f t="shared" si="75"/>
        <v>13</v>
      </c>
      <c r="P154" s="9">
        <f t="shared" si="75"/>
        <v>0</v>
      </c>
      <c r="Q154" s="9">
        <f t="shared" si="75"/>
        <v>13</v>
      </c>
      <c r="R154" s="9">
        <f t="shared" si="75"/>
        <v>0</v>
      </c>
    </row>
    <row r="155" spans="1:18" ht="51.75" customHeight="1">
      <c r="A155" s="8" t="s">
        <v>323</v>
      </c>
      <c r="B155" s="13" t="s">
        <v>326</v>
      </c>
      <c r="C155" s="13" t="s">
        <v>130</v>
      </c>
      <c r="D155" s="13" t="s">
        <v>118</v>
      </c>
      <c r="E155" s="13" t="s">
        <v>568</v>
      </c>
      <c r="F155" s="13"/>
      <c r="G155" s="9">
        <f>G156</f>
        <v>13</v>
      </c>
      <c r="H155" s="9">
        <f t="shared" si="75"/>
        <v>0</v>
      </c>
      <c r="I155" s="9">
        <f t="shared" si="75"/>
        <v>13</v>
      </c>
      <c r="J155" s="9">
        <f t="shared" si="75"/>
        <v>0</v>
      </c>
      <c r="K155" s="9">
        <f t="shared" si="75"/>
        <v>13</v>
      </c>
      <c r="L155" s="9">
        <f t="shared" si="75"/>
        <v>0</v>
      </c>
      <c r="M155" s="9">
        <f t="shared" si="75"/>
        <v>13</v>
      </c>
      <c r="N155" s="9">
        <f t="shared" si="75"/>
        <v>0</v>
      </c>
      <c r="O155" s="9">
        <f t="shared" si="75"/>
        <v>13</v>
      </c>
      <c r="P155" s="9">
        <f t="shared" si="75"/>
        <v>0</v>
      </c>
      <c r="Q155" s="9">
        <f t="shared" si="75"/>
        <v>13</v>
      </c>
      <c r="R155" s="9">
        <f t="shared" si="75"/>
        <v>0</v>
      </c>
    </row>
    <row r="156" spans="1:18" ht="37.5">
      <c r="A156" s="65" t="s">
        <v>91</v>
      </c>
      <c r="B156" s="13" t="s">
        <v>326</v>
      </c>
      <c r="C156" s="13" t="s">
        <v>130</v>
      </c>
      <c r="D156" s="13" t="s">
        <v>118</v>
      </c>
      <c r="E156" s="13" t="s">
        <v>568</v>
      </c>
      <c r="F156" s="13" t="s">
        <v>174</v>
      </c>
      <c r="G156" s="9">
        <f>H156+I156+J156</f>
        <v>13</v>
      </c>
      <c r="H156" s="9"/>
      <c r="I156" s="9">
        <v>13</v>
      </c>
      <c r="J156" s="9"/>
      <c r="K156" s="9">
        <f>L156+M156+N156</f>
        <v>13</v>
      </c>
      <c r="L156" s="9"/>
      <c r="M156" s="9">
        <v>13</v>
      </c>
      <c r="N156" s="9"/>
      <c r="O156" s="9">
        <f>P156+Q156+R156</f>
        <v>13</v>
      </c>
      <c r="P156" s="9"/>
      <c r="Q156" s="9">
        <v>13</v>
      </c>
      <c r="R156" s="9"/>
    </row>
    <row r="157" spans="1:18" ht="83.25" customHeight="1">
      <c r="A157" s="65" t="s">
        <v>348</v>
      </c>
      <c r="B157" s="13" t="s">
        <v>326</v>
      </c>
      <c r="C157" s="13" t="s">
        <v>130</v>
      </c>
      <c r="D157" s="13" t="s">
        <v>118</v>
      </c>
      <c r="E157" s="13" t="s">
        <v>65</v>
      </c>
      <c r="F157" s="13"/>
      <c r="G157" s="9">
        <f>G158</f>
        <v>7</v>
      </c>
      <c r="H157" s="9">
        <f aca="true" t="shared" si="76" ref="H157:Q159">H158</f>
        <v>0</v>
      </c>
      <c r="I157" s="9">
        <f t="shared" si="76"/>
        <v>7</v>
      </c>
      <c r="J157" s="9">
        <f t="shared" si="76"/>
        <v>0</v>
      </c>
      <c r="K157" s="9">
        <f t="shared" si="76"/>
        <v>7</v>
      </c>
      <c r="L157" s="9">
        <f t="shared" si="76"/>
        <v>0</v>
      </c>
      <c r="M157" s="9">
        <f t="shared" si="76"/>
        <v>7</v>
      </c>
      <c r="N157" s="9">
        <f t="shared" si="76"/>
        <v>0</v>
      </c>
      <c r="O157" s="9">
        <f t="shared" si="76"/>
        <v>7</v>
      </c>
      <c r="P157" s="9">
        <f t="shared" si="76"/>
        <v>0</v>
      </c>
      <c r="Q157" s="9">
        <f t="shared" si="76"/>
        <v>7</v>
      </c>
      <c r="R157" s="9">
        <f>R158</f>
        <v>0</v>
      </c>
    </row>
    <row r="158" spans="1:18" ht="56.25">
      <c r="A158" s="65" t="s">
        <v>312</v>
      </c>
      <c r="B158" s="13" t="s">
        <v>326</v>
      </c>
      <c r="C158" s="13" t="s">
        <v>130</v>
      </c>
      <c r="D158" s="13" t="s">
        <v>118</v>
      </c>
      <c r="E158" s="13" t="s">
        <v>509</v>
      </c>
      <c r="F158" s="13"/>
      <c r="G158" s="9">
        <f>G159</f>
        <v>7</v>
      </c>
      <c r="H158" s="9">
        <f t="shared" si="76"/>
        <v>0</v>
      </c>
      <c r="I158" s="9">
        <f t="shared" si="76"/>
        <v>7</v>
      </c>
      <c r="J158" s="9">
        <f t="shared" si="76"/>
        <v>0</v>
      </c>
      <c r="K158" s="9">
        <f t="shared" si="76"/>
        <v>7</v>
      </c>
      <c r="L158" s="9">
        <f t="shared" si="76"/>
        <v>0</v>
      </c>
      <c r="M158" s="9">
        <f t="shared" si="76"/>
        <v>7</v>
      </c>
      <c r="N158" s="9">
        <f t="shared" si="76"/>
        <v>0</v>
      </c>
      <c r="O158" s="9">
        <f t="shared" si="76"/>
        <v>7</v>
      </c>
      <c r="P158" s="9">
        <f t="shared" si="76"/>
        <v>0</v>
      </c>
      <c r="Q158" s="9">
        <f t="shared" si="76"/>
        <v>7</v>
      </c>
      <c r="R158" s="9">
        <f>R159</f>
        <v>0</v>
      </c>
    </row>
    <row r="159" spans="1:18" ht="18.75">
      <c r="A159" s="65" t="s">
        <v>101</v>
      </c>
      <c r="B159" s="13" t="s">
        <v>326</v>
      </c>
      <c r="C159" s="13" t="s">
        <v>130</v>
      </c>
      <c r="D159" s="13" t="s">
        <v>118</v>
      </c>
      <c r="E159" s="13" t="s">
        <v>508</v>
      </c>
      <c r="F159" s="13"/>
      <c r="G159" s="9">
        <f>G160</f>
        <v>7</v>
      </c>
      <c r="H159" s="9">
        <f t="shared" si="76"/>
        <v>0</v>
      </c>
      <c r="I159" s="9">
        <f t="shared" si="76"/>
        <v>7</v>
      </c>
      <c r="J159" s="9">
        <f t="shared" si="76"/>
        <v>0</v>
      </c>
      <c r="K159" s="9">
        <f t="shared" si="76"/>
        <v>7</v>
      </c>
      <c r="L159" s="9">
        <f t="shared" si="76"/>
        <v>0</v>
      </c>
      <c r="M159" s="9">
        <f t="shared" si="76"/>
        <v>7</v>
      </c>
      <c r="N159" s="9">
        <f t="shared" si="76"/>
        <v>0</v>
      </c>
      <c r="O159" s="9">
        <f t="shared" si="76"/>
        <v>7</v>
      </c>
      <c r="P159" s="9">
        <f t="shared" si="76"/>
        <v>0</v>
      </c>
      <c r="Q159" s="9">
        <f t="shared" si="76"/>
        <v>7</v>
      </c>
      <c r="R159" s="9">
        <f>R160</f>
        <v>0</v>
      </c>
    </row>
    <row r="160" spans="1:18" ht="37.5">
      <c r="A160" s="65" t="s">
        <v>91</v>
      </c>
      <c r="B160" s="13" t="s">
        <v>326</v>
      </c>
      <c r="C160" s="13" t="s">
        <v>130</v>
      </c>
      <c r="D160" s="13" t="s">
        <v>118</v>
      </c>
      <c r="E160" s="13" t="s">
        <v>508</v>
      </c>
      <c r="F160" s="13" t="s">
        <v>174</v>
      </c>
      <c r="G160" s="9">
        <f>H160+I160+J160</f>
        <v>7</v>
      </c>
      <c r="H160" s="9"/>
      <c r="I160" s="9">
        <v>7</v>
      </c>
      <c r="J160" s="9"/>
      <c r="K160" s="9">
        <f>L160+M160+N160</f>
        <v>7</v>
      </c>
      <c r="L160" s="9"/>
      <c r="M160" s="9">
        <v>7</v>
      </c>
      <c r="N160" s="9"/>
      <c r="O160" s="9">
        <f>P160+Q160+R160</f>
        <v>7</v>
      </c>
      <c r="P160" s="9"/>
      <c r="Q160" s="9">
        <v>7</v>
      </c>
      <c r="R160" s="9"/>
    </row>
    <row r="161" spans="1:18" ht="18.75">
      <c r="A161" s="65" t="s">
        <v>134</v>
      </c>
      <c r="B161" s="13" t="s">
        <v>326</v>
      </c>
      <c r="C161" s="13" t="s">
        <v>123</v>
      </c>
      <c r="D161" s="13" t="s">
        <v>384</v>
      </c>
      <c r="E161" s="13"/>
      <c r="F161" s="13"/>
      <c r="G161" s="9">
        <f>G162</f>
        <v>306.4</v>
      </c>
      <c r="H161" s="9">
        <f aca="true" t="shared" si="77" ref="H161:R161">H162</f>
        <v>0</v>
      </c>
      <c r="I161" s="9">
        <f t="shared" si="77"/>
        <v>306.4</v>
      </c>
      <c r="J161" s="9">
        <f t="shared" si="77"/>
        <v>0</v>
      </c>
      <c r="K161" s="9">
        <f t="shared" si="77"/>
        <v>286.4</v>
      </c>
      <c r="L161" s="9">
        <f t="shared" si="77"/>
        <v>0</v>
      </c>
      <c r="M161" s="9">
        <f t="shared" si="77"/>
        <v>286.4</v>
      </c>
      <c r="N161" s="9">
        <f t="shared" si="77"/>
        <v>0</v>
      </c>
      <c r="O161" s="9">
        <f t="shared" si="77"/>
        <v>286.4</v>
      </c>
      <c r="P161" s="9">
        <f t="shared" si="77"/>
        <v>0</v>
      </c>
      <c r="Q161" s="9">
        <f t="shared" si="77"/>
        <v>286.4</v>
      </c>
      <c r="R161" s="9">
        <f t="shared" si="77"/>
        <v>0</v>
      </c>
    </row>
    <row r="162" spans="1:18" ht="18.75">
      <c r="A162" s="65" t="s">
        <v>135</v>
      </c>
      <c r="B162" s="13" t="s">
        <v>326</v>
      </c>
      <c r="C162" s="13" t="s">
        <v>123</v>
      </c>
      <c r="D162" s="13" t="s">
        <v>120</v>
      </c>
      <c r="E162" s="13"/>
      <c r="F162" s="13"/>
      <c r="G162" s="9">
        <f>G166</f>
        <v>306.4</v>
      </c>
      <c r="H162" s="9">
        <f aca="true" t="shared" si="78" ref="H162:R162">H166</f>
        <v>0</v>
      </c>
      <c r="I162" s="9">
        <f t="shared" si="78"/>
        <v>306.4</v>
      </c>
      <c r="J162" s="9">
        <f t="shared" si="78"/>
        <v>0</v>
      </c>
      <c r="K162" s="9">
        <f t="shared" si="78"/>
        <v>286.4</v>
      </c>
      <c r="L162" s="9">
        <f t="shared" si="78"/>
        <v>0</v>
      </c>
      <c r="M162" s="9">
        <f t="shared" si="78"/>
        <v>286.4</v>
      </c>
      <c r="N162" s="9">
        <f t="shared" si="78"/>
        <v>0</v>
      </c>
      <c r="O162" s="9">
        <f t="shared" si="78"/>
        <v>286.4</v>
      </c>
      <c r="P162" s="9">
        <f t="shared" si="78"/>
        <v>0</v>
      </c>
      <c r="Q162" s="9">
        <f t="shared" si="78"/>
        <v>286.4</v>
      </c>
      <c r="R162" s="9">
        <f t="shared" si="78"/>
        <v>0</v>
      </c>
    </row>
    <row r="163" spans="1:18" ht="44.25" customHeight="1">
      <c r="A163" s="65" t="s">
        <v>496</v>
      </c>
      <c r="B163" s="13" t="s">
        <v>326</v>
      </c>
      <c r="C163" s="13" t="s">
        <v>123</v>
      </c>
      <c r="D163" s="13" t="s">
        <v>120</v>
      </c>
      <c r="E163" s="13" t="s">
        <v>9</v>
      </c>
      <c r="F163" s="13"/>
      <c r="G163" s="9">
        <f>G164</f>
        <v>306.4</v>
      </c>
      <c r="H163" s="9">
        <f aca="true" t="shared" si="79" ref="H163:R165">H164</f>
        <v>0</v>
      </c>
      <c r="I163" s="9">
        <f t="shared" si="79"/>
        <v>306.4</v>
      </c>
      <c r="J163" s="9">
        <f t="shared" si="79"/>
        <v>0</v>
      </c>
      <c r="K163" s="9">
        <f t="shared" si="79"/>
        <v>286.4</v>
      </c>
      <c r="L163" s="9">
        <f t="shared" si="79"/>
        <v>0</v>
      </c>
      <c r="M163" s="9">
        <f t="shared" si="79"/>
        <v>286.4</v>
      </c>
      <c r="N163" s="9">
        <f t="shared" si="79"/>
        <v>0</v>
      </c>
      <c r="O163" s="9">
        <f t="shared" si="79"/>
        <v>286.4</v>
      </c>
      <c r="P163" s="9">
        <f t="shared" si="79"/>
        <v>0</v>
      </c>
      <c r="Q163" s="9">
        <f t="shared" si="79"/>
        <v>286.4</v>
      </c>
      <c r="R163" s="9">
        <f t="shared" si="79"/>
        <v>0</v>
      </c>
    </row>
    <row r="164" spans="1:18" ht="37.5">
      <c r="A164" s="65" t="s">
        <v>40</v>
      </c>
      <c r="B164" s="13" t="s">
        <v>326</v>
      </c>
      <c r="C164" s="13" t="s">
        <v>123</v>
      </c>
      <c r="D164" s="13" t="s">
        <v>120</v>
      </c>
      <c r="E164" s="13" t="s">
        <v>41</v>
      </c>
      <c r="F164" s="13"/>
      <c r="G164" s="9">
        <f>G165</f>
        <v>306.4</v>
      </c>
      <c r="H164" s="9">
        <f t="shared" si="79"/>
        <v>0</v>
      </c>
      <c r="I164" s="9">
        <f t="shared" si="79"/>
        <v>306.4</v>
      </c>
      <c r="J164" s="9">
        <f t="shared" si="79"/>
        <v>0</v>
      </c>
      <c r="K164" s="9">
        <f t="shared" si="79"/>
        <v>286.4</v>
      </c>
      <c r="L164" s="9">
        <f t="shared" si="79"/>
        <v>0</v>
      </c>
      <c r="M164" s="9">
        <f t="shared" si="79"/>
        <v>286.4</v>
      </c>
      <c r="N164" s="9">
        <f t="shared" si="79"/>
        <v>0</v>
      </c>
      <c r="O164" s="9">
        <f t="shared" si="79"/>
        <v>286.4</v>
      </c>
      <c r="P164" s="9">
        <f t="shared" si="79"/>
        <v>0</v>
      </c>
      <c r="Q164" s="9">
        <f t="shared" si="79"/>
        <v>286.4</v>
      </c>
      <c r="R164" s="9">
        <f t="shared" si="79"/>
        <v>0</v>
      </c>
    </row>
    <row r="165" spans="1:18" ht="45" customHeight="1">
      <c r="A165" s="65" t="s">
        <v>24</v>
      </c>
      <c r="B165" s="13" t="s">
        <v>326</v>
      </c>
      <c r="C165" s="13" t="s">
        <v>123</v>
      </c>
      <c r="D165" s="13" t="s">
        <v>120</v>
      </c>
      <c r="E165" s="13" t="s">
        <v>43</v>
      </c>
      <c r="F165" s="13"/>
      <c r="G165" s="9">
        <f>G166</f>
        <v>306.4</v>
      </c>
      <c r="H165" s="9">
        <f t="shared" si="79"/>
        <v>0</v>
      </c>
      <c r="I165" s="9">
        <f t="shared" si="79"/>
        <v>306.4</v>
      </c>
      <c r="J165" s="9">
        <f t="shared" si="79"/>
        <v>0</v>
      </c>
      <c r="K165" s="9">
        <f t="shared" si="79"/>
        <v>286.4</v>
      </c>
      <c r="L165" s="9">
        <f t="shared" si="79"/>
        <v>0</v>
      </c>
      <c r="M165" s="9">
        <f t="shared" si="79"/>
        <v>286.4</v>
      </c>
      <c r="N165" s="9">
        <f t="shared" si="79"/>
        <v>0</v>
      </c>
      <c r="O165" s="9">
        <f t="shared" si="79"/>
        <v>286.4</v>
      </c>
      <c r="P165" s="9">
        <f t="shared" si="79"/>
        <v>0</v>
      </c>
      <c r="Q165" s="9">
        <f t="shared" si="79"/>
        <v>286.4</v>
      </c>
      <c r="R165" s="9">
        <f t="shared" si="79"/>
        <v>0</v>
      </c>
    </row>
    <row r="166" spans="1:18" ht="79.5" customHeight="1">
      <c r="A166" s="65" t="s">
        <v>691</v>
      </c>
      <c r="B166" s="13" t="s">
        <v>326</v>
      </c>
      <c r="C166" s="13" t="s">
        <v>123</v>
      </c>
      <c r="D166" s="13" t="s">
        <v>120</v>
      </c>
      <c r="E166" s="13" t="s">
        <v>42</v>
      </c>
      <c r="F166" s="13"/>
      <c r="G166" s="9">
        <f>G167+G168</f>
        <v>306.4</v>
      </c>
      <c r="H166" s="9">
        <f aca="true" t="shared" si="80" ref="H166:R166">H167+H168</f>
        <v>0</v>
      </c>
      <c r="I166" s="9">
        <f t="shared" si="80"/>
        <v>306.4</v>
      </c>
      <c r="J166" s="9">
        <f t="shared" si="80"/>
        <v>0</v>
      </c>
      <c r="K166" s="9">
        <f t="shared" si="80"/>
        <v>286.4</v>
      </c>
      <c r="L166" s="9">
        <f t="shared" si="80"/>
        <v>0</v>
      </c>
      <c r="M166" s="9">
        <f t="shared" si="80"/>
        <v>286.4</v>
      </c>
      <c r="N166" s="9">
        <f t="shared" si="80"/>
        <v>0</v>
      </c>
      <c r="O166" s="9">
        <f t="shared" si="80"/>
        <v>286.4</v>
      </c>
      <c r="P166" s="9">
        <f t="shared" si="80"/>
        <v>0</v>
      </c>
      <c r="Q166" s="9">
        <f t="shared" si="80"/>
        <v>286.4</v>
      </c>
      <c r="R166" s="9">
        <f t="shared" si="80"/>
        <v>0</v>
      </c>
    </row>
    <row r="167" spans="1:18" ht="39.75" customHeight="1">
      <c r="A167" s="65" t="s">
        <v>91</v>
      </c>
      <c r="B167" s="13" t="s">
        <v>326</v>
      </c>
      <c r="C167" s="66">
        <v>10</v>
      </c>
      <c r="D167" s="13" t="s">
        <v>120</v>
      </c>
      <c r="E167" s="13" t="s">
        <v>42</v>
      </c>
      <c r="F167" s="13" t="s">
        <v>174</v>
      </c>
      <c r="G167" s="9">
        <f>H167+I167+J167</f>
        <v>8.5</v>
      </c>
      <c r="H167" s="9"/>
      <c r="I167" s="9">
        <f>8.5</f>
        <v>8.5</v>
      </c>
      <c r="J167" s="9"/>
      <c r="K167" s="9">
        <f>L167+M167+N167</f>
        <v>8.5</v>
      </c>
      <c r="L167" s="9"/>
      <c r="M167" s="9">
        <f>8.5</f>
        <v>8.5</v>
      </c>
      <c r="N167" s="9"/>
      <c r="O167" s="9">
        <f>P167+Q167+R167</f>
        <v>8.5</v>
      </c>
      <c r="P167" s="9"/>
      <c r="Q167" s="9">
        <f>8.5</f>
        <v>8.5</v>
      </c>
      <c r="R167" s="9"/>
    </row>
    <row r="168" spans="1:18" ht="37.5">
      <c r="A168" s="65" t="s">
        <v>216</v>
      </c>
      <c r="B168" s="13" t="s">
        <v>326</v>
      </c>
      <c r="C168" s="66">
        <v>10</v>
      </c>
      <c r="D168" s="13" t="s">
        <v>120</v>
      </c>
      <c r="E168" s="13" t="s">
        <v>42</v>
      </c>
      <c r="F168" s="13" t="s">
        <v>215</v>
      </c>
      <c r="G168" s="9">
        <f>H168+I168+J168</f>
        <v>297.9</v>
      </c>
      <c r="H168" s="9"/>
      <c r="I168" s="9">
        <v>297.9</v>
      </c>
      <c r="J168" s="9"/>
      <c r="K168" s="9">
        <f>L168+M168+N168</f>
        <v>277.9</v>
      </c>
      <c r="L168" s="9"/>
      <c r="M168" s="9">
        <v>277.9</v>
      </c>
      <c r="N168" s="9"/>
      <c r="O168" s="9">
        <f>P168+Q168+R168</f>
        <v>277.9</v>
      </c>
      <c r="P168" s="9"/>
      <c r="Q168" s="9">
        <v>277.9</v>
      </c>
      <c r="R168" s="9"/>
    </row>
    <row r="169" spans="1:18" ht="37.5">
      <c r="A169" s="62" t="s">
        <v>314</v>
      </c>
      <c r="B169" s="126">
        <v>115</v>
      </c>
      <c r="C169" s="10"/>
      <c r="D169" s="10"/>
      <c r="E169" s="10"/>
      <c r="F169" s="10"/>
      <c r="G169" s="11">
        <f aca="true" t="shared" si="81" ref="G169:R169">G177+G333+G348+G170</f>
        <v>661681.8</v>
      </c>
      <c r="H169" s="11">
        <f t="shared" si="81"/>
        <v>486178.1</v>
      </c>
      <c r="I169" s="11">
        <f t="shared" si="81"/>
        <v>163519.6</v>
      </c>
      <c r="J169" s="11">
        <f t="shared" si="81"/>
        <v>160</v>
      </c>
      <c r="K169" s="11">
        <f t="shared" si="81"/>
        <v>587953.2</v>
      </c>
      <c r="L169" s="11">
        <f t="shared" si="81"/>
        <v>420439.4</v>
      </c>
      <c r="M169" s="11">
        <f t="shared" si="81"/>
        <v>167353.80000000002</v>
      </c>
      <c r="N169" s="11">
        <f t="shared" si="81"/>
        <v>160</v>
      </c>
      <c r="O169" s="11">
        <f t="shared" si="81"/>
        <v>547688.9</v>
      </c>
      <c r="P169" s="11" t="e">
        <f t="shared" si="81"/>
        <v>#REF!</v>
      </c>
      <c r="Q169" s="11" t="e">
        <f t="shared" si="81"/>
        <v>#REF!</v>
      </c>
      <c r="R169" s="11" t="e">
        <f t="shared" si="81"/>
        <v>#REF!</v>
      </c>
    </row>
    <row r="170" spans="1:18" ht="18.75">
      <c r="A170" s="65" t="s">
        <v>124</v>
      </c>
      <c r="B170" s="66">
        <v>115</v>
      </c>
      <c r="C170" s="13" t="s">
        <v>118</v>
      </c>
      <c r="D170" s="13" t="s">
        <v>384</v>
      </c>
      <c r="E170" s="13"/>
      <c r="F170" s="13"/>
      <c r="G170" s="9">
        <f aca="true" t="shared" si="82" ref="G170:G175">G171</f>
        <v>300</v>
      </c>
      <c r="H170" s="9">
        <f aca="true" t="shared" si="83" ref="H170:R175">H171</f>
        <v>300</v>
      </c>
      <c r="I170" s="9">
        <f t="shared" si="83"/>
        <v>0</v>
      </c>
      <c r="J170" s="9">
        <f t="shared" si="83"/>
        <v>0</v>
      </c>
      <c r="K170" s="9">
        <f t="shared" si="83"/>
        <v>0</v>
      </c>
      <c r="L170" s="9">
        <f t="shared" si="83"/>
        <v>0</v>
      </c>
      <c r="M170" s="9">
        <f t="shared" si="83"/>
        <v>0</v>
      </c>
      <c r="N170" s="9">
        <f t="shared" si="83"/>
        <v>0</v>
      </c>
      <c r="O170" s="9">
        <f t="shared" si="83"/>
        <v>0</v>
      </c>
      <c r="P170" s="9">
        <f t="shared" si="83"/>
        <v>0</v>
      </c>
      <c r="Q170" s="9">
        <f t="shared" si="83"/>
        <v>0</v>
      </c>
      <c r="R170" s="9">
        <f t="shared" si="83"/>
        <v>0</v>
      </c>
    </row>
    <row r="171" spans="1:18" ht="18.75">
      <c r="A171" s="31" t="s">
        <v>661</v>
      </c>
      <c r="B171" s="66">
        <v>115</v>
      </c>
      <c r="C171" s="13" t="s">
        <v>118</v>
      </c>
      <c r="D171" s="13" t="s">
        <v>117</v>
      </c>
      <c r="E171" s="13"/>
      <c r="F171" s="13"/>
      <c r="G171" s="9">
        <f t="shared" si="82"/>
        <v>300</v>
      </c>
      <c r="H171" s="9">
        <f t="shared" si="83"/>
        <v>300</v>
      </c>
      <c r="I171" s="9">
        <f t="shared" si="83"/>
        <v>0</v>
      </c>
      <c r="J171" s="9">
        <f t="shared" si="83"/>
        <v>0</v>
      </c>
      <c r="K171" s="9">
        <f t="shared" si="83"/>
        <v>0</v>
      </c>
      <c r="L171" s="9">
        <f t="shared" si="83"/>
        <v>0</v>
      </c>
      <c r="M171" s="9">
        <f t="shared" si="83"/>
        <v>0</v>
      </c>
      <c r="N171" s="9">
        <f t="shared" si="83"/>
        <v>0</v>
      </c>
      <c r="O171" s="9">
        <f t="shared" si="83"/>
        <v>0</v>
      </c>
      <c r="P171" s="9">
        <f t="shared" si="83"/>
        <v>0</v>
      </c>
      <c r="Q171" s="9">
        <f t="shared" si="83"/>
        <v>0</v>
      </c>
      <c r="R171" s="9">
        <f t="shared" si="83"/>
        <v>0</v>
      </c>
    </row>
    <row r="172" spans="1:18" ht="41.25" customHeight="1">
      <c r="A172" s="65" t="s">
        <v>496</v>
      </c>
      <c r="B172" s="66">
        <v>115</v>
      </c>
      <c r="C172" s="13" t="s">
        <v>118</v>
      </c>
      <c r="D172" s="13" t="s">
        <v>117</v>
      </c>
      <c r="E172" s="13" t="s">
        <v>9</v>
      </c>
      <c r="F172" s="13"/>
      <c r="G172" s="9">
        <f t="shared" si="82"/>
        <v>300</v>
      </c>
      <c r="H172" s="9">
        <f t="shared" si="83"/>
        <v>300</v>
      </c>
      <c r="I172" s="9">
        <f t="shared" si="83"/>
        <v>0</v>
      </c>
      <c r="J172" s="9">
        <f t="shared" si="83"/>
        <v>0</v>
      </c>
      <c r="K172" s="9">
        <f t="shared" si="83"/>
        <v>0</v>
      </c>
      <c r="L172" s="9">
        <f t="shared" si="83"/>
        <v>0</v>
      </c>
      <c r="M172" s="9">
        <f t="shared" si="83"/>
        <v>0</v>
      </c>
      <c r="N172" s="9">
        <f t="shared" si="83"/>
        <v>0</v>
      </c>
      <c r="O172" s="9">
        <f t="shared" si="83"/>
        <v>0</v>
      </c>
      <c r="P172" s="9">
        <f t="shared" si="83"/>
        <v>0</v>
      </c>
      <c r="Q172" s="9">
        <f t="shared" si="83"/>
        <v>0</v>
      </c>
      <c r="R172" s="9">
        <f t="shared" si="83"/>
        <v>0</v>
      </c>
    </row>
    <row r="173" spans="1:18" ht="43.5" customHeight="1">
      <c r="A173" s="65" t="s">
        <v>40</v>
      </c>
      <c r="B173" s="66">
        <v>115</v>
      </c>
      <c r="C173" s="13" t="s">
        <v>118</v>
      </c>
      <c r="D173" s="13" t="s">
        <v>117</v>
      </c>
      <c r="E173" s="13" t="s">
        <v>41</v>
      </c>
      <c r="F173" s="13"/>
      <c r="G173" s="9">
        <f t="shared" si="82"/>
        <v>300</v>
      </c>
      <c r="H173" s="9">
        <f t="shared" si="83"/>
        <v>300</v>
      </c>
      <c r="I173" s="9">
        <f t="shared" si="83"/>
        <v>0</v>
      </c>
      <c r="J173" s="9">
        <f t="shared" si="83"/>
        <v>0</v>
      </c>
      <c r="K173" s="9">
        <f t="shared" si="83"/>
        <v>0</v>
      </c>
      <c r="L173" s="9">
        <f t="shared" si="83"/>
        <v>0</v>
      </c>
      <c r="M173" s="9">
        <f t="shared" si="83"/>
        <v>0</v>
      </c>
      <c r="N173" s="9">
        <f t="shared" si="83"/>
        <v>0</v>
      </c>
      <c r="O173" s="9">
        <f t="shared" si="83"/>
        <v>0</v>
      </c>
      <c r="P173" s="9">
        <f t="shared" si="83"/>
        <v>0</v>
      </c>
      <c r="Q173" s="9">
        <f t="shared" si="83"/>
        <v>0</v>
      </c>
      <c r="R173" s="9">
        <f t="shared" si="83"/>
        <v>0</v>
      </c>
    </row>
    <row r="174" spans="1:18" ht="42" customHeight="1">
      <c r="A174" s="65" t="s">
        <v>664</v>
      </c>
      <c r="B174" s="66">
        <v>115</v>
      </c>
      <c r="C174" s="13" t="s">
        <v>118</v>
      </c>
      <c r="D174" s="13" t="s">
        <v>117</v>
      </c>
      <c r="E174" s="13" t="s">
        <v>44</v>
      </c>
      <c r="F174" s="13"/>
      <c r="G174" s="9">
        <f t="shared" si="82"/>
        <v>300</v>
      </c>
      <c r="H174" s="9">
        <f t="shared" si="83"/>
        <v>300</v>
      </c>
      <c r="I174" s="9">
        <f t="shared" si="83"/>
        <v>0</v>
      </c>
      <c r="J174" s="9">
        <f t="shared" si="83"/>
        <v>0</v>
      </c>
      <c r="K174" s="9">
        <f t="shared" si="83"/>
        <v>0</v>
      </c>
      <c r="L174" s="9">
        <f t="shared" si="83"/>
        <v>0</v>
      </c>
      <c r="M174" s="9">
        <f t="shared" si="83"/>
        <v>0</v>
      </c>
      <c r="N174" s="9">
        <f t="shared" si="83"/>
        <v>0</v>
      </c>
      <c r="O174" s="9">
        <f t="shared" si="83"/>
        <v>0</v>
      </c>
      <c r="P174" s="9">
        <f t="shared" si="83"/>
        <v>0</v>
      </c>
      <c r="Q174" s="9">
        <f t="shared" si="83"/>
        <v>0</v>
      </c>
      <c r="R174" s="9">
        <f t="shared" si="83"/>
        <v>0</v>
      </c>
    </row>
    <row r="175" spans="1:18" ht="57.75" customHeight="1">
      <c r="A175" s="65" t="s">
        <v>662</v>
      </c>
      <c r="B175" s="66">
        <v>115</v>
      </c>
      <c r="C175" s="13" t="s">
        <v>118</v>
      </c>
      <c r="D175" s="13" t="s">
        <v>117</v>
      </c>
      <c r="E175" s="13" t="s">
        <v>663</v>
      </c>
      <c r="F175" s="13"/>
      <c r="G175" s="9">
        <f t="shared" si="82"/>
        <v>300</v>
      </c>
      <c r="H175" s="9">
        <f t="shared" si="83"/>
        <v>300</v>
      </c>
      <c r="I175" s="9">
        <f t="shared" si="83"/>
        <v>0</v>
      </c>
      <c r="J175" s="9">
        <f t="shared" si="83"/>
        <v>0</v>
      </c>
      <c r="K175" s="9">
        <f t="shared" si="83"/>
        <v>0</v>
      </c>
      <c r="L175" s="9">
        <f t="shared" si="83"/>
        <v>0</v>
      </c>
      <c r="M175" s="9">
        <f t="shared" si="83"/>
        <v>0</v>
      </c>
      <c r="N175" s="9">
        <f t="shared" si="83"/>
        <v>0</v>
      </c>
      <c r="O175" s="9">
        <f t="shared" si="83"/>
        <v>0</v>
      </c>
      <c r="P175" s="9">
        <f t="shared" si="83"/>
        <v>0</v>
      </c>
      <c r="Q175" s="9">
        <f t="shared" si="83"/>
        <v>0</v>
      </c>
      <c r="R175" s="9">
        <f t="shared" si="83"/>
        <v>0</v>
      </c>
    </row>
    <row r="176" spans="1:18" ht="27" customHeight="1">
      <c r="A176" s="65" t="s">
        <v>186</v>
      </c>
      <c r="B176" s="66">
        <v>115</v>
      </c>
      <c r="C176" s="13" t="s">
        <v>118</v>
      </c>
      <c r="D176" s="13" t="s">
        <v>117</v>
      </c>
      <c r="E176" s="13" t="s">
        <v>663</v>
      </c>
      <c r="F176" s="13" t="s">
        <v>185</v>
      </c>
      <c r="G176" s="9">
        <f>H176+I176+J176</f>
        <v>300</v>
      </c>
      <c r="H176" s="9">
        <f>250+50</f>
        <v>300</v>
      </c>
      <c r="I176" s="11"/>
      <c r="J176" s="11"/>
      <c r="K176" s="9">
        <f>L176+M176+N176</f>
        <v>0</v>
      </c>
      <c r="L176" s="11"/>
      <c r="M176" s="11"/>
      <c r="N176" s="11"/>
      <c r="O176" s="9">
        <f>P176+Q176+R176</f>
        <v>0</v>
      </c>
      <c r="P176" s="11"/>
      <c r="Q176" s="11"/>
      <c r="R176" s="11"/>
    </row>
    <row r="177" spans="1:18" ht="18.75">
      <c r="A177" s="65" t="s">
        <v>127</v>
      </c>
      <c r="B177" s="66">
        <v>115</v>
      </c>
      <c r="C177" s="13" t="s">
        <v>126</v>
      </c>
      <c r="D177" s="13" t="s">
        <v>384</v>
      </c>
      <c r="E177" s="13"/>
      <c r="F177" s="13"/>
      <c r="G177" s="9">
        <f aca="true" t="shared" si="84" ref="G177:R177">G178+G205+G254+G272+G297</f>
        <v>647539.2000000001</v>
      </c>
      <c r="H177" s="9">
        <f t="shared" si="84"/>
        <v>472996.2</v>
      </c>
      <c r="I177" s="9">
        <f t="shared" si="84"/>
        <v>162718.9</v>
      </c>
      <c r="J177" s="9">
        <f t="shared" si="84"/>
        <v>0</v>
      </c>
      <c r="K177" s="9">
        <f t="shared" si="84"/>
        <v>577808.6</v>
      </c>
      <c r="L177" s="9">
        <f t="shared" si="84"/>
        <v>411159.30000000005</v>
      </c>
      <c r="M177" s="9">
        <f t="shared" si="84"/>
        <v>166649.30000000002</v>
      </c>
      <c r="N177" s="9">
        <f t="shared" si="84"/>
        <v>0</v>
      </c>
      <c r="O177" s="9">
        <f t="shared" si="84"/>
        <v>537542.6000000001</v>
      </c>
      <c r="P177" s="9" t="e">
        <f t="shared" si="84"/>
        <v>#REF!</v>
      </c>
      <c r="Q177" s="9" t="e">
        <f t="shared" si="84"/>
        <v>#REF!</v>
      </c>
      <c r="R177" s="9" t="e">
        <f t="shared" si="84"/>
        <v>#REF!</v>
      </c>
    </row>
    <row r="178" spans="1:18" ht="18.75">
      <c r="A178" s="65" t="s">
        <v>128</v>
      </c>
      <c r="B178" s="66">
        <v>115</v>
      </c>
      <c r="C178" s="13" t="s">
        <v>126</v>
      </c>
      <c r="D178" s="13" t="s">
        <v>117</v>
      </c>
      <c r="E178" s="66"/>
      <c r="F178" s="13"/>
      <c r="G178" s="9">
        <f>G179+G201+G196</f>
        <v>182346.2</v>
      </c>
      <c r="H178" s="9">
        <f aca="true" t="shared" si="85" ref="H178:R178">H179+H201+H196</f>
        <v>131063.90000000001</v>
      </c>
      <c r="I178" s="9">
        <f t="shared" si="85"/>
        <v>40965.200000000004</v>
      </c>
      <c r="J178" s="9">
        <f t="shared" si="85"/>
        <v>0</v>
      </c>
      <c r="K178" s="9">
        <f>K179+K201+K196</f>
        <v>149211.80000000002</v>
      </c>
      <c r="L178" s="9">
        <f t="shared" si="85"/>
        <v>108110.3</v>
      </c>
      <c r="M178" s="9">
        <f t="shared" si="85"/>
        <v>41101.5</v>
      </c>
      <c r="N178" s="9">
        <f t="shared" si="85"/>
        <v>0</v>
      </c>
      <c r="O178" s="9">
        <f t="shared" si="85"/>
        <v>150412.90000000002</v>
      </c>
      <c r="P178" s="9">
        <f t="shared" si="85"/>
        <v>108660.3</v>
      </c>
      <c r="Q178" s="9">
        <f t="shared" si="85"/>
        <v>41752.6</v>
      </c>
      <c r="R178" s="9">
        <f t="shared" si="85"/>
        <v>0</v>
      </c>
    </row>
    <row r="179" spans="1:18" ht="45.75" customHeight="1">
      <c r="A179" s="65" t="s">
        <v>475</v>
      </c>
      <c r="B179" s="66">
        <v>115</v>
      </c>
      <c r="C179" s="13" t="s">
        <v>126</v>
      </c>
      <c r="D179" s="13" t="s">
        <v>117</v>
      </c>
      <c r="E179" s="66" t="s">
        <v>274</v>
      </c>
      <c r="F179" s="13"/>
      <c r="G179" s="9">
        <f>G180</f>
        <v>175286</v>
      </c>
      <c r="H179" s="9">
        <f aca="true" t="shared" si="86" ref="H179:R179">H180</f>
        <v>124215.50000000001</v>
      </c>
      <c r="I179" s="9">
        <f t="shared" si="86"/>
        <v>40753.4</v>
      </c>
      <c r="J179" s="9">
        <f t="shared" si="86"/>
        <v>0</v>
      </c>
      <c r="K179" s="9">
        <f t="shared" si="86"/>
        <v>149211.80000000002</v>
      </c>
      <c r="L179" s="9">
        <f t="shared" si="86"/>
        <v>108110.3</v>
      </c>
      <c r="M179" s="9">
        <f t="shared" si="86"/>
        <v>41101.5</v>
      </c>
      <c r="N179" s="9">
        <f t="shared" si="86"/>
        <v>0</v>
      </c>
      <c r="O179" s="9">
        <f t="shared" si="86"/>
        <v>149862.80000000002</v>
      </c>
      <c r="P179" s="9">
        <f t="shared" si="86"/>
        <v>108110.3</v>
      </c>
      <c r="Q179" s="9">
        <f t="shared" si="86"/>
        <v>41752.5</v>
      </c>
      <c r="R179" s="9">
        <f t="shared" si="86"/>
        <v>0</v>
      </c>
    </row>
    <row r="180" spans="1:18" ht="18.75">
      <c r="A180" s="65" t="s">
        <v>190</v>
      </c>
      <c r="B180" s="66">
        <v>115</v>
      </c>
      <c r="C180" s="13" t="s">
        <v>126</v>
      </c>
      <c r="D180" s="13" t="s">
        <v>117</v>
      </c>
      <c r="E180" s="66" t="s">
        <v>280</v>
      </c>
      <c r="F180" s="13"/>
      <c r="G180" s="9">
        <f aca="true" t="shared" si="87" ref="G180:O180">G181+G191+G188</f>
        <v>175286</v>
      </c>
      <c r="H180" s="9">
        <f t="shared" si="87"/>
        <v>124215.50000000001</v>
      </c>
      <c r="I180" s="9">
        <f t="shared" si="87"/>
        <v>40753.4</v>
      </c>
      <c r="J180" s="9">
        <f t="shared" si="87"/>
        <v>0</v>
      </c>
      <c r="K180" s="9">
        <f>K181+K191+K188</f>
        <v>149211.80000000002</v>
      </c>
      <c r="L180" s="9">
        <f t="shared" si="87"/>
        <v>108110.3</v>
      </c>
      <c r="M180" s="9">
        <f t="shared" si="87"/>
        <v>41101.5</v>
      </c>
      <c r="N180" s="9">
        <f t="shared" si="87"/>
        <v>0</v>
      </c>
      <c r="O180" s="9">
        <f t="shared" si="87"/>
        <v>149862.80000000002</v>
      </c>
      <c r="P180" s="9">
        <f>P181+P191</f>
        <v>108110.3</v>
      </c>
      <c r="Q180" s="9">
        <f>Q181+Q191</f>
        <v>41752.5</v>
      </c>
      <c r="R180" s="9">
        <f>R181+R191</f>
        <v>0</v>
      </c>
    </row>
    <row r="181" spans="1:18" ht="54.75" customHeight="1">
      <c r="A181" s="65" t="s">
        <v>285</v>
      </c>
      <c r="B181" s="66">
        <v>115</v>
      </c>
      <c r="C181" s="13" t="s">
        <v>126</v>
      </c>
      <c r="D181" s="13" t="s">
        <v>117</v>
      </c>
      <c r="E181" s="66" t="s">
        <v>281</v>
      </c>
      <c r="F181" s="13"/>
      <c r="G181" s="9">
        <f>G182+G184+G186</f>
        <v>149290.8</v>
      </c>
      <c r="H181" s="9">
        <f aca="true" t="shared" si="88" ref="H181:R181">H182+H184+H186</f>
        <v>109047.8</v>
      </c>
      <c r="I181" s="9">
        <f t="shared" si="88"/>
        <v>40243</v>
      </c>
      <c r="J181" s="9">
        <f t="shared" si="88"/>
        <v>0</v>
      </c>
      <c r="K181" s="9">
        <f t="shared" si="88"/>
        <v>149068.2</v>
      </c>
      <c r="L181" s="9">
        <f t="shared" si="88"/>
        <v>107966.7</v>
      </c>
      <c r="M181" s="9">
        <f t="shared" si="88"/>
        <v>30784.5</v>
      </c>
      <c r="N181" s="9">
        <f t="shared" si="88"/>
        <v>0</v>
      </c>
      <c r="O181" s="9">
        <f t="shared" si="88"/>
        <v>149719.2</v>
      </c>
      <c r="P181" s="9">
        <f t="shared" si="88"/>
        <v>107966.7</v>
      </c>
      <c r="Q181" s="9">
        <f t="shared" si="88"/>
        <v>41752.5</v>
      </c>
      <c r="R181" s="9">
        <f t="shared" si="88"/>
        <v>0</v>
      </c>
    </row>
    <row r="182" spans="1:18" ht="18.75">
      <c r="A182" s="65" t="s">
        <v>129</v>
      </c>
      <c r="B182" s="66">
        <v>115</v>
      </c>
      <c r="C182" s="13" t="s">
        <v>126</v>
      </c>
      <c r="D182" s="13" t="s">
        <v>117</v>
      </c>
      <c r="E182" s="66" t="s">
        <v>16</v>
      </c>
      <c r="F182" s="13"/>
      <c r="G182" s="9">
        <f>G183</f>
        <v>32183</v>
      </c>
      <c r="H182" s="9">
        <f aca="true" t="shared" si="89" ref="H182:R182">H183</f>
        <v>0</v>
      </c>
      <c r="I182" s="9">
        <f t="shared" si="89"/>
        <v>32183</v>
      </c>
      <c r="J182" s="9">
        <f t="shared" si="89"/>
        <v>0</v>
      </c>
      <c r="K182" s="9">
        <f t="shared" si="89"/>
        <v>33731.5</v>
      </c>
      <c r="L182" s="9">
        <f t="shared" si="89"/>
        <v>0</v>
      </c>
      <c r="M182" s="9">
        <f t="shared" si="89"/>
        <v>23414.5</v>
      </c>
      <c r="N182" s="9">
        <f t="shared" si="89"/>
        <v>0</v>
      </c>
      <c r="O182" s="9">
        <f t="shared" si="89"/>
        <v>34382.5</v>
      </c>
      <c r="P182" s="9">
        <f t="shared" si="89"/>
        <v>0</v>
      </c>
      <c r="Q182" s="9">
        <f t="shared" si="89"/>
        <v>34382.5</v>
      </c>
      <c r="R182" s="9">
        <f t="shared" si="89"/>
        <v>0</v>
      </c>
    </row>
    <row r="183" spans="1:18" ht="18.75">
      <c r="A183" s="65" t="s">
        <v>186</v>
      </c>
      <c r="B183" s="66">
        <v>115</v>
      </c>
      <c r="C183" s="13" t="s">
        <v>126</v>
      </c>
      <c r="D183" s="13" t="s">
        <v>117</v>
      </c>
      <c r="E183" s="66" t="s">
        <v>16</v>
      </c>
      <c r="F183" s="13" t="s">
        <v>185</v>
      </c>
      <c r="G183" s="9">
        <f>H183+I183+J183</f>
        <v>32183</v>
      </c>
      <c r="H183" s="9"/>
      <c r="I183" s="9">
        <f>32238-55</f>
        <v>32183</v>
      </c>
      <c r="J183" s="9"/>
      <c r="K183" s="9">
        <v>33731.5</v>
      </c>
      <c r="L183" s="9"/>
      <c r="M183" s="9">
        <f>33731.5-10317</f>
        <v>23414.5</v>
      </c>
      <c r="N183" s="9"/>
      <c r="O183" s="9">
        <f>P183+Q183+R183</f>
        <v>34382.5</v>
      </c>
      <c r="P183" s="16"/>
      <c r="Q183" s="9">
        <v>34382.5</v>
      </c>
      <c r="R183" s="16"/>
    </row>
    <row r="184" spans="1:18" ht="64.5" customHeight="1">
      <c r="A184" s="65" t="s">
        <v>432</v>
      </c>
      <c r="B184" s="66">
        <v>115</v>
      </c>
      <c r="C184" s="13" t="s">
        <v>126</v>
      </c>
      <c r="D184" s="13" t="s">
        <v>117</v>
      </c>
      <c r="E184" s="13" t="s">
        <v>428</v>
      </c>
      <c r="F184" s="13"/>
      <c r="G184" s="9">
        <f>G185</f>
        <v>8060</v>
      </c>
      <c r="H184" s="9">
        <f aca="true" t="shared" si="90" ref="H184:R184">H185</f>
        <v>0</v>
      </c>
      <c r="I184" s="9">
        <f t="shared" si="90"/>
        <v>8060</v>
      </c>
      <c r="J184" s="9">
        <f t="shared" si="90"/>
        <v>0</v>
      </c>
      <c r="K184" s="9">
        <f t="shared" si="90"/>
        <v>7370</v>
      </c>
      <c r="L184" s="9">
        <f t="shared" si="90"/>
        <v>0</v>
      </c>
      <c r="M184" s="9">
        <f t="shared" si="90"/>
        <v>7370</v>
      </c>
      <c r="N184" s="9">
        <f t="shared" si="90"/>
        <v>0</v>
      </c>
      <c r="O184" s="9">
        <f t="shared" si="90"/>
        <v>7370</v>
      </c>
      <c r="P184" s="9">
        <f t="shared" si="90"/>
        <v>0</v>
      </c>
      <c r="Q184" s="9">
        <f t="shared" si="90"/>
        <v>7370</v>
      </c>
      <c r="R184" s="9">
        <f t="shared" si="90"/>
        <v>0</v>
      </c>
    </row>
    <row r="185" spans="1:18" ht="18.75">
      <c r="A185" s="65" t="s">
        <v>186</v>
      </c>
      <c r="B185" s="66">
        <v>115</v>
      </c>
      <c r="C185" s="13" t="s">
        <v>126</v>
      </c>
      <c r="D185" s="13" t="s">
        <v>117</v>
      </c>
      <c r="E185" s="13" t="s">
        <v>428</v>
      </c>
      <c r="F185" s="13" t="s">
        <v>185</v>
      </c>
      <c r="G185" s="9">
        <f>H185+I185+J185</f>
        <v>8060</v>
      </c>
      <c r="H185" s="9"/>
      <c r="I185" s="9">
        <f>7370+690</f>
        <v>8060</v>
      </c>
      <c r="J185" s="9"/>
      <c r="K185" s="9">
        <f>L185+M185+N185</f>
        <v>7370</v>
      </c>
      <c r="L185" s="9"/>
      <c r="M185" s="9">
        <v>7370</v>
      </c>
      <c r="N185" s="9"/>
      <c r="O185" s="9">
        <f>P185+Q185+R185</f>
        <v>7370</v>
      </c>
      <c r="P185" s="16"/>
      <c r="Q185" s="81">
        <v>7370</v>
      </c>
      <c r="R185" s="16"/>
    </row>
    <row r="186" spans="1:18" ht="101.25" customHeight="1">
      <c r="A186" s="80" t="s">
        <v>316</v>
      </c>
      <c r="B186" s="66">
        <v>115</v>
      </c>
      <c r="C186" s="13" t="s">
        <v>126</v>
      </c>
      <c r="D186" s="13" t="s">
        <v>117</v>
      </c>
      <c r="E186" s="66" t="s">
        <v>70</v>
      </c>
      <c r="F186" s="13"/>
      <c r="G186" s="9">
        <f>G187</f>
        <v>109047.8</v>
      </c>
      <c r="H186" s="9">
        <f aca="true" t="shared" si="91" ref="H186:R186">H187</f>
        <v>109047.8</v>
      </c>
      <c r="I186" s="9">
        <f t="shared" si="91"/>
        <v>0</v>
      </c>
      <c r="J186" s="9">
        <f t="shared" si="91"/>
        <v>0</v>
      </c>
      <c r="K186" s="9">
        <f t="shared" si="91"/>
        <v>107966.7</v>
      </c>
      <c r="L186" s="9">
        <f t="shared" si="91"/>
        <v>107966.7</v>
      </c>
      <c r="M186" s="9">
        <f t="shared" si="91"/>
        <v>0</v>
      </c>
      <c r="N186" s="9">
        <f t="shared" si="91"/>
        <v>0</v>
      </c>
      <c r="O186" s="9">
        <f t="shared" si="91"/>
        <v>107966.7</v>
      </c>
      <c r="P186" s="9">
        <f t="shared" si="91"/>
        <v>107966.7</v>
      </c>
      <c r="Q186" s="9">
        <f t="shared" si="91"/>
        <v>0</v>
      </c>
      <c r="R186" s="9">
        <f t="shared" si="91"/>
        <v>0</v>
      </c>
    </row>
    <row r="187" spans="1:18" ht="18.75">
      <c r="A187" s="65" t="s">
        <v>186</v>
      </c>
      <c r="B187" s="66">
        <v>115</v>
      </c>
      <c r="C187" s="13" t="s">
        <v>126</v>
      </c>
      <c r="D187" s="13" t="s">
        <v>117</v>
      </c>
      <c r="E187" s="66" t="s">
        <v>70</v>
      </c>
      <c r="F187" s="13" t="s">
        <v>185</v>
      </c>
      <c r="G187" s="9">
        <f>H187+I187+J187</f>
        <v>109047.8</v>
      </c>
      <c r="H187" s="9">
        <f>108516.6+531.2</f>
        <v>109047.8</v>
      </c>
      <c r="I187" s="9"/>
      <c r="J187" s="9"/>
      <c r="K187" s="9">
        <f>L187+M187+N187</f>
        <v>107966.7</v>
      </c>
      <c r="L187" s="9">
        <v>107966.7</v>
      </c>
      <c r="M187" s="9"/>
      <c r="N187" s="9"/>
      <c r="O187" s="9">
        <f>P187+Q187+R187</f>
        <v>107966.7</v>
      </c>
      <c r="P187" s="70">
        <v>107966.7</v>
      </c>
      <c r="Q187" s="16"/>
      <c r="R187" s="16"/>
    </row>
    <row r="188" spans="1:18" ht="24.75" customHeight="1">
      <c r="A188" s="65" t="s">
        <v>615</v>
      </c>
      <c r="B188" s="66">
        <v>115</v>
      </c>
      <c r="C188" s="13" t="s">
        <v>126</v>
      </c>
      <c r="D188" s="13" t="s">
        <v>117</v>
      </c>
      <c r="E188" s="66" t="s">
        <v>702</v>
      </c>
      <c r="F188" s="13"/>
      <c r="G188" s="9">
        <f>G189</f>
        <v>25498.6</v>
      </c>
      <c r="H188" s="9">
        <f aca="true" t="shared" si="92" ref="H188:R189">H189</f>
        <v>14726.1</v>
      </c>
      <c r="I188" s="9">
        <f t="shared" si="92"/>
        <v>455.4</v>
      </c>
      <c r="J188" s="9">
        <f t="shared" si="92"/>
        <v>0</v>
      </c>
      <c r="K188" s="9">
        <f t="shared" si="92"/>
        <v>0</v>
      </c>
      <c r="L188" s="9">
        <f t="shared" si="92"/>
        <v>0</v>
      </c>
      <c r="M188" s="9">
        <f t="shared" si="92"/>
        <v>10317</v>
      </c>
      <c r="N188" s="9">
        <f t="shared" si="92"/>
        <v>0</v>
      </c>
      <c r="O188" s="9">
        <f t="shared" si="92"/>
        <v>0</v>
      </c>
      <c r="P188" s="9">
        <f t="shared" si="92"/>
        <v>0</v>
      </c>
      <c r="Q188" s="9">
        <f t="shared" si="92"/>
        <v>0</v>
      </c>
      <c r="R188" s="9">
        <f t="shared" si="92"/>
        <v>0</v>
      </c>
    </row>
    <row r="189" spans="1:18" ht="39" customHeight="1">
      <c r="A189" s="65" t="s">
        <v>616</v>
      </c>
      <c r="B189" s="66">
        <v>115</v>
      </c>
      <c r="C189" s="13" t="s">
        <v>126</v>
      </c>
      <c r="D189" s="13" t="s">
        <v>117</v>
      </c>
      <c r="E189" s="66" t="s">
        <v>667</v>
      </c>
      <c r="F189" s="13"/>
      <c r="G189" s="9">
        <f>G190</f>
        <v>25498.6</v>
      </c>
      <c r="H189" s="9">
        <f t="shared" si="92"/>
        <v>14726.1</v>
      </c>
      <c r="I189" s="9">
        <f t="shared" si="92"/>
        <v>455.4</v>
      </c>
      <c r="J189" s="9">
        <f t="shared" si="92"/>
        <v>0</v>
      </c>
      <c r="K189" s="9">
        <f t="shared" si="92"/>
        <v>0</v>
      </c>
      <c r="L189" s="9">
        <f t="shared" si="92"/>
        <v>0</v>
      </c>
      <c r="M189" s="9">
        <f t="shared" si="92"/>
        <v>10317</v>
      </c>
      <c r="N189" s="9">
        <f t="shared" si="92"/>
        <v>0</v>
      </c>
      <c r="O189" s="9">
        <f t="shared" si="92"/>
        <v>0</v>
      </c>
      <c r="P189" s="9">
        <f t="shared" si="92"/>
        <v>0</v>
      </c>
      <c r="Q189" s="9">
        <f t="shared" si="92"/>
        <v>0</v>
      </c>
      <c r="R189" s="9">
        <f t="shared" si="92"/>
        <v>0</v>
      </c>
    </row>
    <row r="190" spans="1:18" ht="18.75">
      <c r="A190" s="65" t="s">
        <v>186</v>
      </c>
      <c r="B190" s="66">
        <v>115</v>
      </c>
      <c r="C190" s="13" t="s">
        <v>126</v>
      </c>
      <c r="D190" s="13" t="s">
        <v>117</v>
      </c>
      <c r="E190" s="66" t="s">
        <v>667</v>
      </c>
      <c r="F190" s="13" t="s">
        <v>185</v>
      </c>
      <c r="G190" s="9">
        <v>25498.6</v>
      </c>
      <c r="H190" s="9">
        <f>9709.7+5016.4</f>
        <v>14726.1</v>
      </c>
      <c r="I190" s="9">
        <f>300.3+155.1</f>
        <v>455.4</v>
      </c>
      <c r="J190" s="9"/>
      <c r="K190" s="9"/>
      <c r="L190" s="9"/>
      <c r="M190" s="9">
        <v>10317</v>
      </c>
      <c r="N190" s="9"/>
      <c r="O190" s="9">
        <v>0</v>
      </c>
      <c r="P190" s="16"/>
      <c r="Q190" s="16"/>
      <c r="R190" s="16"/>
    </row>
    <row r="191" spans="1:18" ht="61.5" customHeight="1">
      <c r="A191" s="65" t="s">
        <v>282</v>
      </c>
      <c r="B191" s="66">
        <v>115</v>
      </c>
      <c r="C191" s="13" t="s">
        <v>126</v>
      </c>
      <c r="D191" s="13" t="s">
        <v>117</v>
      </c>
      <c r="E191" s="66" t="s">
        <v>86</v>
      </c>
      <c r="F191" s="13"/>
      <c r="G191" s="9">
        <f>G192+G194</f>
        <v>496.6</v>
      </c>
      <c r="H191" s="9">
        <f aca="true" t="shared" si="93" ref="H191:O191">H192+H194</f>
        <v>441.6</v>
      </c>
      <c r="I191" s="9">
        <f t="shared" si="93"/>
        <v>55</v>
      </c>
      <c r="J191" s="9">
        <f t="shared" si="93"/>
        <v>0</v>
      </c>
      <c r="K191" s="9">
        <f t="shared" si="93"/>
        <v>143.6</v>
      </c>
      <c r="L191" s="9">
        <f t="shared" si="93"/>
        <v>143.6</v>
      </c>
      <c r="M191" s="9">
        <f t="shared" si="93"/>
        <v>0</v>
      </c>
      <c r="N191" s="9">
        <f t="shared" si="93"/>
        <v>0</v>
      </c>
      <c r="O191" s="9">
        <f t="shared" si="93"/>
        <v>143.6</v>
      </c>
      <c r="P191" s="9">
        <f aca="true" t="shared" si="94" ref="H191:R192">P192</f>
        <v>143.6</v>
      </c>
      <c r="Q191" s="9">
        <f t="shared" si="94"/>
        <v>0</v>
      </c>
      <c r="R191" s="9">
        <f t="shared" si="94"/>
        <v>0</v>
      </c>
    </row>
    <row r="192" spans="1:18" ht="75.75" customHeight="1">
      <c r="A192" s="65" t="s">
        <v>96</v>
      </c>
      <c r="B192" s="66">
        <v>115</v>
      </c>
      <c r="C192" s="13" t="s">
        <v>126</v>
      </c>
      <c r="D192" s="13" t="s">
        <v>117</v>
      </c>
      <c r="E192" s="66" t="s">
        <v>78</v>
      </c>
      <c r="F192" s="13"/>
      <c r="G192" s="9">
        <f>G193</f>
        <v>221.60000000000002</v>
      </c>
      <c r="H192" s="9">
        <f t="shared" si="94"/>
        <v>221.60000000000002</v>
      </c>
      <c r="I192" s="9">
        <f t="shared" si="94"/>
        <v>0</v>
      </c>
      <c r="J192" s="9">
        <f t="shared" si="94"/>
        <v>0</v>
      </c>
      <c r="K192" s="9">
        <f t="shared" si="94"/>
        <v>143.6</v>
      </c>
      <c r="L192" s="9">
        <f t="shared" si="94"/>
        <v>143.6</v>
      </c>
      <c r="M192" s="9">
        <f t="shared" si="94"/>
        <v>0</v>
      </c>
      <c r="N192" s="9">
        <f t="shared" si="94"/>
        <v>0</v>
      </c>
      <c r="O192" s="9">
        <f t="shared" si="94"/>
        <v>143.6</v>
      </c>
      <c r="P192" s="9">
        <f t="shared" si="94"/>
        <v>143.6</v>
      </c>
      <c r="Q192" s="9">
        <f t="shared" si="94"/>
        <v>0</v>
      </c>
      <c r="R192" s="9">
        <f t="shared" si="94"/>
        <v>0</v>
      </c>
    </row>
    <row r="193" spans="1:18" ht="18.75">
      <c r="A193" s="65" t="s">
        <v>186</v>
      </c>
      <c r="B193" s="66">
        <v>115</v>
      </c>
      <c r="C193" s="13" t="s">
        <v>126</v>
      </c>
      <c r="D193" s="13" t="s">
        <v>117</v>
      </c>
      <c r="E193" s="66" t="s">
        <v>78</v>
      </c>
      <c r="F193" s="13" t="s">
        <v>185</v>
      </c>
      <c r="G193" s="9">
        <f>H193+I193+J193</f>
        <v>221.60000000000002</v>
      </c>
      <c r="H193" s="9">
        <f>543.6-322</f>
        <v>221.60000000000002</v>
      </c>
      <c r="I193" s="9"/>
      <c r="J193" s="9"/>
      <c r="K193" s="9">
        <f>L193+M193+N193</f>
        <v>143.6</v>
      </c>
      <c r="L193" s="9">
        <v>143.6</v>
      </c>
      <c r="M193" s="9"/>
      <c r="N193" s="9"/>
      <c r="O193" s="9">
        <f>P193+Q193+R193</f>
        <v>143.6</v>
      </c>
      <c r="P193" s="16">
        <v>143.6</v>
      </c>
      <c r="Q193" s="16"/>
      <c r="R193" s="16"/>
    </row>
    <row r="194" spans="1:18" ht="56.25">
      <c r="A194" s="146" t="s">
        <v>742</v>
      </c>
      <c r="B194" s="66">
        <v>115</v>
      </c>
      <c r="C194" s="13" t="s">
        <v>126</v>
      </c>
      <c r="D194" s="13" t="s">
        <v>117</v>
      </c>
      <c r="E194" s="76" t="s">
        <v>739</v>
      </c>
      <c r="F194" s="13"/>
      <c r="G194" s="9">
        <f>G195</f>
        <v>275</v>
      </c>
      <c r="H194" s="9">
        <f aca="true" t="shared" si="95" ref="H194:O194">H195</f>
        <v>220</v>
      </c>
      <c r="I194" s="9">
        <f t="shared" si="95"/>
        <v>55</v>
      </c>
      <c r="J194" s="9">
        <f t="shared" si="95"/>
        <v>0</v>
      </c>
      <c r="K194" s="9">
        <f t="shared" si="95"/>
        <v>0</v>
      </c>
      <c r="L194" s="9">
        <f t="shared" si="95"/>
        <v>0</v>
      </c>
      <c r="M194" s="9">
        <f t="shared" si="95"/>
        <v>0</v>
      </c>
      <c r="N194" s="9">
        <f t="shared" si="95"/>
        <v>0</v>
      </c>
      <c r="O194" s="9">
        <f t="shared" si="95"/>
        <v>0</v>
      </c>
      <c r="P194" s="16"/>
      <c r="Q194" s="16"/>
      <c r="R194" s="16"/>
    </row>
    <row r="195" spans="1:18" ht="18.75">
      <c r="A195" s="65" t="s">
        <v>186</v>
      </c>
      <c r="B195" s="66">
        <v>115</v>
      </c>
      <c r="C195" s="13" t="s">
        <v>126</v>
      </c>
      <c r="D195" s="13" t="s">
        <v>117</v>
      </c>
      <c r="E195" s="91" t="s">
        <v>739</v>
      </c>
      <c r="F195" s="13" t="s">
        <v>185</v>
      </c>
      <c r="G195" s="9">
        <f>H195+I195+J195</f>
        <v>275</v>
      </c>
      <c r="H195" s="9">
        <v>220</v>
      </c>
      <c r="I195" s="9">
        <v>55</v>
      </c>
      <c r="J195" s="9"/>
      <c r="K195" s="9"/>
      <c r="L195" s="9"/>
      <c r="M195" s="9"/>
      <c r="N195" s="9"/>
      <c r="O195" s="9"/>
      <c r="P195" s="16"/>
      <c r="Q195" s="16"/>
      <c r="R195" s="16"/>
    </row>
    <row r="196" spans="1:18" ht="56.25">
      <c r="A196" s="65" t="s">
        <v>510</v>
      </c>
      <c r="B196" s="66">
        <v>115</v>
      </c>
      <c r="C196" s="13" t="s">
        <v>126</v>
      </c>
      <c r="D196" s="13" t="s">
        <v>117</v>
      </c>
      <c r="E196" s="66" t="s">
        <v>238</v>
      </c>
      <c r="F196" s="13"/>
      <c r="G196" s="9">
        <f>G197</f>
        <v>0</v>
      </c>
      <c r="H196" s="9">
        <f aca="true" t="shared" si="96" ref="H196:R199">H197</f>
        <v>0</v>
      </c>
      <c r="I196" s="9">
        <f t="shared" si="96"/>
        <v>0</v>
      </c>
      <c r="J196" s="9">
        <f t="shared" si="96"/>
        <v>0</v>
      </c>
      <c r="K196" s="9">
        <f t="shared" si="96"/>
        <v>0</v>
      </c>
      <c r="L196" s="9">
        <f t="shared" si="96"/>
        <v>0</v>
      </c>
      <c r="M196" s="9">
        <f t="shared" si="96"/>
        <v>0</v>
      </c>
      <c r="N196" s="9">
        <f t="shared" si="96"/>
        <v>0</v>
      </c>
      <c r="O196" s="9">
        <f t="shared" si="96"/>
        <v>550.1</v>
      </c>
      <c r="P196" s="9">
        <f t="shared" si="96"/>
        <v>550</v>
      </c>
      <c r="Q196" s="9">
        <f t="shared" si="96"/>
        <v>0.1</v>
      </c>
      <c r="R196" s="9">
        <f t="shared" si="96"/>
        <v>0</v>
      </c>
    </row>
    <row r="197" spans="1:18" ht="37.5">
      <c r="A197" s="65" t="s">
        <v>395</v>
      </c>
      <c r="B197" s="66">
        <v>115</v>
      </c>
      <c r="C197" s="13" t="s">
        <v>126</v>
      </c>
      <c r="D197" s="13" t="s">
        <v>117</v>
      </c>
      <c r="E197" s="66" t="s">
        <v>63</v>
      </c>
      <c r="F197" s="13"/>
      <c r="G197" s="9">
        <f>G198</f>
        <v>0</v>
      </c>
      <c r="H197" s="9">
        <f t="shared" si="96"/>
        <v>0</v>
      </c>
      <c r="I197" s="9">
        <f t="shared" si="96"/>
        <v>0</v>
      </c>
      <c r="J197" s="9">
        <f t="shared" si="96"/>
        <v>0</v>
      </c>
      <c r="K197" s="9">
        <f t="shared" si="96"/>
        <v>0</v>
      </c>
      <c r="L197" s="9">
        <f t="shared" si="96"/>
        <v>0</v>
      </c>
      <c r="M197" s="9">
        <f t="shared" si="96"/>
        <v>0</v>
      </c>
      <c r="N197" s="9">
        <f t="shared" si="96"/>
        <v>0</v>
      </c>
      <c r="O197" s="9">
        <f t="shared" si="96"/>
        <v>550.1</v>
      </c>
      <c r="P197" s="9">
        <f t="shared" si="96"/>
        <v>550</v>
      </c>
      <c r="Q197" s="9">
        <f t="shared" si="96"/>
        <v>0.1</v>
      </c>
      <c r="R197" s="9">
        <f t="shared" si="96"/>
        <v>0</v>
      </c>
    </row>
    <row r="198" spans="1:18" ht="61.5" customHeight="1">
      <c r="A198" s="65" t="s">
        <v>626</v>
      </c>
      <c r="B198" s="66">
        <v>115</v>
      </c>
      <c r="C198" s="13" t="s">
        <v>126</v>
      </c>
      <c r="D198" s="13" t="s">
        <v>117</v>
      </c>
      <c r="E198" s="13" t="s">
        <v>625</v>
      </c>
      <c r="F198" s="13"/>
      <c r="G198" s="9">
        <f>G199</f>
        <v>0</v>
      </c>
      <c r="H198" s="9">
        <f t="shared" si="96"/>
        <v>0</v>
      </c>
      <c r="I198" s="9">
        <f t="shared" si="96"/>
        <v>0</v>
      </c>
      <c r="J198" s="9">
        <f t="shared" si="96"/>
        <v>0</v>
      </c>
      <c r="K198" s="9">
        <f t="shared" si="96"/>
        <v>0</v>
      </c>
      <c r="L198" s="9">
        <f t="shared" si="96"/>
        <v>0</v>
      </c>
      <c r="M198" s="9">
        <f t="shared" si="96"/>
        <v>0</v>
      </c>
      <c r="N198" s="9">
        <f t="shared" si="96"/>
        <v>0</v>
      </c>
      <c r="O198" s="9">
        <f t="shared" si="96"/>
        <v>550.1</v>
      </c>
      <c r="P198" s="9">
        <f t="shared" si="96"/>
        <v>550</v>
      </c>
      <c r="Q198" s="9">
        <f t="shared" si="96"/>
        <v>0.1</v>
      </c>
      <c r="R198" s="9">
        <f t="shared" si="96"/>
        <v>0</v>
      </c>
    </row>
    <row r="199" spans="1:18" ht="54.75" customHeight="1">
      <c r="A199" s="31" t="s">
        <v>647</v>
      </c>
      <c r="B199" s="66">
        <v>115</v>
      </c>
      <c r="C199" s="13" t="s">
        <v>126</v>
      </c>
      <c r="D199" s="13" t="s">
        <v>117</v>
      </c>
      <c r="E199" s="66" t="s">
        <v>672</v>
      </c>
      <c r="F199" s="13"/>
      <c r="G199" s="9">
        <f>G200</f>
        <v>0</v>
      </c>
      <c r="H199" s="9">
        <f t="shared" si="96"/>
        <v>0</v>
      </c>
      <c r="I199" s="9">
        <f t="shared" si="96"/>
        <v>0</v>
      </c>
      <c r="J199" s="9">
        <f t="shared" si="96"/>
        <v>0</v>
      </c>
      <c r="K199" s="9">
        <f t="shared" si="96"/>
        <v>0</v>
      </c>
      <c r="L199" s="9">
        <f t="shared" si="96"/>
        <v>0</v>
      </c>
      <c r="M199" s="9">
        <f t="shared" si="96"/>
        <v>0</v>
      </c>
      <c r="N199" s="9">
        <f t="shared" si="96"/>
        <v>0</v>
      </c>
      <c r="O199" s="9">
        <f t="shared" si="96"/>
        <v>550.1</v>
      </c>
      <c r="P199" s="9">
        <f t="shared" si="96"/>
        <v>550</v>
      </c>
      <c r="Q199" s="9">
        <f t="shared" si="96"/>
        <v>0.1</v>
      </c>
      <c r="R199" s="9">
        <f t="shared" si="96"/>
        <v>0</v>
      </c>
    </row>
    <row r="200" spans="1:18" ht="22.5" customHeight="1">
      <c r="A200" s="65" t="s">
        <v>186</v>
      </c>
      <c r="B200" s="66">
        <v>115</v>
      </c>
      <c r="C200" s="13" t="s">
        <v>126</v>
      </c>
      <c r="D200" s="13" t="s">
        <v>117</v>
      </c>
      <c r="E200" s="66" t="s">
        <v>672</v>
      </c>
      <c r="F200" s="13" t="s">
        <v>185</v>
      </c>
      <c r="G200" s="9">
        <f>H200+I200+J200</f>
        <v>0</v>
      </c>
      <c r="H200" s="9"/>
      <c r="I200" s="9"/>
      <c r="J200" s="9"/>
      <c r="K200" s="9">
        <f>L200+M200+N200</f>
        <v>0</v>
      </c>
      <c r="L200" s="9"/>
      <c r="M200" s="9"/>
      <c r="N200" s="9"/>
      <c r="O200" s="9">
        <f>P200+Q200+R200</f>
        <v>550.1</v>
      </c>
      <c r="P200" s="76">
        <v>550</v>
      </c>
      <c r="Q200" s="76">
        <v>0.1</v>
      </c>
      <c r="R200" s="76"/>
    </row>
    <row r="201" spans="1:18" ht="60" customHeight="1">
      <c r="A201" s="65" t="s">
        <v>578</v>
      </c>
      <c r="B201" s="66">
        <v>115</v>
      </c>
      <c r="C201" s="13" t="s">
        <v>126</v>
      </c>
      <c r="D201" s="13" t="s">
        <v>117</v>
      </c>
      <c r="E201" s="66" t="s">
        <v>100</v>
      </c>
      <c r="F201" s="13"/>
      <c r="G201" s="9">
        <f>G202</f>
        <v>7060.2</v>
      </c>
      <c r="H201" s="9">
        <f aca="true" t="shared" si="97" ref="H201:R203">H202</f>
        <v>6848.4</v>
      </c>
      <c r="I201" s="9">
        <f t="shared" si="97"/>
        <v>211.8</v>
      </c>
      <c r="J201" s="9">
        <f t="shared" si="97"/>
        <v>0</v>
      </c>
      <c r="K201" s="9">
        <f t="shared" si="97"/>
        <v>0</v>
      </c>
      <c r="L201" s="9">
        <f t="shared" si="97"/>
        <v>0</v>
      </c>
      <c r="M201" s="9">
        <f t="shared" si="97"/>
        <v>0</v>
      </c>
      <c r="N201" s="9">
        <f t="shared" si="97"/>
        <v>0</v>
      </c>
      <c r="O201" s="9">
        <f t="shared" si="97"/>
        <v>0</v>
      </c>
      <c r="P201" s="9">
        <f t="shared" si="97"/>
        <v>0</v>
      </c>
      <c r="Q201" s="9">
        <f t="shared" si="97"/>
        <v>0</v>
      </c>
      <c r="R201" s="9">
        <f t="shared" si="97"/>
        <v>0</v>
      </c>
    </row>
    <row r="202" spans="1:18" ht="42" customHeight="1">
      <c r="A202" s="65" t="s">
        <v>669</v>
      </c>
      <c r="B202" s="66">
        <v>115</v>
      </c>
      <c r="C202" s="13" t="s">
        <v>126</v>
      </c>
      <c r="D202" s="13" t="s">
        <v>117</v>
      </c>
      <c r="E202" s="66" t="s">
        <v>668</v>
      </c>
      <c r="F202" s="13"/>
      <c r="G202" s="9">
        <f>G203</f>
        <v>7060.2</v>
      </c>
      <c r="H202" s="9">
        <f t="shared" si="97"/>
        <v>6848.4</v>
      </c>
      <c r="I202" s="9">
        <f t="shared" si="97"/>
        <v>211.8</v>
      </c>
      <c r="J202" s="9">
        <f t="shared" si="97"/>
        <v>0</v>
      </c>
      <c r="K202" s="9">
        <f t="shared" si="97"/>
        <v>0</v>
      </c>
      <c r="L202" s="9">
        <f t="shared" si="97"/>
        <v>0</v>
      </c>
      <c r="M202" s="9">
        <f t="shared" si="97"/>
        <v>0</v>
      </c>
      <c r="N202" s="9">
        <f t="shared" si="97"/>
        <v>0</v>
      </c>
      <c r="O202" s="9">
        <f t="shared" si="97"/>
        <v>0</v>
      </c>
      <c r="P202" s="9">
        <f t="shared" si="97"/>
        <v>0</v>
      </c>
      <c r="Q202" s="9">
        <f t="shared" si="97"/>
        <v>0</v>
      </c>
      <c r="R202" s="9">
        <f t="shared" si="97"/>
        <v>0</v>
      </c>
    </row>
    <row r="203" spans="1:18" ht="42" customHeight="1">
      <c r="A203" s="31" t="s">
        <v>670</v>
      </c>
      <c r="B203" s="66">
        <v>115</v>
      </c>
      <c r="C203" s="13" t="s">
        <v>126</v>
      </c>
      <c r="D203" s="13" t="s">
        <v>117</v>
      </c>
      <c r="E203" s="66" t="s">
        <v>671</v>
      </c>
      <c r="F203" s="13"/>
      <c r="G203" s="9">
        <f>G204</f>
        <v>7060.2</v>
      </c>
      <c r="H203" s="9">
        <f t="shared" si="97"/>
        <v>6848.4</v>
      </c>
      <c r="I203" s="9">
        <f t="shared" si="97"/>
        <v>211.8</v>
      </c>
      <c r="J203" s="9">
        <f t="shared" si="97"/>
        <v>0</v>
      </c>
      <c r="K203" s="9">
        <f t="shared" si="97"/>
        <v>0</v>
      </c>
      <c r="L203" s="9">
        <f t="shared" si="97"/>
        <v>0</v>
      </c>
      <c r="M203" s="9">
        <f t="shared" si="97"/>
        <v>0</v>
      </c>
      <c r="N203" s="9">
        <f t="shared" si="97"/>
        <v>0</v>
      </c>
      <c r="O203" s="9">
        <f t="shared" si="97"/>
        <v>0</v>
      </c>
      <c r="P203" s="9">
        <f t="shared" si="97"/>
        <v>0</v>
      </c>
      <c r="Q203" s="9">
        <f t="shared" si="97"/>
        <v>0</v>
      </c>
      <c r="R203" s="9">
        <f t="shared" si="97"/>
        <v>0</v>
      </c>
    </row>
    <row r="204" spans="1:18" ht="18.75">
      <c r="A204" s="65" t="s">
        <v>186</v>
      </c>
      <c r="B204" s="66">
        <v>115</v>
      </c>
      <c r="C204" s="13" t="s">
        <v>126</v>
      </c>
      <c r="D204" s="13" t="s">
        <v>117</v>
      </c>
      <c r="E204" s="66" t="s">
        <v>671</v>
      </c>
      <c r="F204" s="13" t="s">
        <v>185</v>
      </c>
      <c r="G204" s="9">
        <f>H204+I204+J204</f>
        <v>7060.2</v>
      </c>
      <c r="H204" s="9">
        <f>8716.5-1868.1</f>
        <v>6848.4</v>
      </c>
      <c r="I204" s="9">
        <f>269.6-57.8</f>
        <v>211.8</v>
      </c>
      <c r="J204" s="9"/>
      <c r="K204" s="9">
        <f>L204+M204+N204</f>
        <v>0</v>
      </c>
      <c r="L204" s="9"/>
      <c r="M204" s="9"/>
      <c r="N204" s="9"/>
      <c r="O204" s="9">
        <f>P204+Q204+R204</f>
        <v>0</v>
      </c>
      <c r="P204" s="16"/>
      <c r="Q204" s="16"/>
      <c r="R204" s="16"/>
    </row>
    <row r="205" spans="1:18" ht="18.75">
      <c r="A205" s="65" t="s">
        <v>106</v>
      </c>
      <c r="B205" s="66">
        <v>115</v>
      </c>
      <c r="C205" s="13" t="s">
        <v>126</v>
      </c>
      <c r="D205" s="13" t="s">
        <v>121</v>
      </c>
      <c r="E205" s="13"/>
      <c r="F205" s="13"/>
      <c r="G205" s="9">
        <f>G214+G206</f>
        <v>434071.70000000007</v>
      </c>
      <c r="H205" s="9">
        <f>H214+H206</f>
        <v>336688.8</v>
      </c>
      <c r="I205" s="9">
        <f>I214+I206</f>
        <v>97382.9</v>
      </c>
      <c r="J205" s="9">
        <f>J214+J206</f>
        <v>0</v>
      </c>
      <c r="K205" s="9">
        <f aca="true" t="shared" si="98" ref="K205:R205">K214+K206</f>
        <v>404473.7</v>
      </c>
      <c r="L205" s="9">
        <f t="shared" si="98"/>
        <v>302957.80000000005</v>
      </c>
      <c r="M205" s="9">
        <f t="shared" si="98"/>
        <v>101515.90000000001</v>
      </c>
      <c r="N205" s="9">
        <f t="shared" si="98"/>
        <v>0</v>
      </c>
      <c r="O205" s="9">
        <f t="shared" si="98"/>
        <v>362686.1000000001</v>
      </c>
      <c r="P205" s="9" t="e">
        <f t="shared" si="98"/>
        <v>#REF!</v>
      </c>
      <c r="Q205" s="9" t="e">
        <f t="shared" si="98"/>
        <v>#REF!</v>
      </c>
      <c r="R205" s="9" t="e">
        <f t="shared" si="98"/>
        <v>#REF!</v>
      </c>
    </row>
    <row r="206" spans="1:18" ht="56.25">
      <c r="A206" s="65" t="s">
        <v>445</v>
      </c>
      <c r="B206" s="66">
        <v>115</v>
      </c>
      <c r="C206" s="13" t="s">
        <v>126</v>
      </c>
      <c r="D206" s="13" t="s">
        <v>121</v>
      </c>
      <c r="E206" s="13" t="s">
        <v>243</v>
      </c>
      <c r="F206" s="13"/>
      <c r="G206" s="9">
        <f>G207</f>
        <v>180</v>
      </c>
      <c r="H206" s="9">
        <f aca="true" t="shared" si="99" ref="H206:R206">H207</f>
        <v>0</v>
      </c>
      <c r="I206" s="9">
        <f t="shared" si="99"/>
        <v>180</v>
      </c>
      <c r="J206" s="9">
        <f t="shared" si="99"/>
        <v>0</v>
      </c>
      <c r="K206" s="9">
        <f t="shared" si="99"/>
        <v>280</v>
      </c>
      <c r="L206" s="9">
        <f t="shared" si="99"/>
        <v>0</v>
      </c>
      <c r="M206" s="9">
        <f t="shared" si="99"/>
        <v>280</v>
      </c>
      <c r="N206" s="9">
        <f t="shared" si="99"/>
        <v>0</v>
      </c>
      <c r="O206" s="9">
        <f t="shared" si="99"/>
        <v>280</v>
      </c>
      <c r="P206" s="9">
        <f t="shared" si="99"/>
        <v>0</v>
      </c>
      <c r="Q206" s="9">
        <f t="shared" si="99"/>
        <v>280</v>
      </c>
      <c r="R206" s="9">
        <f t="shared" si="99"/>
        <v>0</v>
      </c>
    </row>
    <row r="207" spans="1:18" ht="37.5">
      <c r="A207" s="65" t="s">
        <v>446</v>
      </c>
      <c r="B207" s="66">
        <v>115</v>
      </c>
      <c r="C207" s="13" t="s">
        <v>126</v>
      </c>
      <c r="D207" s="13" t="s">
        <v>121</v>
      </c>
      <c r="E207" s="13" t="s">
        <v>244</v>
      </c>
      <c r="F207" s="13"/>
      <c r="G207" s="9">
        <f>G208+G211</f>
        <v>180</v>
      </c>
      <c r="H207" s="9">
        <f aca="true" t="shared" si="100" ref="H207:R207">H208+H211</f>
        <v>0</v>
      </c>
      <c r="I207" s="9">
        <f t="shared" si="100"/>
        <v>180</v>
      </c>
      <c r="J207" s="9">
        <f t="shared" si="100"/>
        <v>0</v>
      </c>
      <c r="K207" s="9">
        <f t="shared" si="100"/>
        <v>280</v>
      </c>
      <c r="L207" s="9">
        <f t="shared" si="100"/>
        <v>0</v>
      </c>
      <c r="M207" s="9">
        <f t="shared" si="100"/>
        <v>280</v>
      </c>
      <c r="N207" s="9">
        <f t="shared" si="100"/>
        <v>0</v>
      </c>
      <c r="O207" s="9">
        <f t="shared" si="100"/>
        <v>280</v>
      </c>
      <c r="P207" s="9">
        <f t="shared" si="100"/>
        <v>0</v>
      </c>
      <c r="Q207" s="9">
        <f t="shared" si="100"/>
        <v>280</v>
      </c>
      <c r="R207" s="9">
        <f t="shared" si="100"/>
        <v>0</v>
      </c>
    </row>
    <row r="208" spans="1:18" ht="47.25" customHeight="1">
      <c r="A208" s="65" t="s">
        <v>364</v>
      </c>
      <c r="B208" s="66">
        <v>115</v>
      </c>
      <c r="C208" s="13" t="s">
        <v>126</v>
      </c>
      <c r="D208" s="13" t="s">
        <v>121</v>
      </c>
      <c r="E208" s="13" t="s">
        <v>365</v>
      </c>
      <c r="F208" s="13"/>
      <c r="G208" s="9">
        <f>G209</f>
        <v>0</v>
      </c>
      <c r="H208" s="9">
        <f aca="true" t="shared" si="101" ref="H208:R209">H209</f>
        <v>0</v>
      </c>
      <c r="I208" s="9">
        <f t="shared" si="101"/>
        <v>0</v>
      </c>
      <c r="J208" s="9">
        <f t="shared" si="101"/>
        <v>0</v>
      </c>
      <c r="K208" s="9">
        <f t="shared" si="101"/>
        <v>80</v>
      </c>
      <c r="L208" s="9">
        <f t="shared" si="101"/>
        <v>0</v>
      </c>
      <c r="M208" s="9">
        <f t="shared" si="101"/>
        <v>80</v>
      </c>
      <c r="N208" s="9">
        <f t="shared" si="101"/>
        <v>0</v>
      </c>
      <c r="O208" s="9">
        <f t="shared" si="101"/>
        <v>80</v>
      </c>
      <c r="P208" s="9">
        <f t="shared" si="101"/>
        <v>0</v>
      </c>
      <c r="Q208" s="9">
        <f t="shared" si="101"/>
        <v>80</v>
      </c>
      <c r="R208" s="9">
        <f t="shared" si="101"/>
        <v>0</v>
      </c>
    </row>
    <row r="209" spans="1:18" ht="18.75">
      <c r="A209" s="65" t="s">
        <v>218</v>
      </c>
      <c r="B209" s="66">
        <v>115</v>
      </c>
      <c r="C209" s="13" t="s">
        <v>126</v>
      </c>
      <c r="D209" s="13" t="s">
        <v>121</v>
      </c>
      <c r="E209" s="13" t="s">
        <v>366</v>
      </c>
      <c r="F209" s="13"/>
      <c r="G209" s="9">
        <f>G210</f>
        <v>0</v>
      </c>
      <c r="H209" s="9">
        <f t="shared" si="101"/>
        <v>0</v>
      </c>
      <c r="I209" s="9">
        <f t="shared" si="101"/>
        <v>0</v>
      </c>
      <c r="J209" s="9">
        <f t="shared" si="101"/>
        <v>0</v>
      </c>
      <c r="K209" s="9">
        <f t="shared" si="101"/>
        <v>80</v>
      </c>
      <c r="L209" s="9">
        <f t="shared" si="101"/>
        <v>0</v>
      </c>
      <c r="M209" s="9">
        <f t="shared" si="101"/>
        <v>80</v>
      </c>
      <c r="N209" s="9">
        <f t="shared" si="101"/>
        <v>0</v>
      </c>
      <c r="O209" s="9">
        <f t="shared" si="101"/>
        <v>80</v>
      </c>
      <c r="P209" s="9">
        <f t="shared" si="101"/>
        <v>0</v>
      </c>
      <c r="Q209" s="9">
        <f t="shared" si="101"/>
        <v>80</v>
      </c>
      <c r="R209" s="9">
        <f t="shared" si="101"/>
        <v>0</v>
      </c>
    </row>
    <row r="210" spans="1:18" ht="18.75">
      <c r="A210" s="65" t="s">
        <v>186</v>
      </c>
      <c r="B210" s="66">
        <v>115</v>
      </c>
      <c r="C210" s="13" t="s">
        <v>126</v>
      </c>
      <c r="D210" s="13" t="s">
        <v>121</v>
      </c>
      <c r="E210" s="13" t="s">
        <v>366</v>
      </c>
      <c r="F210" s="13" t="s">
        <v>185</v>
      </c>
      <c r="G210" s="9">
        <f>H210+I210+J210</f>
        <v>0</v>
      </c>
      <c r="H210" s="9"/>
      <c r="I210" s="9">
        <v>0</v>
      </c>
      <c r="J210" s="9"/>
      <c r="K210" s="9">
        <f>L210+M210+N210</f>
        <v>80</v>
      </c>
      <c r="L210" s="9"/>
      <c r="M210" s="9">
        <v>80</v>
      </c>
      <c r="N210" s="9"/>
      <c r="O210" s="9">
        <f>P210+Q210+R210</f>
        <v>80</v>
      </c>
      <c r="P210" s="9"/>
      <c r="Q210" s="9">
        <v>80</v>
      </c>
      <c r="R210" s="9"/>
    </row>
    <row r="211" spans="1:18" ht="40.5" customHeight="1">
      <c r="A211" s="65" t="s">
        <v>396</v>
      </c>
      <c r="B211" s="66">
        <v>115</v>
      </c>
      <c r="C211" s="13" t="s">
        <v>126</v>
      </c>
      <c r="D211" s="13" t="s">
        <v>121</v>
      </c>
      <c r="E211" s="13" t="s">
        <v>362</v>
      </c>
      <c r="F211" s="13"/>
      <c r="G211" s="9">
        <f>G212</f>
        <v>180</v>
      </c>
      <c r="H211" s="9">
        <f aca="true" t="shared" si="102" ref="H211:R212">H212</f>
        <v>0</v>
      </c>
      <c r="I211" s="9">
        <f t="shared" si="102"/>
        <v>180</v>
      </c>
      <c r="J211" s="9">
        <f t="shared" si="102"/>
        <v>0</v>
      </c>
      <c r="K211" s="9">
        <f t="shared" si="102"/>
        <v>200</v>
      </c>
      <c r="L211" s="9">
        <f t="shared" si="102"/>
        <v>0</v>
      </c>
      <c r="M211" s="9">
        <f t="shared" si="102"/>
        <v>200</v>
      </c>
      <c r="N211" s="9">
        <f t="shared" si="102"/>
        <v>0</v>
      </c>
      <c r="O211" s="9">
        <f t="shared" si="102"/>
        <v>200</v>
      </c>
      <c r="P211" s="9">
        <f t="shared" si="102"/>
        <v>0</v>
      </c>
      <c r="Q211" s="9">
        <f t="shared" si="102"/>
        <v>200</v>
      </c>
      <c r="R211" s="9">
        <f t="shared" si="102"/>
        <v>0</v>
      </c>
    </row>
    <row r="212" spans="1:18" ht="20.25" customHeight="1">
      <c r="A212" s="65" t="s">
        <v>218</v>
      </c>
      <c r="B212" s="66">
        <v>115</v>
      </c>
      <c r="C212" s="13" t="s">
        <v>126</v>
      </c>
      <c r="D212" s="13" t="s">
        <v>121</v>
      </c>
      <c r="E212" s="13" t="s">
        <v>363</v>
      </c>
      <c r="F212" s="13"/>
      <c r="G212" s="9">
        <f>G213</f>
        <v>180</v>
      </c>
      <c r="H212" s="9">
        <f t="shared" si="102"/>
        <v>0</v>
      </c>
      <c r="I212" s="9">
        <f t="shared" si="102"/>
        <v>180</v>
      </c>
      <c r="J212" s="9">
        <f t="shared" si="102"/>
        <v>0</v>
      </c>
      <c r="K212" s="9">
        <f t="shared" si="102"/>
        <v>200</v>
      </c>
      <c r="L212" s="9">
        <f t="shared" si="102"/>
        <v>0</v>
      </c>
      <c r="M212" s="9">
        <f t="shared" si="102"/>
        <v>200</v>
      </c>
      <c r="N212" s="9">
        <f t="shared" si="102"/>
        <v>0</v>
      </c>
      <c r="O212" s="9">
        <f t="shared" si="102"/>
        <v>200</v>
      </c>
      <c r="P212" s="9">
        <f t="shared" si="102"/>
        <v>0</v>
      </c>
      <c r="Q212" s="9">
        <f t="shared" si="102"/>
        <v>200</v>
      </c>
      <c r="R212" s="9">
        <f t="shared" si="102"/>
        <v>0</v>
      </c>
    </row>
    <row r="213" spans="1:18" ht="18.75">
      <c r="A213" s="65" t="s">
        <v>186</v>
      </c>
      <c r="B213" s="66">
        <v>115</v>
      </c>
      <c r="C213" s="13" t="s">
        <v>126</v>
      </c>
      <c r="D213" s="13" t="s">
        <v>121</v>
      </c>
      <c r="E213" s="13" t="s">
        <v>363</v>
      </c>
      <c r="F213" s="13" t="s">
        <v>185</v>
      </c>
      <c r="G213" s="9">
        <f>H213+I213+J213</f>
        <v>180</v>
      </c>
      <c r="H213" s="9"/>
      <c r="I213" s="9">
        <v>180</v>
      </c>
      <c r="J213" s="9"/>
      <c r="K213" s="9">
        <f>L213+M213+N213</f>
        <v>200</v>
      </c>
      <c r="L213" s="9"/>
      <c r="M213" s="9">
        <v>200</v>
      </c>
      <c r="N213" s="9"/>
      <c r="O213" s="9">
        <f>P213+Q213+R213</f>
        <v>200</v>
      </c>
      <c r="P213" s="9"/>
      <c r="Q213" s="9">
        <v>200</v>
      </c>
      <c r="R213" s="9"/>
    </row>
    <row r="214" spans="1:18" ht="46.5" customHeight="1">
      <c r="A214" s="65" t="s">
        <v>475</v>
      </c>
      <c r="B214" s="66">
        <v>115</v>
      </c>
      <c r="C214" s="13" t="s">
        <v>126</v>
      </c>
      <c r="D214" s="13" t="s">
        <v>121</v>
      </c>
      <c r="E214" s="66" t="s">
        <v>274</v>
      </c>
      <c r="F214" s="13"/>
      <c r="G214" s="9">
        <f>G215</f>
        <v>433891.70000000007</v>
      </c>
      <c r="H214" s="9">
        <f aca="true" t="shared" si="103" ref="H214:R214">H215</f>
        <v>336688.8</v>
      </c>
      <c r="I214" s="9">
        <f t="shared" si="103"/>
        <v>97202.9</v>
      </c>
      <c r="J214" s="9">
        <f t="shared" si="103"/>
        <v>0</v>
      </c>
      <c r="K214" s="9">
        <f t="shared" si="103"/>
        <v>404193.7</v>
      </c>
      <c r="L214" s="9">
        <f t="shared" si="103"/>
        <v>302957.80000000005</v>
      </c>
      <c r="M214" s="9">
        <f t="shared" si="103"/>
        <v>101235.90000000001</v>
      </c>
      <c r="N214" s="9">
        <f t="shared" si="103"/>
        <v>0</v>
      </c>
      <c r="O214" s="9">
        <f t="shared" si="103"/>
        <v>362406.1000000001</v>
      </c>
      <c r="P214" s="9" t="e">
        <f t="shared" si="103"/>
        <v>#REF!</v>
      </c>
      <c r="Q214" s="9" t="e">
        <f t="shared" si="103"/>
        <v>#REF!</v>
      </c>
      <c r="R214" s="9" t="e">
        <f t="shared" si="103"/>
        <v>#REF!</v>
      </c>
    </row>
    <row r="215" spans="1:18" ht="21.75" customHeight="1">
      <c r="A215" s="82" t="s">
        <v>18</v>
      </c>
      <c r="B215" s="66">
        <v>115</v>
      </c>
      <c r="C215" s="13" t="s">
        <v>126</v>
      </c>
      <c r="D215" s="13" t="s">
        <v>121</v>
      </c>
      <c r="E215" s="66" t="s">
        <v>275</v>
      </c>
      <c r="F215" s="13"/>
      <c r="G215" s="9">
        <f aca="true" t="shared" si="104" ref="G215:O215">G216+G225+G230+G233+G245+G248+G251+G238</f>
        <v>433891.70000000007</v>
      </c>
      <c r="H215" s="9">
        <f t="shared" si="104"/>
        <v>336688.8</v>
      </c>
      <c r="I215" s="9">
        <f t="shared" si="104"/>
        <v>97202.9</v>
      </c>
      <c r="J215" s="9">
        <f t="shared" si="104"/>
        <v>0</v>
      </c>
      <c r="K215" s="9">
        <f t="shared" si="104"/>
        <v>404193.7</v>
      </c>
      <c r="L215" s="9">
        <f t="shared" si="104"/>
        <v>302957.80000000005</v>
      </c>
      <c r="M215" s="9">
        <f t="shared" si="104"/>
        <v>101235.90000000001</v>
      </c>
      <c r="N215" s="9">
        <f t="shared" si="104"/>
        <v>0</v>
      </c>
      <c r="O215" s="9">
        <f t="shared" si="104"/>
        <v>362406.1000000001</v>
      </c>
      <c r="P215" s="9" t="e">
        <f>P216+P225+P230+P233+P245+P248+P251+P238+#REF!</f>
        <v>#REF!</v>
      </c>
      <c r="Q215" s="9" t="e">
        <f>Q216+Q225+Q230+Q233+Q245+Q248+Q251+Q238+#REF!</f>
        <v>#REF!</v>
      </c>
      <c r="R215" s="9" t="e">
        <f>R216+R225+R230+R233+R245+R248+R251+R238+#REF!</f>
        <v>#REF!</v>
      </c>
    </row>
    <row r="216" spans="1:18" ht="78.75" customHeight="1">
      <c r="A216" s="82" t="s">
        <v>286</v>
      </c>
      <c r="B216" s="66">
        <v>115</v>
      </c>
      <c r="C216" s="13" t="s">
        <v>126</v>
      </c>
      <c r="D216" s="13" t="s">
        <v>121</v>
      </c>
      <c r="E216" s="66" t="s">
        <v>276</v>
      </c>
      <c r="F216" s="13"/>
      <c r="G216" s="9">
        <f>G217+G223+G221+G219</f>
        <v>310701.80000000005</v>
      </c>
      <c r="H216" s="9">
        <f aca="true" t="shared" si="105" ref="H216:R216">H217+H223+H221+H219</f>
        <v>222877.2</v>
      </c>
      <c r="I216" s="9">
        <f t="shared" si="105"/>
        <v>87824.6</v>
      </c>
      <c r="J216" s="9">
        <f t="shared" si="105"/>
        <v>0</v>
      </c>
      <c r="K216" s="9">
        <f t="shared" si="105"/>
        <v>307104.4</v>
      </c>
      <c r="L216" s="9">
        <f t="shared" si="105"/>
        <v>214443.60000000003</v>
      </c>
      <c r="M216" s="9">
        <f t="shared" si="105"/>
        <v>92660.8</v>
      </c>
      <c r="N216" s="9">
        <f t="shared" si="105"/>
        <v>0</v>
      </c>
      <c r="O216" s="9">
        <f t="shared" si="105"/>
        <v>308787.30000000005</v>
      </c>
      <c r="P216" s="9">
        <f t="shared" si="105"/>
        <v>214641.60000000003</v>
      </c>
      <c r="Q216" s="9">
        <f t="shared" si="105"/>
        <v>94145.7</v>
      </c>
      <c r="R216" s="9">
        <f t="shared" si="105"/>
        <v>0</v>
      </c>
    </row>
    <row r="217" spans="1:18" ht="22.5" customHeight="1">
      <c r="A217" s="65" t="s">
        <v>208</v>
      </c>
      <c r="B217" s="66">
        <v>115</v>
      </c>
      <c r="C217" s="13" t="s">
        <v>126</v>
      </c>
      <c r="D217" s="13" t="s">
        <v>121</v>
      </c>
      <c r="E217" s="66" t="s">
        <v>19</v>
      </c>
      <c r="F217" s="13"/>
      <c r="G217" s="9">
        <f>G218</f>
        <v>70620.7</v>
      </c>
      <c r="H217" s="9">
        <f aca="true" t="shared" si="106" ref="H217:O217">H218</f>
        <v>0</v>
      </c>
      <c r="I217" s="9">
        <f t="shared" si="106"/>
        <v>70620.7</v>
      </c>
      <c r="J217" s="9">
        <f t="shared" si="106"/>
        <v>0</v>
      </c>
      <c r="K217" s="9">
        <f t="shared" si="106"/>
        <v>76936.1</v>
      </c>
      <c r="L217" s="9">
        <f t="shared" si="106"/>
        <v>0</v>
      </c>
      <c r="M217" s="9">
        <f t="shared" si="106"/>
        <v>76936.1</v>
      </c>
      <c r="N217" s="9">
        <f t="shared" si="106"/>
        <v>0</v>
      </c>
      <c r="O217" s="9">
        <f t="shared" si="106"/>
        <v>78421</v>
      </c>
      <c r="P217" s="9">
        <f>P218</f>
        <v>0</v>
      </c>
      <c r="Q217" s="9">
        <f>Q218</f>
        <v>78421</v>
      </c>
      <c r="R217" s="9">
        <f>R218</f>
        <v>0</v>
      </c>
    </row>
    <row r="218" spans="1:18" ht="18.75">
      <c r="A218" s="65" t="s">
        <v>186</v>
      </c>
      <c r="B218" s="66">
        <v>115</v>
      </c>
      <c r="C218" s="13" t="s">
        <v>126</v>
      </c>
      <c r="D218" s="13" t="s">
        <v>121</v>
      </c>
      <c r="E218" s="66" t="s">
        <v>19</v>
      </c>
      <c r="F218" s="13" t="s">
        <v>185</v>
      </c>
      <c r="G218" s="9">
        <f>H218+I218+J218</f>
        <v>70620.7</v>
      </c>
      <c r="H218" s="9"/>
      <c r="I218" s="9">
        <f>70882.7-262</f>
        <v>70620.7</v>
      </c>
      <c r="J218" s="9"/>
      <c r="K218" s="9">
        <f>L218+M218+N218</f>
        <v>76936.1</v>
      </c>
      <c r="L218" s="9"/>
      <c r="M218" s="9">
        <v>76936.1</v>
      </c>
      <c r="N218" s="9"/>
      <c r="O218" s="9">
        <f>P218+Q218+R218</f>
        <v>78421</v>
      </c>
      <c r="P218" s="16"/>
      <c r="Q218" s="67">
        <v>78421</v>
      </c>
      <c r="R218" s="16"/>
    </row>
    <row r="219" spans="1:18" ht="140.25" customHeight="1">
      <c r="A219" s="8" t="s">
        <v>594</v>
      </c>
      <c r="B219" s="66">
        <v>115</v>
      </c>
      <c r="C219" s="13" t="s">
        <v>126</v>
      </c>
      <c r="D219" s="13" t="s">
        <v>121</v>
      </c>
      <c r="E219" s="66" t="s">
        <v>592</v>
      </c>
      <c r="F219" s="13"/>
      <c r="G219" s="9">
        <f>G220</f>
        <v>16530.2</v>
      </c>
      <c r="H219" s="9">
        <f aca="true" t="shared" si="107" ref="H219:R219">H220</f>
        <v>16530.2</v>
      </c>
      <c r="I219" s="9">
        <f t="shared" si="107"/>
        <v>0</v>
      </c>
      <c r="J219" s="9">
        <f t="shared" si="107"/>
        <v>0</v>
      </c>
      <c r="K219" s="9">
        <f t="shared" si="107"/>
        <v>16530.2</v>
      </c>
      <c r="L219" s="9">
        <f t="shared" si="107"/>
        <v>16530.2</v>
      </c>
      <c r="M219" s="9">
        <f t="shared" si="107"/>
        <v>0</v>
      </c>
      <c r="N219" s="9">
        <f t="shared" si="107"/>
        <v>0</v>
      </c>
      <c r="O219" s="9">
        <f t="shared" si="107"/>
        <v>16530.2</v>
      </c>
      <c r="P219" s="9">
        <f t="shared" si="107"/>
        <v>16530.2</v>
      </c>
      <c r="Q219" s="9">
        <f t="shared" si="107"/>
        <v>0</v>
      </c>
      <c r="R219" s="9">
        <f t="shared" si="107"/>
        <v>0</v>
      </c>
    </row>
    <row r="220" spans="1:18" ht="18.75">
      <c r="A220" s="65" t="s">
        <v>186</v>
      </c>
      <c r="B220" s="66">
        <v>115</v>
      </c>
      <c r="C220" s="13" t="s">
        <v>126</v>
      </c>
      <c r="D220" s="13" t="s">
        <v>121</v>
      </c>
      <c r="E220" s="66" t="s">
        <v>592</v>
      </c>
      <c r="F220" s="13" t="s">
        <v>185</v>
      </c>
      <c r="G220" s="9">
        <f>H220+I220+J220</f>
        <v>16530.2</v>
      </c>
      <c r="H220" s="9">
        <v>16530.2</v>
      </c>
      <c r="I220" s="9"/>
      <c r="J220" s="9"/>
      <c r="K220" s="9">
        <f>L220+M220+N220</f>
        <v>16530.2</v>
      </c>
      <c r="L220" s="9">
        <v>16530.2</v>
      </c>
      <c r="M220" s="9"/>
      <c r="N220" s="9"/>
      <c r="O220" s="9">
        <f>P220+Q220+R220</f>
        <v>16530.2</v>
      </c>
      <c r="P220" s="9">
        <v>16530.2</v>
      </c>
      <c r="Q220" s="67"/>
      <c r="R220" s="67"/>
    </row>
    <row r="221" spans="1:18" ht="56.25" customHeight="1">
      <c r="A221" s="65" t="s">
        <v>432</v>
      </c>
      <c r="B221" s="66">
        <v>115</v>
      </c>
      <c r="C221" s="13" t="s">
        <v>126</v>
      </c>
      <c r="D221" s="13" t="s">
        <v>121</v>
      </c>
      <c r="E221" s="13" t="s">
        <v>429</v>
      </c>
      <c r="F221" s="13"/>
      <c r="G221" s="9">
        <f>G222</f>
        <v>17203.9</v>
      </c>
      <c r="H221" s="9">
        <f aca="true" t="shared" si="108" ref="H221:R221">H222</f>
        <v>0</v>
      </c>
      <c r="I221" s="9">
        <f t="shared" si="108"/>
        <v>17203.9</v>
      </c>
      <c r="J221" s="9">
        <f t="shared" si="108"/>
        <v>0</v>
      </c>
      <c r="K221" s="9">
        <f t="shared" si="108"/>
        <v>15724.7</v>
      </c>
      <c r="L221" s="9">
        <f t="shared" si="108"/>
        <v>0</v>
      </c>
      <c r="M221" s="9">
        <f t="shared" si="108"/>
        <v>15724.7</v>
      </c>
      <c r="N221" s="9">
        <f t="shared" si="108"/>
        <v>0</v>
      </c>
      <c r="O221" s="9">
        <f t="shared" si="108"/>
        <v>15724.7</v>
      </c>
      <c r="P221" s="9">
        <f t="shared" si="108"/>
        <v>0</v>
      </c>
      <c r="Q221" s="9">
        <f t="shared" si="108"/>
        <v>15724.7</v>
      </c>
      <c r="R221" s="9">
        <f t="shared" si="108"/>
        <v>0</v>
      </c>
    </row>
    <row r="222" spans="1:18" ht="18.75">
      <c r="A222" s="65" t="s">
        <v>186</v>
      </c>
      <c r="B222" s="66">
        <v>115</v>
      </c>
      <c r="C222" s="13" t="s">
        <v>126</v>
      </c>
      <c r="D222" s="13" t="s">
        <v>121</v>
      </c>
      <c r="E222" s="13" t="s">
        <v>429</v>
      </c>
      <c r="F222" s="13" t="s">
        <v>185</v>
      </c>
      <c r="G222" s="9">
        <f>H222+I222+J222</f>
        <v>17203.9</v>
      </c>
      <c r="H222" s="9"/>
      <c r="I222" s="9">
        <f>15724.7+1479.2</f>
        <v>17203.9</v>
      </c>
      <c r="J222" s="9"/>
      <c r="K222" s="9">
        <f>L222+M222+N222</f>
        <v>15724.7</v>
      </c>
      <c r="L222" s="9"/>
      <c r="M222" s="9">
        <v>15724.7</v>
      </c>
      <c r="N222" s="9"/>
      <c r="O222" s="9">
        <f>P222+Q222+R222</f>
        <v>15724.7</v>
      </c>
      <c r="P222" s="16"/>
      <c r="Q222" s="76">
        <v>15724.7</v>
      </c>
      <c r="R222" s="16"/>
    </row>
    <row r="223" spans="1:18" ht="99" customHeight="1">
      <c r="A223" s="155" t="s">
        <v>316</v>
      </c>
      <c r="B223" s="66">
        <v>115</v>
      </c>
      <c r="C223" s="13" t="s">
        <v>126</v>
      </c>
      <c r="D223" s="13" t="s">
        <v>121</v>
      </c>
      <c r="E223" s="66" t="s">
        <v>47</v>
      </c>
      <c r="F223" s="13"/>
      <c r="G223" s="9">
        <f>G224</f>
        <v>206347</v>
      </c>
      <c r="H223" s="9">
        <f aca="true" t="shared" si="109" ref="H223:R223">H224</f>
        <v>206347</v>
      </c>
      <c r="I223" s="9">
        <f t="shared" si="109"/>
        <v>0</v>
      </c>
      <c r="J223" s="9">
        <f t="shared" si="109"/>
        <v>0</v>
      </c>
      <c r="K223" s="9">
        <f t="shared" si="109"/>
        <v>197913.40000000002</v>
      </c>
      <c r="L223" s="9">
        <f t="shared" si="109"/>
        <v>197913.40000000002</v>
      </c>
      <c r="M223" s="9">
        <f t="shared" si="109"/>
        <v>0</v>
      </c>
      <c r="N223" s="9">
        <f t="shared" si="109"/>
        <v>0</v>
      </c>
      <c r="O223" s="9">
        <f t="shared" si="109"/>
        <v>198111.40000000002</v>
      </c>
      <c r="P223" s="9">
        <f t="shared" si="109"/>
        <v>198111.40000000002</v>
      </c>
      <c r="Q223" s="9">
        <f t="shared" si="109"/>
        <v>0</v>
      </c>
      <c r="R223" s="9">
        <f t="shared" si="109"/>
        <v>0</v>
      </c>
    </row>
    <row r="224" spans="1:18" ht="18.75">
      <c r="A224" s="65" t="s">
        <v>186</v>
      </c>
      <c r="B224" s="66">
        <v>115</v>
      </c>
      <c r="C224" s="13" t="s">
        <v>126</v>
      </c>
      <c r="D224" s="13" t="s">
        <v>121</v>
      </c>
      <c r="E224" s="66" t="s">
        <v>47</v>
      </c>
      <c r="F224" s="66">
        <v>610</v>
      </c>
      <c r="G224" s="9">
        <f>H224+I224+J224</f>
        <v>206347</v>
      </c>
      <c r="H224" s="9">
        <f>195218.3+11128.7</f>
        <v>206347</v>
      </c>
      <c r="I224" s="9"/>
      <c r="J224" s="9"/>
      <c r="K224" s="9">
        <f>L224+M224+N224</f>
        <v>197913.40000000002</v>
      </c>
      <c r="L224" s="9">
        <f>198901.7-790.3-198</f>
        <v>197913.40000000002</v>
      </c>
      <c r="M224" s="9"/>
      <c r="N224" s="9"/>
      <c r="O224" s="9">
        <f>R224+Q224+P224</f>
        <v>198111.40000000002</v>
      </c>
      <c r="P224" s="9">
        <f>198901.7-790.3</f>
        <v>198111.40000000002</v>
      </c>
      <c r="Q224" s="9"/>
      <c r="R224" s="9"/>
    </row>
    <row r="225" spans="1:18" ht="42" customHeight="1">
      <c r="A225" s="82" t="s">
        <v>283</v>
      </c>
      <c r="B225" s="66">
        <v>115</v>
      </c>
      <c r="C225" s="13" t="s">
        <v>126</v>
      </c>
      <c r="D225" s="13" t="s">
        <v>121</v>
      </c>
      <c r="E225" s="66" t="s">
        <v>277</v>
      </c>
      <c r="F225" s="66"/>
      <c r="G225" s="9">
        <f>G226+G228</f>
        <v>10515.1</v>
      </c>
      <c r="H225" s="9">
        <f>H226+H228</f>
        <v>10253.300000000001</v>
      </c>
      <c r="I225" s="9">
        <f>I226+I228</f>
        <v>261.8</v>
      </c>
      <c r="J225" s="9">
        <f>J226+J228</f>
        <v>0</v>
      </c>
      <c r="K225" s="9">
        <f aca="true" t="shared" si="110" ref="H225:R226">K226</f>
        <v>13006.2</v>
      </c>
      <c r="L225" s="9">
        <f t="shared" si="110"/>
        <v>13006.2</v>
      </c>
      <c r="M225" s="9">
        <f t="shared" si="110"/>
        <v>0</v>
      </c>
      <c r="N225" s="9">
        <f t="shared" si="110"/>
        <v>0</v>
      </c>
      <c r="O225" s="9">
        <f t="shared" si="110"/>
        <v>13006.2</v>
      </c>
      <c r="P225" s="9">
        <f t="shared" si="110"/>
        <v>13006.2</v>
      </c>
      <c r="Q225" s="9">
        <f t="shared" si="110"/>
        <v>0</v>
      </c>
      <c r="R225" s="9">
        <f t="shared" si="110"/>
        <v>0</v>
      </c>
    </row>
    <row r="226" spans="1:18" ht="77.25" customHeight="1">
      <c r="A226" s="65" t="s">
        <v>96</v>
      </c>
      <c r="B226" s="66">
        <v>115</v>
      </c>
      <c r="C226" s="13" t="s">
        <v>126</v>
      </c>
      <c r="D226" s="13" t="s">
        <v>121</v>
      </c>
      <c r="E226" s="66" t="s">
        <v>17</v>
      </c>
      <c r="F226" s="13"/>
      <c r="G226" s="9">
        <f>G227</f>
        <v>9206.2</v>
      </c>
      <c r="H226" s="9">
        <f t="shared" si="110"/>
        <v>9206.2</v>
      </c>
      <c r="I226" s="9">
        <f t="shared" si="110"/>
        <v>0</v>
      </c>
      <c r="J226" s="9">
        <f t="shared" si="110"/>
        <v>0</v>
      </c>
      <c r="K226" s="9">
        <f t="shared" si="110"/>
        <v>13006.2</v>
      </c>
      <c r="L226" s="9">
        <f t="shared" si="110"/>
        <v>13006.2</v>
      </c>
      <c r="M226" s="9">
        <f t="shared" si="110"/>
        <v>0</v>
      </c>
      <c r="N226" s="9">
        <f t="shared" si="110"/>
        <v>0</v>
      </c>
      <c r="O226" s="9">
        <f t="shared" si="110"/>
        <v>13006.2</v>
      </c>
      <c r="P226" s="9">
        <f t="shared" si="110"/>
        <v>13006.2</v>
      </c>
      <c r="Q226" s="9">
        <f t="shared" si="110"/>
        <v>0</v>
      </c>
      <c r="R226" s="9">
        <f t="shared" si="110"/>
        <v>0</v>
      </c>
    </row>
    <row r="227" spans="1:18" ht="18.75">
      <c r="A227" s="65" t="s">
        <v>186</v>
      </c>
      <c r="B227" s="66">
        <v>115</v>
      </c>
      <c r="C227" s="13" t="s">
        <v>126</v>
      </c>
      <c r="D227" s="13" t="s">
        <v>121</v>
      </c>
      <c r="E227" s="66" t="s">
        <v>17</v>
      </c>
      <c r="F227" s="13" t="s">
        <v>185</v>
      </c>
      <c r="G227" s="9">
        <v>9206.2</v>
      </c>
      <c r="H227" s="9">
        <v>9206.2</v>
      </c>
      <c r="I227" s="9"/>
      <c r="J227" s="9"/>
      <c r="K227" s="9">
        <f>L227+M227+N227</f>
        <v>13006.2</v>
      </c>
      <c r="L227" s="9">
        <v>13006.2</v>
      </c>
      <c r="M227" s="9"/>
      <c r="N227" s="9"/>
      <c r="O227" s="9">
        <f>P227+Q227+R227</f>
        <v>13006.2</v>
      </c>
      <c r="P227" s="76">
        <v>13006.2</v>
      </c>
      <c r="Q227" s="16"/>
      <c r="R227" s="16"/>
    </row>
    <row r="228" spans="1:18" ht="56.25">
      <c r="A228" s="146" t="s">
        <v>742</v>
      </c>
      <c r="B228" s="66">
        <v>115</v>
      </c>
      <c r="C228" s="13" t="s">
        <v>126</v>
      </c>
      <c r="D228" s="13" t="s">
        <v>121</v>
      </c>
      <c r="E228" s="76" t="s">
        <v>740</v>
      </c>
      <c r="F228" s="13"/>
      <c r="G228" s="9">
        <f>G229</f>
        <v>1308.8999999999999</v>
      </c>
      <c r="H228" s="9">
        <f aca="true" t="shared" si="111" ref="H228:O228">H229</f>
        <v>1047.1</v>
      </c>
      <c r="I228" s="9">
        <f t="shared" si="111"/>
        <v>261.8</v>
      </c>
      <c r="J228" s="9">
        <f t="shared" si="111"/>
        <v>0</v>
      </c>
      <c r="K228" s="9">
        <f t="shared" si="111"/>
        <v>0</v>
      </c>
      <c r="L228" s="9">
        <f t="shared" si="111"/>
        <v>0</v>
      </c>
      <c r="M228" s="9">
        <f t="shared" si="111"/>
        <v>0</v>
      </c>
      <c r="N228" s="9">
        <f t="shared" si="111"/>
        <v>0</v>
      </c>
      <c r="O228" s="9">
        <f t="shared" si="111"/>
        <v>0</v>
      </c>
      <c r="P228" s="76"/>
      <c r="Q228" s="16"/>
      <c r="R228" s="16"/>
    </row>
    <row r="229" spans="1:18" ht="18.75">
      <c r="A229" s="65" t="s">
        <v>186</v>
      </c>
      <c r="B229" s="66">
        <v>115</v>
      </c>
      <c r="C229" s="13" t="s">
        <v>126</v>
      </c>
      <c r="D229" s="13" t="s">
        <v>121</v>
      </c>
      <c r="E229" s="76" t="s">
        <v>740</v>
      </c>
      <c r="F229" s="13" t="s">
        <v>185</v>
      </c>
      <c r="G229" s="9">
        <f>H229+I229+J229</f>
        <v>1308.8999999999999</v>
      </c>
      <c r="H229" s="9">
        <v>1047.1</v>
      </c>
      <c r="I229" s="9">
        <v>261.8</v>
      </c>
      <c r="J229" s="9"/>
      <c r="K229" s="9"/>
      <c r="L229" s="9"/>
      <c r="M229" s="9"/>
      <c r="N229" s="9"/>
      <c r="O229" s="9"/>
      <c r="P229" s="76"/>
      <c r="Q229" s="16"/>
      <c r="R229" s="16"/>
    </row>
    <row r="230" spans="1:18" ht="59.25" customHeight="1">
      <c r="A230" s="82" t="s">
        <v>282</v>
      </c>
      <c r="B230" s="66">
        <v>115</v>
      </c>
      <c r="C230" s="13" t="s">
        <v>126</v>
      </c>
      <c r="D230" s="13" t="s">
        <v>121</v>
      </c>
      <c r="E230" s="66" t="s">
        <v>48</v>
      </c>
      <c r="F230" s="13"/>
      <c r="G230" s="9">
        <f>G231</f>
        <v>2418.4</v>
      </c>
      <c r="H230" s="9">
        <f aca="true" t="shared" si="112" ref="H230:R231">H231</f>
        <v>2418.4</v>
      </c>
      <c r="I230" s="9">
        <f t="shared" si="112"/>
        <v>0</v>
      </c>
      <c r="J230" s="9">
        <f t="shared" si="112"/>
        <v>0</v>
      </c>
      <c r="K230" s="9">
        <f t="shared" si="112"/>
        <v>3362.5</v>
      </c>
      <c r="L230" s="9">
        <f t="shared" si="112"/>
        <v>3362.5</v>
      </c>
      <c r="M230" s="9">
        <f t="shared" si="112"/>
        <v>0</v>
      </c>
      <c r="N230" s="9">
        <f t="shared" si="112"/>
        <v>0</v>
      </c>
      <c r="O230" s="9">
        <f t="shared" si="112"/>
        <v>3362.5</v>
      </c>
      <c r="P230" s="9">
        <f t="shared" si="112"/>
        <v>3362.5</v>
      </c>
      <c r="Q230" s="9">
        <f t="shared" si="112"/>
        <v>0</v>
      </c>
      <c r="R230" s="9">
        <f t="shared" si="112"/>
        <v>0</v>
      </c>
    </row>
    <row r="231" spans="1:18" ht="78" customHeight="1">
      <c r="A231" s="65" t="s">
        <v>96</v>
      </c>
      <c r="B231" s="66">
        <v>115</v>
      </c>
      <c r="C231" s="13" t="s">
        <v>126</v>
      </c>
      <c r="D231" s="13" t="s">
        <v>121</v>
      </c>
      <c r="E231" s="66" t="s">
        <v>49</v>
      </c>
      <c r="F231" s="13"/>
      <c r="G231" s="9">
        <f>G232</f>
        <v>2418.4</v>
      </c>
      <c r="H231" s="9">
        <f t="shared" si="112"/>
        <v>2418.4</v>
      </c>
      <c r="I231" s="9">
        <f t="shared" si="112"/>
        <v>0</v>
      </c>
      <c r="J231" s="9">
        <f t="shared" si="112"/>
        <v>0</v>
      </c>
      <c r="K231" s="9">
        <f t="shared" si="112"/>
        <v>3362.5</v>
      </c>
      <c r="L231" s="9">
        <f t="shared" si="112"/>
        <v>3362.5</v>
      </c>
      <c r="M231" s="9">
        <f t="shared" si="112"/>
        <v>0</v>
      </c>
      <c r="N231" s="9">
        <f t="shared" si="112"/>
        <v>0</v>
      </c>
      <c r="O231" s="9">
        <f t="shared" si="112"/>
        <v>3362.5</v>
      </c>
      <c r="P231" s="9">
        <f t="shared" si="112"/>
        <v>3362.5</v>
      </c>
      <c r="Q231" s="9">
        <f t="shared" si="112"/>
        <v>0</v>
      </c>
      <c r="R231" s="9">
        <f t="shared" si="112"/>
        <v>0</v>
      </c>
    </row>
    <row r="232" spans="1:18" ht="18.75">
      <c r="A232" s="65" t="s">
        <v>186</v>
      </c>
      <c r="B232" s="66">
        <v>115</v>
      </c>
      <c r="C232" s="13" t="s">
        <v>126</v>
      </c>
      <c r="D232" s="13" t="s">
        <v>121</v>
      </c>
      <c r="E232" s="66" t="s">
        <v>49</v>
      </c>
      <c r="F232" s="13" t="s">
        <v>185</v>
      </c>
      <c r="G232" s="9">
        <f>H232+I232+J232</f>
        <v>2418.4</v>
      </c>
      <c r="H232" s="9">
        <f>3362.5+1-945.1</f>
        <v>2418.4</v>
      </c>
      <c r="I232" s="9"/>
      <c r="J232" s="9"/>
      <c r="K232" s="9">
        <f>L232+M232+N232</f>
        <v>3362.5</v>
      </c>
      <c r="L232" s="9">
        <v>3362.5</v>
      </c>
      <c r="M232" s="9"/>
      <c r="N232" s="9"/>
      <c r="O232" s="9">
        <f>P232+Q232+R232</f>
        <v>3362.5</v>
      </c>
      <c r="P232" s="76">
        <v>3362.5</v>
      </c>
      <c r="Q232" s="16"/>
      <c r="R232" s="16"/>
    </row>
    <row r="233" spans="1:18" ht="80.25" customHeight="1">
      <c r="A233" s="82" t="s">
        <v>287</v>
      </c>
      <c r="B233" s="66">
        <v>115</v>
      </c>
      <c r="C233" s="13" t="s">
        <v>126</v>
      </c>
      <c r="D233" s="13" t="s">
        <v>121</v>
      </c>
      <c r="E233" s="66" t="s">
        <v>278</v>
      </c>
      <c r="F233" s="13"/>
      <c r="G233" s="9">
        <f>G234+G236</f>
        <v>4902.2</v>
      </c>
      <c r="H233" s="9">
        <f aca="true" t="shared" si="113" ref="H233:R233">H234+H236</f>
        <v>0</v>
      </c>
      <c r="I233" s="9">
        <f t="shared" si="113"/>
        <v>4902.2</v>
      </c>
      <c r="J233" s="9">
        <f t="shared" si="113"/>
        <v>0</v>
      </c>
      <c r="K233" s="9">
        <f t="shared" si="113"/>
        <v>5041.3</v>
      </c>
      <c r="L233" s="9">
        <f t="shared" si="113"/>
        <v>0</v>
      </c>
      <c r="M233" s="9">
        <f t="shared" si="113"/>
        <v>5041.3</v>
      </c>
      <c r="N233" s="9">
        <f t="shared" si="113"/>
        <v>0</v>
      </c>
      <c r="O233" s="9">
        <f t="shared" si="113"/>
        <v>5109.9</v>
      </c>
      <c r="P233" s="9">
        <f t="shared" si="113"/>
        <v>0</v>
      </c>
      <c r="Q233" s="9">
        <f t="shared" si="113"/>
        <v>5109.9</v>
      </c>
      <c r="R233" s="9">
        <f t="shared" si="113"/>
        <v>0</v>
      </c>
    </row>
    <row r="234" spans="1:18" ht="57.75" customHeight="1">
      <c r="A234" s="65" t="s">
        <v>288</v>
      </c>
      <c r="B234" s="66">
        <v>115</v>
      </c>
      <c r="C234" s="13" t="s">
        <v>126</v>
      </c>
      <c r="D234" s="13" t="s">
        <v>121</v>
      </c>
      <c r="E234" s="66" t="s">
        <v>50</v>
      </c>
      <c r="F234" s="13"/>
      <c r="G234" s="9">
        <f>G235</f>
        <v>3274.4</v>
      </c>
      <c r="H234" s="9">
        <f aca="true" t="shared" si="114" ref="H234:R234">H235</f>
        <v>0</v>
      </c>
      <c r="I234" s="9">
        <f t="shared" si="114"/>
        <v>3274.4</v>
      </c>
      <c r="J234" s="9">
        <f t="shared" si="114"/>
        <v>0</v>
      </c>
      <c r="K234" s="9">
        <f t="shared" si="114"/>
        <v>3554</v>
      </c>
      <c r="L234" s="9">
        <f t="shared" si="114"/>
        <v>0</v>
      </c>
      <c r="M234" s="9">
        <f t="shared" si="114"/>
        <v>3554</v>
      </c>
      <c r="N234" s="9">
        <f t="shared" si="114"/>
        <v>0</v>
      </c>
      <c r="O234" s="9">
        <f t="shared" si="114"/>
        <v>3622.6</v>
      </c>
      <c r="P234" s="9">
        <f t="shared" si="114"/>
        <v>0</v>
      </c>
      <c r="Q234" s="9">
        <f t="shared" si="114"/>
        <v>3622.6</v>
      </c>
      <c r="R234" s="9">
        <f t="shared" si="114"/>
        <v>0</v>
      </c>
    </row>
    <row r="235" spans="1:18" ht="18.75">
      <c r="A235" s="65" t="s">
        <v>186</v>
      </c>
      <c r="B235" s="66">
        <v>115</v>
      </c>
      <c r="C235" s="13" t="s">
        <v>126</v>
      </c>
      <c r="D235" s="13" t="s">
        <v>121</v>
      </c>
      <c r="E235" s="66" t="s">
        <v>50</v>
      </c>
      <c r="F235" s="13" t="s">
        <v>185</v>
      </c>
      <c r="G235" s="9">
        <f>H235+I235+J235</f>
        <v>3274.4</v>
      </c>
      <c r="H235" s="9"/>
      <c r="I235" s="9">
        <v>3274.4</v>
      </c>
      <c r="J235" s="9"/>
      <c r="K235" s="9">
        <f>L235+M235+N235</f>
        <v>3554</v>
      </c>
      <c r="L235" s="9"/>
      <c r="M235" s="9">
        <v>3554</v>
      </c>
      <c r="N235" s="9"/>
      <c r="O235" s="9">
        <f>P235+Q235+R235</f>
        <v>3622.6</v>
      </c>
      <c r="P235" s="16"/>
      <c r="Q235" s="83">
        <v>3622.6</v>
      </c>
      <c r="R235" s="16"/>
    </row>
    <row r="236" spans="1:18" ht="58.5" customHeight="1">
      <c r="A236" s="65" t="s">
        <v>432</v>
      </c>
      <c r="B236" s="66">
        <v>115</v>
      </c>
      <c r="C236" s="13" t="s">
        <v>126</v>
      </c>
      <c r="D236" s="13" t="s">
        <v>121</v>
      </c>
      <c r="E236" s="13" t="s">
        <v>430</v>
      </c>
      <c r="F236" s="13"/>
      <c r="G236" s="9">
        <f>G237</f>
        <v>1627.8</v>
      </c>
      <c r="H236" s="9">
        <f aca="true" t="shared" si="115" ref="H236:R236">H237</f>
        <v>0</v>
      </c>
      <c r="I236" s="9">
        <f t="shared" si="115"/>
        <v>1627.8</v>
      </c>
      <c r="J236" s="9">
        <f t="shared" si="115"/>
        <v>0</v>
      </c>
      <c r="K236" s="9">
        <f t="shared" si="115"/>
        <v>1487.3</v>
      </c>
      <c r="L236" s="9">
        <f t="shared" si="115"/>
        <v>0</v>
      </c>
      <c r="M236" s="9">
        <f t="shared" si="115"/>
        <v>1487.3</v>
      </c>
      <c r="N236" s="9">
        <f t="shared" si="115"/>
        <v>0</v>
      </c>
      <c r="O236" s="9">
        <f t="shared" si="115"/>
        <v>1487.3</v>
      </c>
      <c r="P236" s="9">
        <f t="shared" si="115"/>
        <v>0</v>
      </c>
      <c r="Q236" s="9">
        <f t="shared" si="115"/>
        <v>1487.3</v>
      </c>
      <c r="R236" s="9">
        <f t="shared" si="115"/>
        <v>0</v>
      </c>
    </row>
    <row r="237" spans="1:18" ht="18.75">
      <c r="A237" s="65" t="s">
        <v>186</v>
      </c>
      <c r="B237" s="66">
        <v>115</v>
      </c>
      <c r="C237" s="13" t="s">
        <v>126</v>
      </c>
      <c r="D237" s="13" t="s">
        <v>121</v>
      </c>
      <c r="E237" s="13" t="s">
        <v>430</v>
      </c>
      <c r="F237" s="13" t="s">
        <v>185</v>
      </c>
      <c r="G237" s="9">
        <f>H237+I237+J237</f>
        <v>1627.8</v>
      </c>
      <c r="H237" s="9"/>
      <c r="I237" s="9">
        <f>1487.3+140.5</f>
        <v>1627.8</v>
      </c>
      <c r="J237" s="9"/>
      <c r="K237" s="9">
        <f>L237+M237+N237</f>
        <v>1487.3</v>
      </c>
      <c r="L237" s="9"/>
      <c r="M237" s="9">
        <v>1487.3</v>
      </c>
      <c r="N237" s="9"/>
      <c r="O237" s="9">
        <f>P237+Q237+R237</f>
        <v>1487.3</v>
      </c>
      <c r="P237" s="16"/>
      <c r="Q237" s="76">
        <v>1487.3</v>
      </c>
      <c r="R237" s="16"/>
    </row>
    <row r="238" spans="1:18" ht="37.5">
      <c r="A238" s="65" t="s">
        <v>678</v>
      </c>
      <c r="B238" s="66">
        <v>115</v>
      </c>
      <c r="C238" s="13" t="s">
        <v>126</v>
      </c>
      <c r="D238" s="13" t="s">
        <v>121</v>
      </c>
      <c r="E238" s="66" t="s">
        <v>410</v>
      </c>
      <c r="F238" s="13"/>
      <c r="G238" s="9">
        <f>G239+G241+G243</f>
        <v>88740.8</v>
      </c>
      <c r="H238" s="9">
        <f aca="true" t="shared" si="116" ref="H238:Q238">H239+H241+H243</f>
        <v>84833.9</v>
      </c>
      <c r="I238" s="9">
        <f t="shared" si="116"/>
        <v>3906.9</v>
      </c>
      <c r="J238" s="9">
        <f t="shared" si="116"/>
        <v>0</v>
      </c>
      <c r="K238" s="9">
        <f t="shared" si="116"/>
        <v>54754.1</v>
      </c>
      <c r="L238" s="9">
        <f t="shared" si="116"/>
        <v>51656.5</v>
      </c>
      <c r="M238" s="9">
        <f t="shared" si="116"/>
        <v>3097.6</v>
      </c>
      <c r="N238" s="9">
        <f t="shared" si="116"/>
        <v>0</v>
      </c>
      <c r="O238" s="9">
        <f t="shared" si="116"/>
        <v>1500</v>
      </c>
      <c r="P238" s="9">
        <f t="shared" si="116"/>
        <v>0</v>
      </c>
      <c r="Q238" s="9">
        <f t="shared" si="116"/>
        <v>1500</v>
      </c>
      <c r="R238" s="9">
        <f>R239</f>
        <v>0</v>
      </c>
    </row>
    <row r="239" spans="1:18" ht="56.25">
      <c r="A239" s="84" t="s">
        <v>677</v>
      </c>
      <c r="B239" s="66">
        <v>115</v>
      </c>
      <c r="C239" s="13" t="s">
        <v>126</v>
      </c>
      <c r="D239" s="13" t="s">
        <v>121</v>
      </c>
      <c r="E239" s="66" t="s">
        <v>525</v>
      </c>
      <c r="F239" s="13"/>
      <c r="G239" s="9">
        <f>G240</f>
        <v>1283.1</v>
      </c>
      <c r="H239" s="9">
        <f aca="true" t="shared" si="117" ref="H239:Q239">H240</f>
        <v>0</v>
      </c>
      <c r="I239" s="9">
        <f t="shared" si="117"/>
        <v>1283.1</v>
      </c>
      <c r="J239" s="9">
        <f t="shared" si="117"/>
        <v>0</v>
      </c>
      <c r="K239" s="9">
        <f t="shared" si="117"/>
        <v>1500</v>
      </c>
      <c r="L239" s="9">
        <f t="shared" si="117"/>
        <v>0</v>
      </c>
      <c r="M239" s="9">
        <f t="shared" si="117"/>
        <v>1500</v>
      </c>
      <c r="N239" s="9">
        <f t="shared" si="117"/>
        <v>0</v>
      </c>
      <c r="O239" s="9">
        <f t="shared" si="117"/>
        <v>1500</v>
      </c>
      <c r="P239" s="9">
        <f t="shared" si="117"/>
        <v>0</v>
      </c>
      <c r="Q239" s="9">
        <f t="shared" si="117"/>
        <v>1500</v>
      </c>
      <c r="R239" s="16"/>
    </row>
    <row r="240" spans="1:18" ht="18.75">
      <c r="A240" s="65" t="s">
        <v>186</v>
      </c>
      <c r="B240" s="66">
        <v>115</v>
      </c>
      <c r="C240" s="13" t="s">
        <v>126</v>
      </c>
      <c r="D240" s="13" t="s">
        <v>121</v>
      </c>
      <c r="E240" s="66" t="s">
        <v>525</v>
      </c>
      <c r="F240" s="13" t="s">
        <v>185</v>
      </c>
      <c r="G240" s="9">
        <f>H240+I240+J240</f>
        <v>1283.1</v>
      </c>
      <c r="H240" s="9"/>
      <c r="I240" s="9">
        <f>150+1500+400-166.9-600</f>
        <v>1283.1</v>
      </c>
      <c r="J240" s="9"/>
      <c r="K240" s="9">
        <f>L240+M240+N240</f>
        <v>1500</v>
      </c>
      <c r="L240" s="9"/>
      <c r="M240" s="9">
        <v>1500</v>
      </c>
      <c r="N240" s="9"/>
      <c r="O240" s="9">
        <f>P240+Q240+R240</f>
        <v>1500</v>
      </c>
      <c r="P240" s="16"/>
      <c r="Q240" s="81">
        <v>1500</v>
      </c>
      <c r="R240" s="16"/>
    </row>
    <row r="241" spans="1:18" ht="37.5">
      <c r="A241" s="65" t="s">
        <v>644</v>
      </c>
      <c r="B241" s="66">
        <v>115</v>
      </c>
      <c r="C241" s="13" t="s">
        <v>126</v>
      </c>
      <c r="D241" s="13" t="s">
        <v>121</v>
      </c>
      <c r="E241" s="66" t="s">
        <v>645</v>
      </c>
      <c r="F241" s="13"/>
      <c r="G241" s="9">
        <f>G242</f>
        <v>87457.7</v>
      </c>
      <c r="H241" s="9">
        <f>H242</f>
        <v>84833.9</v>
      </c>
      <c r="I241" s="9">
        <f aca="true" t="shared" si="118" ref="I241:R241">I242</f>
        <v>2623.8</v>
      </c>
      <c r="J241" s="9">
        <f t="shared" si="118"/>
        <v>0</v>
      </c>
      <c r="K241" s="9">
        <f t="shared" si="118"/>
        <v>53254.1</v>
      </c>
      <c r="L241" s="9">
        <f t="shared" si="118"/>
        <v>51656.5</v>
      </c>
      <c r="M241" s="9">
        <f t="shared" si="118"/>
        <v>1597.6</v>
      </c>
      <c r="N241" s="9">
        <f t="shared" si="118"/>
        <v>0</v>
      </c>
      <c r="O241" s="9">
        <f t="shared" si="118"/>
        <v>0</v>
      </c>
      <c r="P241" s="9">
        <f t="shared" si="118"/>
        <v>0</v>
      </c>
      <c r="Q241" s="9">
        <f t="shared" si="118"/>
        <v>0</v>
      </c>
      <c r="R241" s="9">
        <f t="shared" si="118"/>
        <v>0</v>
      </c>
    </row>
    <row r="242" spans="1:18" ht="18.75">
      <c r="A242" s="65" t="s">
        <v>186</v>
      </c>
      <c r="B242" s="66">
        <v>115</v>
      </c>
      <c r="C242" s="13" t="s">
        <v>126</v>
      </c>
      <c r="D242" s="13" t="s">
        <v>121</v>
      </c>
      <c r="E242" s="66" t="s">
        <v>645</v>
      </c>
      <c r="F242" s="13" t="s">
        <v>185</v>
      </c>
      <c r="G242" s="9">
        <f>H242+I242+J242</f>
        <v>87457.7</v>
      </c>
      <c r="H242" s="9">
        <f>79439+5394.9</f>
        <v>84833.9</v>
      </c>
      <c r="I242" s="9">
        <f>2456.9+166.9</f>
        <v>2623.8</v>
      </c>
      <c r="J242" s="9"/>
      <c r="K242" s="9">
        <f>L242+M242+N242</f>
        <v>53254.1</v>
      </c>
      <c r="L242" s="9">
        <v>51656.5</v>
      </c>
      <c r="M242" s="9">
        <v>1597.6</v>
      </c>
      <c r="N242" s="9"/>
      <c r="O242" s="9">
        <f>P242+Q242+R242</f>
        <v>0</v>
      </c>
      <c r="P242" s="16"/>
      <c r="Q242" s="16"/>
      <c r="R242" s="16"/>
    </row>
    <row r="243" spans="1:18" ht="27" customHeight="1">
      <c r="A243" s="31" t="s">
        <v>649</v>
      </c>
      <c r="B243" s="66">
        <v>115</v>
      </c>
      <c r="C243" s="13" t="s">
        <v>126</v>
      </c>
      <c r="D243" s="13" t="s">
        <v>121</v>
      </c>
      <c r="E243" s="66" t="s">
        <v>675</v>
      </c>
      <c r="F243" s="13"/>
      <c r="G243" s="9">
        <f>G244</f>
        <v>0</v>
      </c>
      <c r="H243" s="9">
        <f aca="true" t="shared" si="119" ref="H243:R243">H244</f>
        <v>0</v>
      </c>
      <c r="I243" s="9">
        <f t="shared" si="119"/>
        <v>0</v>
      </c>
      <c r="J243" s="9">
        <f t="shared" si="119"/>
        <v>0</v>
      </c>
      <c r="K243" s="9">
        <f t="shared" si="119"/>
        <v>0</v>
      </c>
      <c r="L243" s="9">
        <f t="shared" si="119"/>
        <v>0</v>
      </c>
      <c r="M243" s="9">
        <f t="shared" si="119"/>
        <v>0</v>
      </c>
      <c r="N243" s="9">
        <f t="shared" si="119"/>
        <v>0</v>
      </c>
      <c r="O243" s="9">
        <f t="shared" si="119"/>
        <v>0</v>
      </c>
      <c r="P243" s="9">
        <f t="shared" si="119"/>
        <v>0</v>
      </c>
      <c r="Q243" s="9">
        <f t="shared" si="119"/>
        <v>0</v>
      </c>
      <c r="R243" s="9">
        <f t="shared" si="119"/>
        <v>0</v>
      </c>
    </row>
    <row r="244" spans="1:18" ht="18.75">
      <c r="A244" s="65" t="s">
        <v>186</v>
      </c>
      <c r="B244" s="66">
        <v>115</v>
      </c>
      <c r="C244" s="13" t="s">
        <v>126</v>
      </c>
      <c r="D244" s="13" t="s">
        <v>121</v>
      </c>
      <c r="E244" s="66" t="s">
        <v>675</v>
      </c>
      <c r="F244" s="13" t="s">
        <v>185</v>
      </c>
      <c r="G244" s="9">
        <f>H244+I244+J244</f>
        <v>0</v>
      </c>
      <c r="H244" s="9">
        <v>0</v>
      </c>
      <c r="I244" s="9">
        <v>0</v>
      </c>
      <c r="J244" s="9"/>
      <c r="K244" s="9">
        <f>L244+M244+N244</f>
        <v>0</v>
      </c>
      <c r="L244" s="9"/>
      <c r="M244" s="9"/>
      <c r="N244" s="9"/>
      <c r="O244" s="9">
        <f>P244+Q244+R244</f>
        <v>0</v>
      </c>
      <c r="P244" s="16"/>
      <c r="Q244" s="16"/>
      <c r="R244" s="16"/>
    </row>
    <row r="245" spans="1:18" ht="37.5">
      <c r="A245" s="82" t="s">
        <v>553</v>
      </c>
      <c r="B245" s="66">
        <v>115</v>
      </c>
      <c r="C245" s="13" t="s">
        <v>126</v>
      </c>
      <c r="D245" s="122" t="s">
        <v>121</v>
      </c>
      <c r="E245" s="61" t="s">
        <v>485</v>
      </c>
      <c r="F245" s="13"/>
      <c r="G245" s="9">
        <f>G246</f>
        <v>3135.4</v>
      </c>
      <c r="H245" s="9">
        <f aca="true" t="shared" si="120" ref="H245:R246">H246</f>
        <v>3135.1</v>
      </c>
      <c r="I245" s="9">
        <f t="shared" si="120"/>
        <v>0.3</v>
      </c>
      <c r="J245" s="9">
        <f t="shared" si="120"/>
        <v>0</v>
      </c>
      <c r="K245" s="9">
        <f t="shared" si="120"/>
        <v>4706.1</v>
      </c>
      <c r="L245" s="9">
        <f t="shared" si="120"/>
        <v>4705.6</v>
      </c>
      <c r="M245" s="9">
        <f t="shared" si="120"/>
        <v>0.5</v>
      </c>
      <c r="N245" s="9">
        <f t="shared" si="120"/>
        <v>0</v>
      </c>
      <c r="O245" s="9">
        <f t="shared" si="120"/>
        <v>9000.9</v>
      </c>
      <c r="P245" s="9">
        <f t="shared" si="120"/>
        <v>9000</v>
      </c>
      <c r="Q245" s="9">
        <f t="shared" si="120"/>
        <v>0.9</v>
      </c>
      <c r="R245" s="9">
        <f t="shared" si="120"/>
        <v>0</v>
      </c>
    </row>
    <row r="246" spans="1:18" ht="78" customHeight="1">
      <c r="A246" s="82" t="s">
        <v>621</v>
      </c>
      <c r="B246" s="66">
        <v>115</v>
      </c>
      <c r="C246" s="13" t="s">
        <v>126</v>
      </c>
      <c r="D246" s="13" t="s">
        <v>121</v>
      </c>
      <c r="E246" s="66" t="s">
        <v>484</v>
      </c>
      <c r="F246" s="13"/>
      <c r="G246" s="9">
        <f>G247</f>
        <v>3135.4</v>
      </c>
      <c r="H246" s="9">
        <f t="shared" si="120"/>
        <v>3135.1</v>
      </c>
      <c r="I246" s="9">
        <f t="shared" si="120"/>
        <v>0.3</v>
      </c>
      <c r="J246" s="9">
        <f t="shared" si="120"/>
        <v>0</v>
      </c>
      <c r="K246" s="9">
        <f t="shared" si="120"/>
        <v>4706.1</v>
      </c>
      <c r="L246" s="9">
        <f t="shared" si="120"/>
        <v>4705.6</v>
      </c>
      <c r="M246" s="9">
        <f t="shared" si="120"/>
        <v>0.5</v>
      </c>
      <c r="N246" s="9">
        <f t="shared" si="120"/>
        <v>0</v>
      </c>
      <c r="O246" s="9">
        <f t="shared" si="120"/>
        <v>9000.9</v>
      </c>
      <c r="P246" s="9">
        <f t="shared" si="120"/>
        <v>9000</v>
      </c>
      <c r="Q246" s="9">
        <f t="shared" si="120"/>
        <v>0.9</v>
      </c>
      <c r="R246" s="9">
        <f t="shared" si="120"/>
        <v>0</v>
      </c>
    </row>
    <row r="247" spans="1:18" ht="18.75">
      <c r="A247" s="65" t="s">
        <v>186</v>
      </c>
      <c r="B247" s="66">
        <v>115</v>
      </c>
      <c r="C247" s="13" t="s">
        <v>126</v>
      </c>
      <c r="D247" s="13" t="s">
        <v>121</v>
      </c>
      <c r="E247" s="66" t="s">
        <v>484</v>
      </c>
      <c r="F247" s="13" t="s">
        <v>185</v>
      </c>
      <c r="G247" s="9">
        <f>H247+I247+J247</f>
        <v>3135.4</v>
      </c>
      <c r="H247" s="9">
        <v>3135.1</v>
      </c>
      <c r="I247" s="9">
        <v>0.3</v>
      </c>
      <c r="J247" s="9"/>
      <c r="K247" s="9">
        <f>L247+M247+N247</f>
        <v>4706.1</v>
      </c>
      <c r="L247" s="9">
        <v>4705.6</v>
      </c>
      <c r="M247" s="9">
        <v>0.5</v>
      </c>
      <c r="N247" s="9"/>
      <c r="O247" s="9">
        <f>P247+Q247+R247</f>
        <v>9000.9</v>
      </c>
      <c r="P247" s="9">
        <v>9000</v>
      </c>
      <c r="Q247" s="9">
        <v>0.9</v>
      </c>
      <c r="R247" s="9"/>
    </row>
    <row r="248" spans="1:18" ht="43.5" customHeight="1">
      <c r="A248" s="65" t="s">
        <v>554</v>
      </c>
      <c r="B248" s="66">
        <v>115</v>
      </c>
      <c r="C248" s="13" t="s">
        <v>126</v>
      </c>
      <c r="D248" s="13" t="s">
        <v>121</v>
      </c>
      <c r="E248" s="66" t="s">
        <v>486</v>
      </c>
      <c r="F248" s="13"/>
      <c r="G248" s="9">
        <f>G249</f>
        <v>1655.6000000000001</v>
      </c>
      <c r="H248" s="9">
        <f aca="true" t="shared" si="121" ref="H248:R249">H249</f>
        <v>1584.9</v>
      </c>
      <c r="I248" s="9">
        <f t="shared" si="121"/>
        <v>70.7</v>
      </c>
      <c r="J248" s="9">
        <f t="shared" si="121"/>
        <v>0</v>
      </c>
      <c r="K248" s="9">
        <f t="shared" si="121"/>
        <v>4904.7</v>
      </c>
      <c r="L248" s="9">
        <f t="shared" si="121"/>
        <v>4695.3</v>
      </c>
      <c r="M248" s="9">
        <f t="shared" si="121"/>
        <v>209.4</v>
      </c>
      <c r="N248" s="9">
        <f t="shared" si="121"/>
        <v>0</v>
      </c>
      <c r="O248" s="9">
        <f t="shared" si="121"/>
        <v>10005.300000000001</v>
      </c>
      <c r="P248" s="9">
        <f t="shared" si="121"/>
        <v>9578.2</v>
      </c>
      <c r="Q248" s="9">
        <f t="shared" si="121"/>
        <v>427.1</v>
      </c>
      <c r="R248" s="9">
        <f t="shared" si="121"/>
        <v>0</v>
      </c>
    </row>
    <row r="249" spans="1:18" ht="42.75" customHeight="1">
      <c r="A249" s="65" t="s">
        <v>622</v>
      </c>
      <c r="B249" s="66">
        <v>115</v>
      </c>
      <c r="C249" s="13" t="s">
        <v>126</v>
      </c>
      <c r="D249" s="13" t="s">
        <v>121</v>
      </c>
      <c r="E249" s="66" t="s">
        <v>487</v>
      </c>
      <c r="F249" s="13"/>
      <c r="G249" s="9">
        <f>G250</f>
        <v>1655.6000000000001</v>
      </c>
      <c r="H249" s="9">
        <f t="shared" si="121"/>
        <v>1584.9</v>
      </c>
      <c r="I249" s="9">
        <f t="shared" si="121"/>
        <v>70.7</v>
      </c>
      <c r="J249" s="9">
        <f t="shared" si="121"/>
        <v>0</v>
      </c>
      <c r="K249" s="9">
        <f t="shared" si="121"/>
        <v>4904.7</v>
      </c>
      <c r="L249" s="9">
        <f t="shared" si="121"/>
        <v>4695.3</v>
      </c>
      <c r="M249" s="9">
        <f t="shared" si="121"/>
        <v>209.4</v>
      </c>
      <c r="N249" s="9">
        <f t="shared" si="121"/>
        <v>0</v>
      </c>
      <c r="O249" s="9">
        <f t="shared" si="121"/>
        <v>10005.300000000001</v>
      </c>
      <c r="P249" s="9">
        <f t="shared" si="121"/>
        <v>9578.2</v>
      </c>
      <c r="Q249" s="9">
        <f t="shared" si="121"/>
        <v>427.1</v>
      </c>
      <c r="R249" s="9">
        <f t="shared" si="121"/>
        <v>0</v>
      </c>
    </row>
    <row r="250" spans="1:18" ht="18.75">
      <c r="A250" s="65" t="s">
        <v>186</v>
      </c>
      <c r="B250" s="66">
        <v>115</v>
      </c>
      <c r="C250" s="13" t="s">
        <v>126</v>
      </c>
      <c r="D250" s="13" t="s">
        <v>121</v>
      </c>
      <c r="E250" s="66" t="s">
        <v>487</v>
      </c>
      <c r="F250" s="13" t="s">
        <v>185</v>
      </c>
      <c r="G250" s="9">
        <f>H250+I250+J250</f>
        <v>1655.6000000000001</v>
      </c>
      <c r="H250" s="9">
        <v>1584.9</v>
      </c>
      <c r="I250" s="9">
        <v>70.7</v>
      </c>
      <c r="J250" s="9"/>
      <c r="K250" s="9">
        <f>L250+M250+N250</f>
        <v>4904.7</v>
      </c>
      <c r="L250" s="9">
        <v>4695.3</v>
      </c>
      <c r="M250" s="9">
        <v>209.4</v>
      </c>
      <c r="N250" s="9"/>
      <c r="O250" s="9">
        <f>P250+Q250+R250</f>
        <v>10005.300000000001</v>
      </c>
      <c r="P250" s="9">
        <v>9578.2</v>
      </c>
      <c r="Q250" s="9">
        <v>427.1</v>
      </c>
      <c r="R250" s="9"/>
    </row>
    <row r="251" spans="1:18" ht="58.5" customHeight="1">
      <c r="A251" s="65" t="s">
        <v>576</v>
      </c>
      <c r="B251" s="66">
        <v>115</v>
      </c>
      <c r="C251" s="13" t="s">
        <v>126</v>
      </c>
      <c r="D251" s="13" t="s">
        <v>121</v>
      </c>
      <c r="E251" s="66" t="s">
        <v>575</v>
      </c>
      <c r="F251" s="13"/>
      <c r="G251" s="9">
        <f>G252</f>
        <v>11822.4</v>
      </c>
      <c r="H251" s="9">
        <f aca="true" t="shared" si="122" ref="H251:R252">H252</f>
        <v>11586</v>
      </c>
      <c r="I251" s="9">
        <f t="shared" si="122"/>
        <v>236.4</v>
      </c>
      <c r="J251" s="9">
        <f t="shared" si="122"/>
        <v>0</v>
      </c>
      <c r="K251" s="9">
        <f t="shared" si="122"/>
        <v>11314.4</v>
      </c>
      <c r="L251" s="9">
        <f t="shared" si="122"/>
        <v>11088.1</v>
      </c>
      <c r="M251" s="9">
        <f t="shared" si="122"/>
        <v>226.3</v>
      </c>
      <c r="N251" s="9">
        <f t="shared" si="122"/>
        <v>0</v>
      </c>
      <c r="O251" s="9">
        <f t="shared" si="122"/>
        <v>11634</v>
      </c>
      <c r="P251" s="9">
        <f t="shared" si="122"/>
        <v>11401.3</v>
      </c>
      <c r="Q251" s="9">
        <f t="shared" si="122"/>
        <v>232.7</v>
      </c>
      <c r="R251" s="9">
        <f t="shared" si="122"/>
        <v>0</v>
      </c>
    </row>
    <row r="252" spans="1:18" ht="58.5" customHeight="1">
      <c r="A252" s="65" t="s">
        <v>564</v>
      </c>
      <c r="B252" s="66">
        <v>115</v>
      </c>
      <c r="C252" s="13" t="s">
        <v>126</v>
      </c>
      <c r="D252" s="13" t="s">
        <v>121</v>
      </c>
      <c r="E252" s="66" t="s">
        <v>577</v>
      </c>
      <c r="F252" s="13"/>
      <c r="G252" s="9">
        <f>G253</f>
        <v>11822.4</v>
      </c>
      <c r="H252" s="9">
        <f t="shared" si="122"/>
        <v>11586</v>
      </c>
      <c r="I252" s="9">
        <f t="shared" si="122"/>
        <v>236.4</v>
      </c>
      <c r="J252" s="9">
        <f t="shared" si="122"/>
        <v>0</v>
      </c>
      <c r="K252" s="9">
        <f t="shared" si="122"/>
        <v>11314.4</v>
      </c>
      <c r="L252" s="9">
        <f t="shared" si="122"/>
        <v>11088.1</v>
      </c>
      <c r="M252" s="9">
        <f t="shared" si="122"/>
        <v>226.3</v>
      </c>
      <c r="N252" s="9">
        <f t="shared" si="122"/>
        <v>0</v>
      </c>
      <c r="O252" s="9">
        <f t="shared" si="122"/>
        <v>11634</v>
      </c>
      <c r="P252" s="9">
        <f t="shared" si="122"/>
        <v>11401.3</v>
      </c>
      <c r="Q252" s="9">
        <f t="shared" si="122"/>
        <v>232.7</v>
      </c>
      <c r="R252" s="9">
        <f t="shared" si="122"/>
        <v>0</v>
      </c>
    </row>
    <row r="253" spans="1:18" ht="18.75">
      <c r="A253" s="65" t="s">
        <v>186</v>
      </c>
      <c r="B253" s="66">
        <v>115</v>
      </c>
      <c r="C253" s="13" t="s">
        <v>126</v>
      </c>
      <c r="D253" s="13" t="s">
        <v>121</v>
      </c>
      <c r="E253" s="66" t="s">
        <v>577</v>
      </c>
      <c r="F253" s="13" t="s">
        <v>185</v>
      </c>
      <c r="G253" s="9">
        <f>H253+I253+J253</f>
        <v>11822.4</v>
      </c>
      <c r="H253" s="9">
        <v>11586</v>
      </c>
      <c r="I253" s="9">
        <v>236.4</v>
      </c>
      <c r="J253" s="9"/>
      <c r="K253" s="9">
        <f>L253+M253+N253</f>
        <v>11314.4</v>
      </c>
      <c r="L253" s="9">
        <v>11088.1</v>
      </c>
      <c r="M253" s="9">
        <v>226.3</v>
      </c>
      <c r="N253" s="9"/>
      <c r="O253" s="9">
        <f>P253+Q253+R253</f>
        <v>11634</v>
      </c>
      <c r="P253" s="9">
        <v>11401.3</v>
      </c>
      <c r="Q253" s="9">
        <v>232.7</v>
      </c>
      <c r="R253" s="9"/>
    </row>
    <row r="254" spans="1:18" ht="18.75">
      <c r="A254" s="65" t="s">
        <v>103</v>
      </c>
      <c r="B254" s="66">
        <v>115</v>
      </c>
      <c r="C254" s="13" t="s">
        <v>126</v>
      </c>
      <c r="D254" s="13" t="s">
        <v>120</v>
      </c>
      <c r="E254" s="66"/>
      <c r="F254" s="13"/>
      <c r="G254" s="9">
        <f>G255</f>
        <v>24422.2</v>
      </c>
      <c r="H254" s="9">
        <f aca="true" t="shared" si="123" ref="H254:R254">H255</f>
        <v>5152.3</v>
      </c>
      <c r="I254" s="9">
        <f t="shared" si="123"/>
        <v>19269.9</v>
      </c>
      <c r="J254" s="9">
        <f t="shared" si="123"/>
        <v>0</v>
      </c>
      <c r="K254" s="9">
        <f t="shared" si="123"/>
        <v>18922</v>
      </c>
      <c r="L254" s="9">
        <f t="shared" si="123"/>
        <v>0</v>
      </c>
      <c r="M254" s="9">
        <f t="shared" si="123"/>
        <v>18922</v>
      </c>
      <c r="N254" s="9">
        <f t="shared" si="123"/>
        <v>0</v>
      </c>
      <c r="O254" s="9">
        <f t="shared" si="123"/>
        <v>19132.5</v>
      </c>
      <c r="P254" s="9">
        <f t="shared" si="123"/>
        <v>0</v>
      </c>
      <c r="Q254" s="9">
        <f t="shared" si="123"/>
        <v>19132.5</v>
      </c>
      <c r="R254" s="9">
        <f t="shared" si="123"/>
        <v>0</v>
      </c>
    </row>
    <row r="255" spans="1:18" ht="37.5">
      <c r="A255" s="65" t="s">
        <v>475</v>
      </c>
      <c r="B255" s="66">
        <v>115</v>
      </c>
      <c r="C255" s="13" t="s">
        <v>126</v>
      </c>
      <c r="D255" s="13" t="s">
        <v>120</v>
      </c>
      <c r="E255" s="66" t="s">
        <v>274</v>
      </c>
      <c r="F255" s="13"/>
      <c r="G255" s="9">
        <f>G256</f>
        <v>24422.2</v>
      </c>
      <c r="H255" s="9">
        <f aca="true" t="shared" si="124" ref="H255:R255">H256</f>
        <v>5152.3</v>
      </c>
      <c r="I255" s="9">
        <f t="shared" si="124"/>
        <v>19269.9</v>
      </c>
      <c r="J255" s="9">
        <f t="shared" si="124"/>
        <v>0</v>
      </c>
      <c r="K255" s="9">
        <f t="shared" si="124"/>
        <v>18922</v>
      </c>
      <c r="L255" s="9">
        <f t="shared" si="124"/>
        <v>0</v>
      </c>
      <c r="M255" s="9">
        <f t="shared" si="124"/>
        <v>18922</v>
      </c>
      <c r="N255" s="9">
        <f t="shared" si="124"/>
        <v>0</v>
      </c>
      <c r="O255" s="9">
        <f t="shared" si="124"/>
        <v>19132.5</v>
      </c>
      <c r="P255" s="9">
        <f t="shared" si="124"/>
        <v>0</v>
      </c>
      <c r="Q255" s="9">
        <f t="shared" si="124"/>
        <v>19132.5</v>
      </c>
      <c r="R255" s="9">
        <f t="shared" si="124"/>
        <v>0</v>
      </c>
    </row>
    <row r="256" spans="1:18" ht="24" customHeight="1">
      <c r="A256" s="82" t="s">
        <v>18</v>
      </c>
      <c r="B256" s="66">
        <v>115</v>
      </c>
      <c r="C256" s="13" t="s">
        <v>126</v>
      </c>
      <c r="D256" s="13" t="s">
        <v>120</v>
      </c>
      <c r="E256" s="66" t="s">
        <v>275</v>
      </c>
      <c r="F256" s="13"/>
      <c r="G256" s="9">
        <f>G257+G262+G267</f>
        <v>24422.2</v>
      </c>
      <c r="H256" s="9">
        <f>H257+H262+H267</f>
        <v>5152.3</v>
      </c>
      <c r="I256" s="9">
        <f>I257+I262+I267</f>
        <v>19269.9</v>
      </c>
      <c r="J256" s="9">
        <f>J257+J262+J267</f>
        <v>0</v>
      </c>
      <c r="K256" s="9">
        <f aca="true" t="shared" si="125" ref="K256:R256">K257+K262</f>
        <v>18922</v>
      </c>
      <c r="L256" s="9">
        <f t="shared" si="125"/>
        <v>0</v>
      </c>
      <c r="M256" s="9">
        <f t="shared" si="125"/>
        <v>18922</v>
      </c>
      <c r="N256" s="9">
        <f t="shared" si="125"/>
        <v>0</v>
      </c>
      <c r="O256" s="9">
        <f t="shared" si="125"/>
        <v>19132.5</v>
      </c>
      <c r="P256" s="9">
        <f t="shared" si="125"/>
        <v>0</v>
      </c>
      <c r="Q256" s="9">
        <f t="shared" si="125"/>
        <v>19132.5</v>
      </c>
      <c r="R256" s="9">
        <f t="shared" si="125"/>
        <v>0</v>
      </c>
    </row>
    <row r="257" spans="1:18" ht="60.75" customHeight="1">
      <c r="A257" s="65" t="s">
        <v>52</v>
      </c>
      <c r="B257" s="66">
        <v>115</v>
      </c>
      <c r="C257" s="13" t="s">
        <v>126</v>
      </c>
      <c r="D257" s="13" t="s">
        <v>120</v>
      </c>
      <c r="E257" s="13" t="s">
        <v>53</v>
      </c>
      <c r="F257" s="13"/>
      <c r="G257" s="9">
        <f>G258+G260</f>
        <v>12753.5</v>
      </c>
      <c r="H257" s="9">
        <f aca="true" t="shared" si="126" ref="H257:R257">H258+H260</f>
        <v>0</v>
      </c>
      <c r="I257" s="9">
        <f t="shared" si="126"/>
        <v>12753.5</v>
      </c>
      <c r="J257" s="9">
        <f t="shared" si="126"/>
        <v>0</v>
      </c>
      <c r="K257" s="9">
        <f t="shared" si="126"/>
        <v>10935.2</v>
      </c>
      <c r="L257" s="9">
        <f t="shared" si="126"/>
        <v>0</v>
      </c>
      <c r="M257" s="9">
        <f t="shared" si="126"/>
        <v>10935.2</v>
      </c>
      <c r="N257" s="9">
        <f t="shared" si="126"/>
        <v>0</v>
      </c>
      <c r="O257" s="9">
        <f t="shared" si="126"/>
        <v>11043.7</v>
      </c>
      <c r="P257" s="9">
        <f t="shared" si="126"/>
        <v>0</v>
      </c>
      <c r="Q257" s="9">
        <f t="shared" si="126"/>
        <v>11043.7</v>
      </c>
      <c r="R257" s="9">
        <f t="shared" si="126"/>
        <v>0</v>
      </c>
    </row>
    <row r="258" spans="1:18" ht="18.75">
      <c r="A258" s="65" t="s">
        <v>146</v>
      </c>
      <c r="B258" s="66">
        <v>115</v>
      </c>
      <c r="C258" s="13" t="s">
        <v>126</v>
      </c>
      <c r="D258" s="13" t="s">
        <v>120</v>
      </c>
      <c r="E258" s="13" t="s">
        <v>54</v>
      </c>
      <c r="F258" s="13"/>
      <c r="G258" s="9">
        <f>G259</f>
        <v>6978.6</v>
      </c>
      <c r="H258" s="9">
        <f aca="true" t="shared" si="127" ref="H258:R258">H259</f>
        <v>0</v>
      </c>
      <c r="I258" s="9">
        <f t="shared" si="127"/>
        <v>6978.6</v>
      </c>
      <c r="J258" s="9">
        <f t="shared" si="127"/>
        <v>0</v>
      </c>
      <c r="K258" s="9">
        <f t="shared" si="127"/>
        <v>5620.3</v>
      </c>
      <c r="L258" s="9">
        <f t="shared" si="127"/>
        <v>0</v>
      </c>
      <c r="M258" s="9">
        <f t="shared" si="127"/>
        <v>5620.3</v>
      </c>
      <c r="N258" s="9">
        <f t="shared" si="127"/>
        <v>0</v>
      </c>
      <c r="O258" s="9">
        <f t="shared" si="127"/>
        <v>5728.8</v>
      </c>
      <c r="P258" s="9">
        <f t="shared" si="127"/>
        <v>0</v>
      </c>
      <c r="Q258" s="9">
        <f t="shared" si="127"/>
        <v>5728.8</v>
      </c>
      <c r="R258" s="9">
        <f t="shared" si="127"/>
        <v>0</v>
      </c>
    </row>
    <row r="259" spans="1:18" ht="18.75">
      <c r="A259" s="65" t="s">
        <v>186</v>
      </c>
      <c r="B259" s="66">
        <v>115</v>
      </c>
      <c r="C259" s="13" t="s">
        <v>126</v>
      </c>
      <c r="D259" s="13" t="s">
        <v>120</v>
      </c>
      <c r="E259" s="13" t="s">
        <v>54</v>
      </c>
      <c r="F259" s="13" t="s">
        <v>185</v>
      </c>
      <c r="G259" s="9">
        <f>H259+I259+J259</f>
        <v>6978.6</v>
      </c>
      <c r="H259" s="9"/>
      <c r="I259" s="9">
        <f>5478.6+1500</f>
        <v>6978.6</v>
      </c>
      <c r="J259" s="9"/>
      <c r="K259" s="9">
        <f>L259+M259+N259</f>
        <v>5620.3</v>
      </c>
      <c r="L259" s="9"/>
      <c r="M259" s="9">
        <v>5620.3</v>
      </c>
      <c r="N259" s="9"/>
      <c r="O259" s="9">
        <f>P259+Q259+R259</f>
        <v>5728.8</v>
      </c>
      <c r="P259" s="16"/>
      <c r="Q259" s="9">
        <v>5728.8</v>
      </c>
      <c r="R259" s="16"/>
    </row>
    <row r="260" spans="1:18" ht="37.5">
      <c r="A260" s="65" t="s">
        <v>432</v>
      </c>
      <c r="B260" s="66">
        <v>115</v>
      </c>
      <c r="C260" s="13" t="s">
        <v>126</v>
      </c>
      <c r="D260" s="13" t="s">
        <v>120</v>
      </c>
      <c r="E260" s="13" t="s">
        <v>433</v>
      </c>
      <c r="F260" s="13"/>
      <c r="G260" s="9">
        <f>G261</f>
        <v>5774.9</v>
      </c>
      <c r="H260" s="9">
        <f aca="true" t="shared" si="128" ref="H260:R260">H261</f>
        <v>0</v>
      </c>
      <c r="I260" s="9">
        <f t="shared" si="128"/>
        <v>5774.9</v>
      </c>
      <c r="J260" s="9">
        <f t="shared" si="128"/>
        <v>0</v>
      </c>
      <c r="K260" s="9">
        <f t="shared" si="128"/>
        <v>5314.9</v>
      </c>
      <c r="L260" s="9">
        <f t="shared" si="128"/>
        <v>0</v>
      </c>
      <c r="M260" s="9">
        <f t="shared" si="128"/>
        <v>5314.9</v>
      </c>
      <c r="N260" s="9">
        <f t="shared" si="128"/>
        <v>0</v>
      </c>
      <c r="O260" s="9">
        <f t="shared" si="128"/>
        <v>5314.9</v>
      </c>
      <c r="P260" s="9">
        <f t="shared" si="128"/>
        <v>0</v>
      </c>
      <c r="Q260" s="9">
        <f t="shared" si="128"/>
        <v>5314.9</v>
      </c>
      <c r="R260" s="9">
        <f t="shared" si="128"/>
        <v>0</v>
      </c>
    </row>
    <row r="261" spans="1:18" ht="18.75">
      <c r="A261" s="65" t="s">
        <v>186</v>
      </c>
      <c r="B261" s="66">
        <v>115</v>
      </c>
      <c r="C261" s="13" t="s">
        <v>126</v>
      </c>
      <c r="D261" s="13" t="s">
        <v>120</v>
      </c>
      <c r="E261" s="13" t="s">
        <v>433</v>
      </c>
      <c r="F261" s="13" t="s">
        <v>185</v>
      </c>
      <c r="G261" s="9">
        <f>H261+I261+J261</f>
        <v>5774.9</v>
      </c>
      <c r="H261" s="9"/>
      <c r="I261" s="9">
        <f>5314.9+460</f>
        <v>5774.9</v>
      </c>
      <c r="J261" s="9"/>
      <c r="K261" s="9">
        <f>L261+M261+N261</f>
        <v>5314.9</v>
      </c>
      <c r="L261" s="9"/>
      <c r="M261" s="9">
        <v>5314.9</v>
      </c>
      <c r="N261" s="9"/>
      <c r="O261" s="9">
        <f>P261+Q261+R261</f>
        <v>5314.9</v>
      </c>
      <c r="P261" s="16"/>
      <c r="Q261" s="76">
        <v>5314.9</v>
      </c>
      <c r="R261" s="16"/>
    </row>
    <row r="262" spans="1:18" ht="56.25">
      <c r="A262" s="65" t="s">
        <v>397</v>
      </c>
      <c r="B262" s="66">
        <v>115</v>
      </c>
      <c r="C262" s="13" t="s">
        <v>126</v>
      </c>
      <c r="D262" s="13" t="s">
        <v>120</v>
      </c>
      <c r="E262" s="66" t="s">
        <v>342</v>
      </c>
      <c r="F262" s="13"/>
      <c r="G262" s="9">
        <f>G263+G265</f>
        <v>5757</v>
      </c>
      <c r="H262" s="9">
        <f aca="true" t="shared" si="129" ref="H262:R262">H263+H265</f>
        <v>0</v>
      </c>
      <c r="I262" s="9">
        <f t="shared" si="129"/>
        <v>5757</v>
      </c>
      <c r="J262" s="9">
        <f t="shared" si="129"/>
        <v>0</v>
      </c>
      <c r="K262" s="9">
        <f t="shared" si="129"/>
        <v>7986.8</v>
      </c>
      <c r="L262" s="9">
        <f t="shared" si="129"/>
        <v>0</v>
      </c>
      <c r="M262" s="9">
        <f t="shared" si="129"/>
        <v>7986.8</v>
      </c>
      <c r="N262" s="9">
        <f t="shared" si="129"/>
        <v>0</v>
      </c>
      <c r="O262" s="9">
        <f t="shared" si="129"/>
        <v>8088.8</v>
      </c>
      <c r="P262" s="9">
        <f t="shared" si="129"/>
        <v>0</v>
      </c>
      <c r="Q262" s="9">
        <f t="shared" si="129"/>
        <v>8088.8</v>
      </c>
      <c r="R262" s="9">
        <f t="shared" si="129"/>
        <v>0</v>
      </c>
    </row>
    <row r="263" spans="1:18" ht="18.75">
      <c r="A263" s="65" t="s">
        <v>146</v>
      </c>
      <c r="B263" s="66">
        <v>115</v>
      </c>
      <c r="C263" s="13" t="s">
        <v>126</v>
      </c>
      <c r="D263" s="13" t="s">
        <v>120</v>
      </c>
      <c r="E263" s="13" t="s">
        <v>341</v>
      </c>
      <c r="F263" s="13"/>
      <c r="G263" s="9">
        <f>G264</f>
        <v>3257</v>
      </c>
      <c r="H263" s="9">
        <f aca="true" t="shared" si="130" ref="H263:R263">H264</f>
        <v>0</v>
      </c>
      <c r="I263" s="9">
        <f t="shared" si="130"/>
        <v>3257</v>
      </c>
      <c r="J263" s="9">
        <f t="shared" si="130"/>
        <v>0</v>
      </c>
      <c r="K263" s="9">
        <f t="shared" si="130"/>
        <v>5486.8</v>
      </c>
      <c r="L263" s="9">
        <f t="shared" si="130"/>
        <v>0</v>
      </c>
      <c r="M263" s="9">
        <f t="shared" si="130"/>
        <v>5486.8</v>
      </c>
      <c r="N263" s="9">
        <f t="shared" si="130"/>
        <v>0</v>
      </c>
      <c r="O263" s="9">
        <f t="shared" si="130"/>
        <v>5588.8</v>
      </c>
      <c r="P263" s="9">
        <f t="shared" si="130"/>
        <v>0</v>
      </c>
      <c r="Q263" s="9">
        <f t="shared" si="130"/>
        <v>5588.8</v>
      </c>
      <c r="R263" s="9">
        <f t="shared" si="130"/>
        <v>0</v>
      </c>
    </row>
    <row r="264" spans="1:18" ht="37.5">
      <c r="A264" s="65" t="s">
        <v>90</v>
      </c>
      <c r="B264" s="66">
        <v>115</v>
      </c>
      <c r="C264" s="13" t="s">
        <v>126</v>
      </c>
      <c r="D264" s="13" t="s">
        <v>120</v>
      </c>
      <c r="E264" s="13" t="s">
        <v>341</v>
      </c>
      <c r="F264" s="13" t="s">
        <v>183</v>
      </c>
      <c r="G264" s="9">
        <f>H264+I264+J264</f>
        <v>3257</v>
      </c>
      <c r="H264" s="9"/>
      <c r="I264" s="9">
        <f>4757-1500</f>
        <v>3257</v>
      </c>
      <c r="J264" s="9"/>
      <c r="K264" s="9">
        <f>L264+M264+N264</f>
        <v>5486.8</v>
      </c>
      <c r="L264" s="9"/>
      <c r="M264" s="9">
        <v>5486.8</v>
      </c>
      <c r="N264" s="9"/>
      <c r="O264" s="9">
        <f>P264+Q264+R264</f>
        <v>5588.8</v>
      </c>
      <c r="P264" s="67"/>
      <c r="Q264" s="9">
        <v>5588.8</v>
      </c>
      <c r="R264" s="67"/>
    </row>
    <row r="265" spans="1:18" ht="37.5">
      <c r="A265" s="65" t="s">
        <v>432</v>
      </c>
      <c r="B265" s="66">
        <v>115</v>
      </c>
      <c r="C265" s="13" t="s">
        <v>126</v>
      </c>
      <c r="D265" s="13" t="s">
        <v>120</v>
      </c>
      <c r="E265" s="13" t="s">
        <v>569</v>
      </c>
      <c r="F265" s="13"/>
      <c r="G265" s="9">
        <f>G266</f>
        <v>2500</v>
      </c>
      <c r="H265" s="9">
        <f aca="true" t="shared" si="131" ref="H265:R265">H266</f>
        <v>0</v>
      </c>
      <c r="I265" s="9">
        <f t="shared" si="131"/>
        <v>2500</v>
      </c>
      <c r="J265" s="9">
        <f t="shared" si="131"/>
        <v>0</v>
      </c>
      <c r="K265" s="9">
        <f t="shared" si="131"/>
        <v>2500</v>
      </c>
      <c r="L265" s="9">
        <f t="shared" si="131"/>
        <v>0</v>
      </c>
      <c r="M265" s="9">
        <f t="shared" si="131"/>
        <v>2500</v>
      </c>
      <c r="N265" s="9">
        <f t="shared" si="131"/>
        <v>0</v>
      </c>
      <c r="O265" s="9">
        <f t="shared" si="131"/>
        <v>2500</v>
      </c>
      <c r="P265" s="9">
        <f t="shared" si="131"/>
        <v>0</v>
      </c>
      <c r="Q265" s="9">
        <f t="shared" si="131"/>
        <v>2500</v>
      </c>
      <c r="R265" s="9">
        <f t="shared" si="131"/>
        <v>0</v>
      </c>
    </row>
    <row r="266" spans="1:18" ht="37.5">
      <c r="A266" s="65" t="s">
        <v>90</v>
      </c>
      <c r="B266" s="66">
        <v>115</v>
      </c>
      <c r="C266" s="13" t="s">
        <v>126</v>
      </c>
      <c r="D266" s="13" t="s">
        <v>120</v>
      </c>
      <c r="E266" s="13" t="s">
        <v>569</v>
      </c>
      <c r="F266" s="13" t="s">
        <v>183</v>
      </c>
      <c r="G266" s="9">
        <f>H266+I266+J266</f>
        <v>2500</v>
      </c>
      <c r="H266" s="9"/>
      <c r="I266" s="9">
        <v>2500</v>
      </c>
      <c r="J266" s="9"/>
      <c r="K266" s="9">
        <f>L266+M266+N266</f>
        <v>2500</v>
      </c>
      <c r="L266" s="9"/>
      <c r="M266" s="9">
        <v>2500</v>
      </c>
      <c r="N266" s="9"/>
      <c r="O266" s="9">
        <f>P266+Q266+R266</f>
        <v>2500</v>
      </c>
      <c r="P266" s="67"/>
      <c r="Q266" s="9">
        <v>2500</v>
      </c>
      <c r="R266" s="67"/>
    </row>
    <row r="267" spans="1:18" ht="75.75" customHeight="1">
      <c r="A267" s="65" t="s">
        <v>678</v>
      </c>
      <c r="B267" s="66">
        <v>115</v>
      </c>
      <c r="C267" s="13" t="s">
        <v>126</v>
      </c>
      <c r="D267" s="13" t="s">
        <v>120</v>
      </c>
      <c r="E267" s="66" t="s">
        <v>410</v>
      </c>
      <c r="F267" s="13"/>
      <c r="G267" s="9">
        <f>G270+G268</f>
        <v>5911.7</v>
      </c>
      <c r="H267" s="9">
        <f aca="true" t="shared" si="132" ref="H267:O267">H270+H268</f>
        <v>5152.3</v>
      </c>
      <c r="I267" s="9">
        <f t="shared" si="132"/>
        <v>759.4</v>
      </c>
      <c r="J267" s="9">
        <f t="shared" si="132"/>
        <v>0</v>
      </c>
      <c r="K267" s="9">
        <f t="shared" si="132"/>
        <v>0</v>
      </c>
      <c r="L267" s="9">
        <f t="shared" si="132"/>
        <v>0</v>
      </c>
      <c r="M267" s="9">
        <f t="shared" si="132"/>
        <v>0</v>
      </c>
      <c r="N267" s="9">
        <f t="shared" si="132"/>
        <v>0</v>
      </c>
      <c r="O267" s="9">
        <f t="shared" si="132"/>
        <v>0</v>
      </c>
      <c r="P267" s="9">
        <f>P270</f>
        <v>0</v>
      </c>
      <c r="Q267" s="9">
        <f>Q270</f>
        <v>0</v>
      </c>
      <c r="R267" s="9">
        <f>R270</f>
        <v>0</v>
      </c>
    </row>
    <row r="268" spans="1:18" ht="101.25" customHeight="1">
      <c r="A268" s="159" t="s">
        <v>677</v>
      </c>
      <c r="B268" s="66">
        <v>115</v>
      </c>
      <c r="C268" s="13" t="s">
        <v>126</v>
      </c>
      <c r="D268" s="13" t="s">
        <v>120</v>
      </c>
      <c r="E268" s="66" t="s">
        <v>525</v>
      </c>
      <c r="F268" s="13"/>
      <c r="G268" s="9">
        <f>G269</f>
        <v>600</v>
      </c>
      <c r="H268" s="9">
        <f aca="true" t="shared" si="133" ref="H268:O268">H269</f>
        <v>0</v>
      </c>
      <c r="I268" s="9">
        <f t="shared" si="133"/>
        <v>600</v>
      </c>
      <c r="J268" s="9">
        <f t="shared" si="133"/>
        <v>0</v>
      </c>
      <c r="K268" s="9">
        <f t="shared" si="133"/>
        <v>0</v>
      </c>
      <c r="L268" s="9">
        <f t="shared" si="133"/>
        <v>0</v>
      </c>
      <c r="M268" s="9">
        <f t="shared" si="133"/>
        <v>0</v>
      </c>
      <c r="N268" s="9">
        <f t="shared" si="133"/>
        <v>0</v>
      </c>
      <c r="O268" s="9">
        <f t="shared" si="133"/>
        <v>0</v>
      </c>
      <c r="P268" s="9"/>
      <c r="Q268" s="9"/>
      <c r="R268" s="9"/>
    </row>
    <row r="269" spans="1:18" ht="27.75" customHeight="1">
      <c r="A269" s="51" t="s">
        <v>186</v>
      </c>
      <c r="B269" s="66">
        <v>115</v>
      </c>
      <c r="C269" s="13" t="s">
        <v>126</v>
      </c>
      <c r="D269" s="13" t="s">
        <v>120</v>
      </c>
      <c r="E269" s="66" t="s">
        <v>525</v>
      </c>
      <c r="F269" s="13" t="s">
        <v>185</v>
      </c>
      <c r="G269" s="9">
        <f>I269</f>
        <v>600</v>
      </c>
      <c r="H269" s="9"/>
      <c r="I269" s="9">
        <v>600</v>
      </c>
      <c r="J269" s="9"/>
      <c r="K269" s="9"/>
      <c r="L269" s="9"/>
      <c r="M269" s="9"/>
      <c r="N269" s="9"/>
      <c r="O269" s="9"/>
      <c r="P269" s="9"/>
      <c r="Q269" s="9"/>
      <c r="R269" s="9"/>
    </row>
    <row r="270" spans="1:18" ht="37.5">
      <c r="A270" s="65" t="s">
        <v>644</v>
      </c>
      <c r="B270" s="66">
        <v>115</v>
      </c>
      <c r="C270" s="13" t="s">
        <v>126</v>
      </c>
      <c r="D270" s="13" t="s">
        <v>120</v>
      </c>
      <c r="E270" s="66" t="s">
        <v>645</v>
      </c>
      <c r="F270" s="13"/>
      <c r="G270" s="9">
        <f>G271</f>
        <v>5311.7</v>
      </c>
      <c r="H270" s="9">
        <f aca="true" t="shared" si="134" ref="H270:R270">H271</f>
        <v>5152.3</v>
      </c>
      <c r="I270" s="9">
        <f t="shared" si="134"/>
        <v>159.4</v>
      </c>
      <c r="J270" s="9">
        <f t="shared" si="134"/>
        <v>0</v>
      </c>
      <c r="K270" s="9">
        <f t="shared" si="134"/>
        <v>0</v>
      </c>
      <c r="L270" s="9">
        <f t="shared" si="134"/>
        <v>0</v>
      </c>
      <c r="M270" s="9">
        <f t="shared" si="134"/>
        <v>0</v>
      </c>
      <c r="N270" s="9">
        <f t="shared" si="134"/>
        <v>0</v>
      </c>
      <c r="O270" s="9">
        <f t="shared" si="134"/>
        <v>0</v>
      </c>
      <c r="P270" s="9">
        <f t="shared" si="134"/>
        <v>0</v>
      </c>
      <c r="Q270" s="9">
        <f t="shared" si="134"/>
        <v>0</v>
      </c>
      <c r="R270" s="9">
        <f t="shared" si="134"/>
        <v>0</v>
      </c>
    </row>
    <row r="271" spans="1:18" ht="18.75">
      <c r="A271" s="65" t="s">
        <v>186</v>
      </c>
      <c r="B271" s="66">
        <v>115</v>
      </c>
      <c r="C271" s="13" t="s">
        <v>126</v>
      </c>
      <c r="D271" s="13" t="s">
        <v>120</v>
      </c>
      <c r="E271" s="66" t="s">
        <v>645</v>
      </c>
      <c r="F271" s="13" t="s">
        <v>185</v>
      </c>
      <c r="G271" s="9">
        <v>5311.7</v>
      </c>
      <c r="H271" s="9">
        <v>5152.3</v>
      </c>
      <c r="I271" s="9">
        <v>159.4</v>
      </c>
      <c r="J271" s="9"/>
      <c r="K271" s="9">
        <f>L271+M271+N271</f>
        <v>0</v>
      </c>
      <c r="L271" s="9"/>
      <c r="M271" s="9"/>
      <c r="N271" s="9"/>
      <c r="O271" s="9">
        <f>P271+Q271+R271</f>
        <v>0</v>
      </c>
      <c r="P271" s="67"/>
      <c r="Q271" s="9"/>
      <c r="R271" s="67"/>
    </row>
    <row r="272" spans="1:18" ht="18.75">
      <c r="A272" s="65" t="s">
        <v>104</v>
      </c>
      <c r="B272" s="66">
        <v>115</v>
      </c>
      <c r="C272" s="13" t="s">
        <v>126</v>
      </c>
      <c r="D272" s="13" t="s">
        <v>126</v>
      </c>
      <c r="E272" s="13"/>
      <c r="F272" s="13"/>
      <c r="G272" s="9">
        <f>G273+G284</f>
        <v>1266.6</v>
      </c>
      <c r="H272" s="9">
        <f aca="true" t="shared" si="135" ref="H272:R272">H273+H284</f>
        <v>0</v>
      </c>
      <c r="I272" s="9">
        <f t="shared" si="135"/>
        <v>1261.6</v>
      </c>
      <c r="J272" s="9">
        <f t="shared" si="135"/>
        <v>0</v>
      </c>
      <c r="K272" s="9">
        <f t="shared" si="135"/>
        <v>1181.6</v>
      </c>
      <c r="L272" s="9">
        <f t="shared" si="135"/>
        <v>0</v>
      </c>
      <c r="M272" s="9">
        <f>M273+M284</f>
        <v>1181.6</v>
      </c>
      <c r="N272" s="9">
        <f t="shared" si="135"/>
        <v>0</v>
      </c>
      <c r="O272" s="9">
        <f t="shared" si="135"/>
        <v>1181.6</v>
      </c>
      <c r="P272" s="9">
        <f t="shared" si="135"/>
        <v>0</v>
      </c>
      <c r="Q272" s="9">
        <f t="shared" si="135"/>
        <v>1181.6</v>
      </c>
      <c r="R272" s="9">
        <f t="shared" si="135"/>
        <v>0</v>
      </c>
    </row>
    <row r="273" spans="1:18" ht="41.25" customHeight="1">
      <c r="A273" s="65" t="s">
        <v>496</v>
      </c>
      <c r="B273" s="66">
        <v>115</v>
      </c>
      <c r="C273" s="13" t="s">
        <v>126</v>
      </c>
      <c r="D273" s="13" t="s">
        <v>126</v>
      </c>
      <c r="E273" s="13" t="s">
        <v>9</v>
      </c>
      <c r="F273" s="13"/>
      <c r="G273" s="9">
        <f>G274</f>
        <v>1065</v>
      </c>
      <c r="H273" s="9">
        <f aca="true" t="shared" si="136" ref="H273:R273">H274</f>
        <v>0</v>
      </c>
      <c r="I273" s="9">
        <f t="shared" si="136"/>
        <v>1060</v>
      </c>
      <c r="J273" s="9">
        <f t="shared" si="136"/>
        <v>0</v>
      </c>
      <c r="K273" s="9">
        <f t="shared" si="136"/>
        <v>980</v>
      </c>
      <c r="L273" s="9">
        <f t="shared" si="136"/>
        <v>0</v>
      </c>
      <c r="M273" s="9">
        <f t="shared" si="136"/>
        <v>980</v>
      </c>
      <c r="N273" s="9">
        <f t="shared" si="136"/>
        <v>0</v>
      </c>
      <c r="O273" s="9">
        <f t="shared" si="136"/>
        <v>980</v>
      </c>
      <c r="P273" s="9">
        <f t="shared" si="136"/>
        <v>0</v>
      </c>
      <c r="Q273" s="9">
        <f t="shared" si="136"/>
        <v>980</v>
      </c>
      <c r="R273" s="9">
        <f t="shared" si="136"/>
        <v>0</v>
      </c>
    </row>
    <row r="274" spans="1:18" ht="41.25" customHeight="1">
      <c r="A274" s="65" t="s">
        <v>502</v>
      </c>
      <c r="B274" s="66">
        <v>115</v>
      </c>
      <c r="C274" s="13" t="s">
        <v>126</v>
      </c>
      <c r="D274" s="13" t="s">
        <v>126</v>
      </c>
      <c r="E274" s="13" t="s">
        <v>10</v>
      </c>
      <c r="F274" s="13"/>
      <c r="G274" s="9">
        <f>G275+G278+G281</f>
        <v>1065</v>
      </c>
      <c r="H274" s="9">
        <f aca="true" t="shared" si="137" ref="H274:R274">H275+H278+H281</f>
        <v>0</v>
      </c>
      <c r="I274" s="9">
        <f t="shared" si="137"/>
        <v>1060</v>
      </c>
      <c r="J274" s="9">
        <f t="shared" si="137"/>
        <v>0</v>
      </c>
      <c r="K274" s="9">
        <f t="shared" si="137"/>
        <v>980</v>
      </c>
      <c r="L274" s="9">
        <f t="shared" si="137"/>
        <v>0</v>
      </c>
      <c r="M274" s="9">
        <f t="shared" si="137"/>
        <v>980</v>
      </c>
      <c r="N274" s="9">
        <f t="shared" si="137"/>
        <v>0</v>
      </c>
      <c r="O274" s="9">
        <f t="shared" si="137"/>
        <v>980</v>
      </c>
      <c r="P274" s="9">
        <f t="shared" si="137"/>
        <v>0</v>
      </c>
      <c r="Q274" s="9">
        <f t="shared" si="137"/>
        <v>980</v>
      </c>
      <c r="R274" s="9">
        <f t="shared" si="137"/>
        <v>0</v>
      </c>
    </row>
    <row r="275" spans="1:18" ht="39.75" customHeight="1">
      <c r="A275" s="65" t="s">
        <v>346</v>
      </c>
      <c r="B275" s="66">
        <v>115</v>
      </c>
      <c r="C275" s="13" t="s">
        <v>126</v>
      </c>
      <c r="D275" s="13" t="s">
        <v>126</v>
      </c>
      <c r="E275" s="13" t="s">
        <v>11</v>
      </c>
      <c r="F275" s="13"/>
      <c r="G275" s="9">
        <f>G276</f>
        <v>684.6</v>
      </c>
      <c r="H275" s="9">
        <f aca="true" t="shared" si="138" ref="H275:R276">H276</f>
        <v>0</v>
      </c>
      <c r="I275" s="9">
        <f t="shared" si="138"/>
        <v>705</v>
      </c>
      <c r="J275" s="9">
        <f t="shared" si="138"/>
        <v>0</v>
      </c>
      <c r="K275" s="9">
        <f t="shared" si="138"/>
        <v>625</v>
      </c>
      <c r="L275" s="9">
        <f t="shared" si="138"/>
        <v>0</v>
      </c>
      <c r="M275" s="9">
        <f t="shared" si="138"/>
        <v>625</v>
      </c>
      <c r="N275" s="9">
        <f t="shared" si="138"/>
        <v>0</v>
      </c>
      <c r="O275" s="9">
        <f t="shared" si="138"/>
        <v>625</v>
      </c>
      <c r="P275" s="9">
        <f t="shared" si="138"/>
        <v>0</v>
      </c>
      <c r="Q275" s="9">
        <f t="shared" si="138"/>
        <v>625</v>
      </c>
      <c r="R275" s="9">
        <f t="shared" si="138"/>
        <v>0</v>
      </c>
    </row>
    <row r="276" spans="1:18" ht="18.75">
      <c r="A276" s="65" t="s">
        <v>39</v>
      </c>
      <c r="B276" s="66">
        <v>115</v>
      </c>
      <c r="C276" s="13" t="s">
        <v>126</v>
      </c>
      <c r="D276" s="13" t="s">
        <v>126</v>
      </c>
      <c r="E276" s="13" t="s">
        <v>38</v>
      </c>
      <c r="F276" s="13"/>
      <c r="G276" s="9">
        <f>G277</f>
        <v>684.6</v>
      </c>
      <c r="H276" s="9">
        <f t="shared" si="138"/>
        <v>0</v>
      </c>
      <c r="I276" s="9">
        <f t="shared" si="138"/>
        <v>705</v>
      </c>
      <c r="J276" s="9">
        <f t="shared" si="138"/>
        <v>0</v>
      </c>
      <c r="K276" s="9">
        <f t="shared" si="138"/>
        <v>625</v>
      </c>
      <c r="L276" s="9">
        <f t="shared" si="138"/>
        <v>0</v>
      </c>
      <c r="M276" s="9">
        <f t="shared" si="138"/>
        <v>625</v>
      </c>
      <c r="N276" s="9">
        <f t="shared" si="138"/>
        <v>0</v>
      </c>
      <c r="O276" s="9">
        <f t="shared" si="138"/>
        <v>625</v>
      </c>
      <c r="P276" s="9">
        <f t="shared" si="138"/>
        <v>0</v>
      </c>
      <c r="Q276" s="9">
        <f t="shared" si="138"/>
        <v>625</v>
      </c>
      <c r="R276" s="9">
        <f t="shared" si="138"/>
        <v>0</v>
      </c>
    </row>
    <row r="277" spans="1:18" ht="18.75">
      <c r="A277" s="65" t="s">
        <v>186</v>
      </c>
      <c r="B277" s="66">
        <v>115</v>
      </c>
      <c r="C277" s="13" t="s">
        <v>126</v>
      </c>
      <c r="D277" s="13" t="s">
        <v>126</v>
      </c>
      <c r="E277" s="13" t="s">
        <v>38</v>
      </c>
      <c r="F277" s="13" t="s">
        <v>185</v>
      </c>
      <c r="G277" s="9">
        <v>684.6</v>
      </c>
      <c r="H277" s="9"/>
      <c r="I277" s="9">
        <f>625+80</f>
        <v>705</v>
      </c>
      <c r="J277" s="9"/>
      <c r="K277" s="9">
        <f>L277+M277+N277</f>
        <v>625</v>
      </c>
      <c r="L277" s="9"/>
      <c r="M277" s="9">
        <v>625</v>
      </c>
      <c r="N277" s="9"/>
      <c r="O277" s="9">
        <f>P277+Q277+R277</f>
        <v>625</v>
      </c>
      <c r="P277" s="67"/>
      <c r="Q277" s="9">
        <v>625</v>
      </c>
      <c r="R277" s="67"/>
    </row>
    <row r="278" spans="1:18" ht="66" customHeight="1">
      <c r="A278" s="65" t="s">
        <v>20</v>
      </c>
      <c r="B278" s="66">
        <v>115</v>
      </c>
      <c r="C278" s="13" t="s">
        <v>126</v>
      </c>
      <c r="D278" s="13" t="s">
        <v>126</v>
      </c>
      <c r="E278" s="13" t="s">
        <v>505</v>
      </c>
      <c r="F278" s="13"/>
      <c r="G278" s="9">
        <f>G279</f>
        <v>350.4</v>
      </c>
      <c r="H278" s="9">
        <f aca="true" t="shared" si="139" ref="H278:R279">H279</f>
        <v>0</v>
      </c>
      <c r="I278" s="9">
        <f t="shared" si="139"/>
        <v>325</v>
      </c>
      <c r="J278" s="9">
        <f t="shared" si="139"/>
        <v>0</v>
      </c>
      <c r="K278" s="9">
        <f t="shared" si="139"/>
        <v>325</v>
      </c>
      <c r="L278" s="9">
        <f t="shared" si="139"/>
        <v>0</v>
      </c>
      <c r="M278" s="9">
        <f t="shared" si="139"/>
        <v>325</v>
      </c>
      <c r="N278" s="9">
        <f t="shared" si="139"/>
        <v>0</v>
      </c>
      <c r="O278" s="9">
        <f t="shared" si="139"/>
        <v>325</v>
      </c>
      <c r="P278" s="9">
        <f t="shared" si="139"/>
        <v>0</v>
      </c>
      <c r="Q278" s="9">
        <f t="shared" si="139"/>
        <v>325</v>
      </c>
      <c r="R278" s="9">
        <f t="shared" si="139"/>
        <v>0</v>
      </c>
    </row>
    <row r="279" spans="1:18" ht="41.25" customHeight="1">
      <c r="A279" s="65" t="s">
        <v>39</v>
      </c>
      <c r="B279" s="66">
        <v>115</v>
      </c>
      <c r="C279" s="13" t="s">
        <v>126</v>
      </c>
      <c r="D279" s="13" t="s">
        <v>126</v>
      </c>
      <c r="E279" s="13" t="s">
        <v>506</v>
      </c>
      <c r="F279" s="13"/>
      <c r="G279" s="9">
        <f>G280</f>
        <v>350.4</v>
      </c>
      <c r="H279" s="9">
        <f t="shared" si="139"/>
        <v>0</v>
      </c>
      <c r="I279" s="9">
        <f t="shared" si="139"/>
        <v>325</v>
      </c>
      <c r="J279" s="9">
        <f t="shared" si="139"/>
        <v>0</v>
      </c>
      <c r="K279" s="9">
        <f t="shared" si="139"/>
        <v>325</v>
      </c>
      <c r="L279" s="9">
        <f t="shared" si="139"/>
        <v>0</v>
      </c>
      <c r="M279" s="9">
        <f t="shared" si="139"/>
        <v>325</v>
      </c>
      <c r="N279" s="9">
        <f t="shared" si="139"/>
        <v>0</v>
      </c>
      <c r="O279" s="9">
        <f t="shared" si="139"/>
        <v>325</v>
      </c>
      <c r="P279" s="9">
        <f t="shared" si="139"/>
        <v>0</v>
      </c>
      <c r="Q279" s="9">
        <f t="shared" si="139"/>
        <v>325</v>
      </c>
      <c r="R279" s="9">
        <f t="shared" si="139"/>
        <v>0</v>
      </c>
    </row>
    <row r="280" spans="1:18" ht="18.75">
      <c r="A280" s="65" t="s">
        <v>186</v>
      </c>
      <c r="B280" s="66">
        <v>115</v>
      </c>
      <c r="C280" s="13" t="s">
        <v>126</v>
      </c>
      <c r="D280" s="13" t="s">
        <v>126</v>
      </c>
      <c r="E280" s="13" t="s">
        <v>506</v>
      </c>
      <c r="F280" s="13" t="s">
        <v>185</v>
      </c>
      <c r="G280" s="9">
        <v>350.4</v>
      </c>
      <c r="H280" s="9"/>
      <c r="I280" s="9">
        <v>325</v>
      </c>
      <c r="J280" s="9"/>
      <c r="K280" s="9">
        <f>L280+N280+M280</f>
        <v>325</v>
      </c>
      <c r="L280" s="9"/>
      <c r="M280" s="9">
        <v>325</v>
      </c>
      <c r="N280" s="9"/>
      <c r="O280" s="9">
        <f>P280+R280+Q280</f>
        <v>325</v>
      </c>
      <c r="P280" s="67"/>
      <c r="Q280" s="9">
        <v>325</v>
      </c>
      <c r="R280" s="67"/>
    </row>
    <row r="281" spans="1:18" ht="60.75" customHeight="1">
      <c r="A281" s="65" t="s">
        <v>350</v>
      </c>
      <c r="B281" s="66">
        <v>115</v>
      </c>
      <c r="C281" s="13" t="s">
        <v>126</v>
      </c>
      <c r="D281" s="13" t="s">
        <v>126</v>
      </c>
      <c r="E281" s="13" t="s">
        <v>36</v>
      </c>
      <c r="F281" s="13"/>
      <c r="G281" s="9">
        <f>G282</f>
        <v>30</v>
      </c>
      <c r="H281" s="9">
        <f aca="true" t="shared" si="140" ref="H281:R282">H282</f>
        <v>0</v>
      </c>
      <c r="I281" s="9">
        <f t="shared" si="140"/>
        <v>30</v>
      </c>
      <c r="J281" s="9">
        <f t="shared" si="140"/>
        <v>0</v>
      </c>
      <c r="K281" s="9">
        <f t="shared" si="140"/>
        <v>30</v>
      </c>
      <c r="L281" s="9">
        <f t="shared" si="140"/>
        <v>0</v>
      </c>
      <c r="M281" s="9">
        <f t="shared" si="140"/>
        <v>30</v>
      </c>
      <c r="N281" s="9">
        <f t="shared" si="140"/>
        <v>0</v>
      </c>
      <c r="O281" s="9">
        <f t="shared" si="140"/>
        <v>30</v>
      </c>
      <c r="P281" s="9">
        <f t="shared" si="140"/>
        <v>0</v>
      </c>
      <c r="Q281" s="9">
        <f t="shared" si="140"/>
        <v>30</v>
      </c>
      <c r="R281" s="9">
        <f t="shared" si="140"/>
        <v>0</v>
      </c>
    </row>
    <row r="282" spans="1:18" ht="44.25" customHeight="1">
      <c r="A282" s="65" t="s">
        <v>39</v>
      </c>
      <c r="B282" s="66">
        <v>115</v>
      </c>
      <c r="C282" s="13" t="s">
        <v>126</v>
      </c>
      <c r="D282" s="13" t="s">
        <v>126</v>
      </c>
      <c r="E282" s="13" t="s">
        <v>37</v>
      </c>
      <c r="F282" s="13"/>
      <c r="G282" s="9">
        <f>G283</f>
        <v>30</v>
      </c>
      <c r="H282" s="9">
        <f t="shared" si="140"/>
        <v>0</v>
      </c>
      <c r="I282" s="9">
        <f t="shared" si="140"/>
        <v>30</v>
      </c>
      <c r="J282" s="9">
        <f t="shared" si="140"/>
        <v>0</v>
      </c>
      <c r="K282" s="9">
        <f t="shared" si="140"/>
        <v>30</v>
      </c>
      <c r="L282" s="9">
        <f t="shared" si="140"/>
        <v>0</v>
      </c>
      <c r="M282" s="9">
        <f t="shared" si="140"/>
        <v>30</v>
      </c>
      <c r="N282" s="9">
        <f t="shared" si="140"/>
        <v>0</v>
      </c>
      <c r="O282" s="9">
        <f t="shared" si="140"/>
        <v>30</v>
      </c>
      <c r="P282" s="9">
        <f t="shared" si="140"/>
        <v>0</v>
      </c>
      <c r="Q282" s="9">
        <f t="shared" si="140"/>
        <v>30</v>
      </c>
      <c r="R282" s="9">
        <f t="shared" si="140"/>
        <v>0</v>
      </c>
    </row>
    <row r="283" spans="1:18" ht="18.75">
      <c r="A283" s="65" t="s">
        <v>186</v>
      </c>
      <c r="B283" s="66">
        <v>115</v>
      </c>
      <c r="C283" s="13" t="s">
        <v>126</v>
      </c>
      <c r="D283" s="13" t="s">
        <v>126</v>
      </c>
      <c r="E283" s="13" t="s">
        <v>507</v>
      </c>
      <c r="F283" s="13" t="s">
        <v>185</v>
      </c>
      <c r="G283" s="9">
        <f>H283+I283+J283</f>
        <v>30</v>
      </c>
      <c r="H283" s="9"/>
      <c r="I283" s="9">
        <v>30</v>
      </c>
      <c r="J283" s="9"/>
      <c r="K283" s="9">
        <f>L283+M283+N283</f>
        <v>30</v>
      </c>
      <c r="L283" s="9"/>
      <c r="M283" s="9">
        <v>30</v>
      </c>
      <c r="N283" s="9"/>
      <c r="O283" s="9">
        <f>P283+Q283+R283</f>
        <v>30</v>
      </c>
      <c r="P283" s="16"/>
      <c r="Q283" s="70">
        <v>30</v>
      </c>
      <c r="R283" s="16"/>
    </row>
    <row r="284" spans="1:18" ht="41.25" customHeight="1">
      <c r="A284" s="65" t="s">
        <v>471</v>
      </c>
      <c r="B284" s="66">
        <v>115</v>
      </c>
      <c r="C284" s="13" t="s">
        <v>126</v>
      </c>
      <c r="D284" s="13" t="s">
        <v>126</v>
      </c>
      <c r="E284" s="13" t="s">
        <v>245</v>
      </c>
      <c r="F284" s="13"/>
      <c r="G284" s="9">
        <f>G285+G288+G291+G294</f>
        <v>201.60000000000002</v>
      </c>
      <c r="H284" s="9">
        <f aca="true" t="shared" si="141" ref="H284:R284">H285+H288+H291+H294</f>
        <v>0</v>
      </c>
      <c r="I284" s="9">
        <f t="shared" si="141"/>
        <v>201.60000000000002</v>
      </c>
      <c r="J284" s="9">
        <f t="shared" si="141"/>
        <v>0</v>
      </c>
      <c r="K284" s="9">
        <f t="shared" si="141"/>
        <v>201.60000000000002</v>
      </c>
      <c r="L284" s="9">
        <f t="shared" si="141"/>
        <v>0</v>
      </c>
      <c r="M284" s="9">
        <f t="shared" si="141"/>
        <v>201.60000000000002</v>
      </c>
      <c r="N284" s="9">
        <f t="shared" si="141"/>
        <v>0</v>
      </c>
      <c r="O284" s="9">
        <f t="shared" si="141"/>
        <v>201.60000000000002</v>
      </c>
      <c r="P284" s="9">
        <f t="shared" si="141"/>
        <v>0</v>
      </c>
      <c r="Q284" s="9">
        <f t="shared" si="141"/>
        <v>201.60000000000002</v>
      </c>
      <c r="R284" s="9">
        <f t="shared" si="141"/>
        <v>0</v>
      </c>
    </row>
    <row r="285" spans="1:18" ht="42" customHeight="1">
      <c r="A285" s="65" t="s">
        <v>246</v>
      </c>
      <c r="B285" s="66">
        <v>115</v>
      </c>
      <c r="C285" s="13" t="s">
        <v>126</v>
      </c>
      <c r="D285" s="13" t="s">
        <v>126</v>
      </c>
      <c r="E285" s="13" t="s">
        <v>473</v>
      </c>
      <c r="F285" s="13"/>
      <c r="G285" s="9">
        <f>G286</f>
        <v>140.8</v>
      </c>
      <c r="H285" s="9">
        <f aca="true" t="shared" si="142" ref="H285:R286">H286</f>
        <v>0</v>
      </c>
      <c r="I285" s="9">
        <f t="shared" si="142"/>
        <v>140.8</v>
      </c>
      <c r="J285" s="9">
        <f t="shared" si="142"/>
        <v>0</v>
      </c>
      <c r="K285" s="9">
        <f t="shared" si="142"/>
        <v>140.8</v>
      </c>
      <c r="L285" s="9">
        <f t="shared" si="142"/>
        <v>0</v>
      </c>
      <c r="M285" s="9">
        <f t="shared" si="142"/>
        <v>140.8</v>
      </c>
      <c r="N285" s="9">
        <f t="shared" si="142"/>
        <v>0</v>
      </c>
      <c r="O285" s="9">
        <f t="shared" si="142"/>
        <v>140.8</v>
      </c>
      <c r="P285" s="9">
        <f t="shared" si="142"/>
        <v>0</v>
      </c>
      <c r="Q285" s="9">
        <f t="shared" si="142"/>
        <v>140.8</v>
      </c>
      <c r="R285" s="9">
        <f t="shared" si="142"/>
        <v>0</v>
      </c>
    </row>
    <row r="286" spans="1:18" ht="21.75" customHeight="1">
      <c r="A286" s="65" t="s">
        <v>175</v>
      </c>
      <c r="B286" s="66">
        <v>115</v>
      </c>
      <c r="C286" s="13" t="s">
        <v>126</v>
      </c>
      <c r="D286" s="13" t="s">
        <v>126</v>
      </c>
      <c r="E286" s="13" t="s">
        <v>474</v>
      </c>
      <c r="F286" s="13"/>
      <c r="G286" s="9">
        <f>G287</f>
        <v>140.8</v>
      </c>
      <c r="H286" s="9">
        <f t="shared" si="142"/>
        <v>0</v>
      </c>
      <c r="I286" s="9">
        <f t="shared" si="142"/>
        <v>140.8</v>
      </c>
      <c r="J286" s="9">
        <f t="shared" si="142"/>
        <v>0</v>
      </c>
      <c r="K286" s="9">
        <f t="shared" si="142"/>
        <v>140.8</v>
      </c>
      <c r="L286" s="9">
        <f t="shared" si="142"/>
        <v>0</v>
      </c>
      <c r="M286" s="9">
        <f t="shared" si="142"/>
        <v>140.8</v>
      </c>
      <c r="N286" s="9">
        <f t="shared" si="142"/>
        <v>0</v>
      </c>
      <c r="O286" s="9">
        <f t="shared" si="142"/>
        <v>140.8</v>
      </c>
      <c r="P286" s="9">
        <f t="shared" si="142"/>
        <v>0</v>
      </c>
      <c r="Q286" s="9">
        <f t="shared" si="142"/>
        <v>140.8</v>
      </c>
      <c r="R286" s="9">
        <f t="shared" si="142"/>
        <v>0</v>
      </c>
    </row>
    <row r="287" spans="1:18" ht="18.75">
      <c r="A287" s="65" t="s">
        <v>186</v>
      </c>
      <c r="B287" s="66">
        <v>115</v>
      </c>
      <c r="C287" s="13" t="s">
        <v>126</v>
      </c>
      <c r="D287" s="13" t="s">
        <v>126</v>
      </c>
      <c r="E287" s="13" t="s">
        <v>474</v>
      </c>
      <c r="F287" s="13" t="s">
        <v>185</v>
      </c>
      <c r="G287" s="9">
        <f>H287+I287+J287</f>
        <v>140.8</v>
      </c>
      <c r="H287" s="9"/>
      <c r="I287" s="9">
        <v>140.8</v>
      </c>
      <c r="J287" s="9"/>
      <c r="K287" s="9">
        <f>L287+M287+N287</f>
        <v>140.8</v>
      </c>
      <c r="L287" s="9"/>
      <c r="M287" s="9">
        <v>140.8</v>
      </c>
      <c r="N287" s="9"/>
      <c r="O287" s="9">
        <f>P287+Q287+R287</f>
        <v>140.8</v>
      </c>
      <c r="P287" s="9"/>
      <c r="Q287" s="9">
        <v>140.8</v>
      </c>
      <c r="R287" s="9"/>
    </row>
    <row r="288" spans="1:18" ht="48" customHeight="1">
      <c r="A288" s="65" t="s">
        <v>472</v>
      </c>
      <c r="B288" s="66">
        <v>115</v>
      </c>
      <c r="C288" s="13" t="s">
        <v>126</v>
      </c>
      <c r="D288" s="13" t="s">
        <v>126</v>
      </c>
      <c r="E288" s="13" t="s">
        <v>247</v>
      </c>
      <c r="F288" s="13"/>
      <c r="G288" s="9">
        <f>G289</f>
        <v>3.6</v>
      </c>
      <c r="H288" s="9">
        <f aca="true" t="shared" si="143" ref="H288:R289">H289</f>
        <v>0</v>
      </c>
      <c r="I288" s="9">
        <f t="shared" si="143"/>
        <v>3.6</v>
      </c>
      <c r="J288" s="9">
        <f t="shared" si="143"/>
        <v>0</v>
      </c>
      <c r="K288" s="9">
        <f t="shared" si="143"/>
        <v>3.6</v>
      </c>
      <c r="L288" s="9">
        <f t="shared" si="143"/>
        <v>0</v>
      </c>
      <c r="M288" s="9">
        <f t="shared" si="143"/>
        <v>3.6</v>
      </c>
      <c r="N288" s="9">
        <f t="shared" si="143"/>
        <v>0</v>
      </c>
      <c r="O288" s="9">
        <f t="shared" si="143"/>
        <v>3.6</v>
      </c>
      <c r="P288" s="9">
        <f t="shared" si="143"/>
        <v>0</v>
      </c>
      <c r="Q288" s="9">
        <f t="shared" si="143"/>
        <v>3.6</v>
      </c>
      <c r="R288" s="9">
        <f t="shared" si="143"/>
        <v>0</v>
      </c>
    </row>
    <row r="289" spans="1:18" ht="18.75">
      <c r="A289" s="65" t="s">
        <v>175</v>
      </c>
      <c r="B289" s="66">
        <v>115</v>
      </c>
      <c r="C289" s="13" t="s">
        <v>126</v>
      </c>
      <c r="D289" s="13" t="s">
        <v>126</v>
      </c>
      <c r="E289" s="13" t="s">
        <v>248</v>
      </c>
      <c r="F289" s="13"/>
      <c r="G289" s="9">
        <f>G290</f>
        <v>3.6</v>
      </c>
      <c r="H289" s="9">
        <f t="shared" si="143"/>
        <v>0</v>
      </c>
      <c r="I289" s="9">
        <f t="shared" si="143"/>
        <v>3.6</v>
      </c>
      <c r="J289" s="9">
        <f t="shared" si="143"/>
        <v>0</v>
      </c>
      <c r="K289" s="9">
        <f t="shared" si="143"/>
        <v>3.6</v>
      </c>
      <c r="L289" s="9">
        <f t="shared" si="143"/>
        <v>0</v>
      </c>
      <c r="M289" s="9">
        <f t="shared" si="143"/>
        <v>3.6</v>
      </c>
      <c r="N289" s="9">
        <f t="shared" si="143"/>
        <v>0</v>
      </c>
      <c r="O289" s="9">
        <f t="shared" si="143"/>
        <v>3.6</v>
      </c>
      <c r="P289" s="9">
        <f t="shared" si="143"/>
        <v>0</v>
      </c>
      <c r="Q289" s="9">
        <f t="shared" si="143"/>
        <v>3.6</v>
      </c>
      <c r="R289" s="9">
        <f t="shared" si="143"/>
        <v>0</v>
      </c>
    </row>
    <row r="290" spans="1:18" ht="18.75">
      <c r="A290" s="65" t="s">
        <v>186</v>
      </c>
      <c r="B290" s="66">
        <v>115</v>
      </c>
      <c r="C290" s="13" t="s">
        <v>126</v>
      </c>
      <c r="D290" s="13" t="s">
        <v>126</v>
      </c>
      <c r="E290" s="13" t="s">
        <v>248</v>
      </c>
      <c r="F290" s="13" t="s">
        <v>185</v>
      </c>
      <c r="G290" s="9">
        <f>H290+I290+J290</f>
        <v>3.6</v>
      </c>
      <c r="H290" s="9"/>
      <c r="I290" s="9">
        <v>3.6</v>
      </c>
      <c r="J290" s="9"/>
      <c r="K290" s="9">
        <f>L290+N290+M290</f>
        <v>3.6</v>
      </c>
      <c r="L290" s="9"/>
      <c r="M290" s="9">
        <v>3.6</v>
      </c>
      <c r="N290" s="9"/>
      <c r="O290" s="9">
        <f>P290+R290+Q290</f>
        <v>3.6</v>
      </c>
      <c r="P290" s="9"/>
      <c r="Q290" s="9">
        <v>3.6</v>
      </c>
      <c r="R290" s="9"/>
    </row>
    <row r="291" spans="1:18" ht="41.25" customHeight="1">
      <c r="A291" s="65" t="s">
        <v>31</v>
      </c>
      <c r="B291" s="66">
        <v>115</v>
      </c>
      <c r="C291" s="13" t="s">
        <v>126</v>
      </c>
      <c r="D291" s="13" t="s">
        <v>126</v>
      </c>
      <c r="E291" s="13" t="s">
        <v>249</v>
      </c>
      <c r="F291" s="13"/>
      <c r="G291" s="9">
        <f>G292</f>
        <v>15</v>
      </c>
      <c r="H291" s="9">
        <f aca="true" t="shared" si="144" ref="H291:R292">H292</f>
        <v>0</v>
      </c>
      <c r="I291" s="9">
        <f t="shared" si="144"/>
        <v>15</v>
      </c>
      <c r="J291" s="9">
        <f t="shared" si="144"/>
        <v>0</v>
      </c>
      <c r="K291" s="9">
        <f t="shared" si="144"/>
        <v>15</v>
      </c>
      <c r="L291" s="9">
        <f t="shared" si="144"/>
        <v>0</v>
      </c>
      <c r="M291" s="9">
        <f t="shared" si="144"/>
        <v>15</v>
      </c>
      <c r="N291" s="9">
        <f t="shared" si="144"/>
        <v>0</v>
      </c>
      <c r="O291" s="9">
        <f t="shared" si="144"/>
        <v>15</v>
      </c>
      <c r="P291" s="9">
        <f t="shared" si="144"/>
        <v>0</v>
      </c>
      <c r="Q291" s="9">
        <f t="shared" si="144"/>
        <v>15</v>
      </c>
      <c r="R291" s="9">
        <f t="shared" si="144"/>
        <v>0</v>
      </c>
    </row>
    <row r="292" spans="1:18" ht="23.25" customHeight="1">
      <c r="A292" s="65" t="s">
        <v>175</v>
      </c>
      <c r="B292" s="66">
        <v>115</v>
      </c>
      <c r="C292" s="13" t="s">
        <v>126</v>
      </c>
      <c r="D292" s="13" t="s">
        <v>126</v>
      </c>
      <c r="E292" s="13" t="s">
        <v>250</v>
      </c>
      <c r="F292" s="13"/>
      <c r="G292" s="9">
        <f>G293</f>
        <v>15</v>
      </c>
      <c r="H292" s="9">
        <f t="shared" si="144"/>
        <v>0</v>
      </c>
      <c r="I292" s="9">
        <f t="shared" si="144"/>
        <v>15</v>
      </c>
      <c r="J292" s="9">
        <f t="shared" si="144"/>
        <v>0</v>
      </c>
      <c r="K292" s="9">
        <f t="shared" si="144"/>
        <v>15</v>
      </c>
      <c r="L292" s="9">
        <f t="shared" si="144"/>
        <v>0</v>
      </c>
      <c r="M292" s="9">
        <f t="shared" si="144"/>
        <v>15</v>
      </c>
      <c r="N292" s="9">
        <f t="shared" si="144"/>
        <v>0</v>
      </c>
      <c r="O292" s="9">
        <f t="shared" si="144"/>
        <v>15</v>
      </c>
      <c r="P292" s="9">
        <f t="shared" si="144"/>
        <v>0</v>
      </c>
      <c r="Q292" s="9">
        <f t="shared" si="144"/>
        <v>15</v>
      </c>
      <c r="R292" s="9">
        <f t="shared" si="144"/>
        <v>0</v>
      </c>
    </row>
    <row r="293" spans="1:18" ht="18.75">
      <c r="A293" s="65" t="s">
        <v>186</v>
      </c>
      <c r="B293" s="66">
        <v>115</v>
      </c>
      <c r="C293" s="13" t="s">
        <v>126</v>
      </c>
      <c r="D293" s="13" t="s">
        <v>126</v>
      </c>
      <c r="E293" s="13" t="s">
        <v>250</v>
      </c>
      <c r="F293" s="13" t="s">
        <v>185</v>
      </c>
      <c r="G293" s="9">
        <f>H293+I293+J293</f>
        <v>15</v>
      </c>
      <c r="H293" s="9"/>
      <c r="I293" s="9">
        <v>15</v>
      </c>
      <c r="J293" s="9"/>
      <c r="K293" s="9">
        <f>L293+M293+N293</f>
        <v>15</v>
      </c>
      <c r="L293" s="9"/>
      <c r="M293" s="9">
        <v>15</v>
      </c>
      <c r="N293" s="9"/>
      <c r="O293" s="9">
        <f>P293+Q293+R293</f>
        <v>15</v>
      </c>
      <c r="P293" s="9"/>
      <c r="Q293" s="9">
        <v>15</v>
      </c>
      <c r="R293" s="9"/>
    </row>
    <row r="294" spans="1:18" ht="41.25" customHeight="1">
      <c r="A294" s="65" t="s">
        <v>253</v>
      </c>
      <c r="B294" s="66">
        <v>115</v>
      </c>
      <c r="C294" s="13" t="s">
        <v>126</v>
      </c>
      <c r="D294" s="13" t="s">
        <v>126</v>
      </c>
      <c r="E294" s="13" t="s">
        <v>251</v>
      </c>
      <c r="F294" s="13"/>
      <c r="G294" s="9">
        <f>G295</f>
        <v>42.2</v>
      </c>
      <c r="H294" s="9">
        <f aca="true" t="shared" si="145" ref="H294:R295">H295</f>
        <v>0</v>
      </c>
      <c r="I294" s="9">
        <f t="shared" si="145"/>
        <v>42.2</v>
      </c>
      <c r="J294" s="9">
        <f t="shared" si="145"/>
        <v>0</v>
      </c>
      <c r="K294" s="9">
        <f t="shared" si="145"/>
        <v>42.2</v>
      </c>
      <c r="L294" s="9">
        <f t="shared" si="145"/>
        <v>0</v>
      </c>
      <c r="M294" s="9">
        <f t="shared" si="145"/>
        <v>42.2</v>
      </c>
      <c r="N294" s="9">
        <f t="shared" si="145"/>
        <v>0</v>
      </c>
      <c r="O294" s="9">
        <f t="shared" si="145"/>
        <v>42.2</v>
      </c>
      <c r="P294" s="9">
        <f t="shared" si="145"/>
        <v>0</v>
      </c>
      <c r="Q294" s="9">
        <f t="shared" si="145"/>
        <v>42.2</v>
      </c>
      <c r="R294" s="9">
        <f t="shared" si="145"/>
        <v>0</v>
      </c>
    </row>
    <row r="295" spans="1:18" ht="18.75">
      <c r="A295" s="65" t="s">
        <v>175</v>
      </c>
      <c r="B295" s="66">
        <v>115</v>
      </c>
      <c r="C295" s="13" t="s">
        <v>126</v>
      </c>
      <c r="D295" s="13" t="s">
        <v>126</v>
      </c>
      <c r="E295" s="13" t="s">
        <v>252</v>
      </c>
      <c r="F295" s="13"/>
      <c r="G295" s="9">
        <f>G296</f>
        <v>42.2</v>
      </c>
      <c r="H295" s="9">
        <f t="shared" si="145"/>
        <v>0</v>
      </c>
      <c r="I295" s="9">
        <f t="shared" si="145"/>
        <v>42.2</v>
      </c>
      <c r="J295" s="9">
        <f t="shared" si="145"/>
        <v>0</v>
      </c>
      <c r="K295" s="9">
        <f t="shared" si="145"/>
        <v>42.2</v>
      </c>
      <c r="L295" s="9">
        <f t="shared" si="145"/>
        <v>0</v>
      </c>
      <c r="M295" s="9">
        <f t="shared" si="145"/>
        <v>42.2</v>
      </c>
      <c r="N295" s="9">
        <f t="shared" si="145"/>
        <v>0</v>
      </c>
      <c r="O295" s="9">
        <f t="shared" si="145"/>
        <v>42.2</v>
      </c>
      <c r="P295" s="9">
        <f t="shared" si="145"/>
        <v>0</v>
      </c>
      <c r="Q295" s="9">
        <f t="shared" si="145"/>
        <v>42.2</v>
      </c>
      <c r="R295" s="9">
        <f t="shared" si="145"/>
        <v>0</v>
      </c>
    </row>
    <row r="296" spans="1:18" ht="18.75">
      <c r="A296" s="65" t="s">
        <v>186</v>
      </c>
      <c r="B296" s="66">
        <v>115</v>
      </c>
      <c r="C296" s="13" t="s">
        <v>126</v>
      </c>
      <c r="D296" s="13" t="s">
        <v>126</v>
      </c>
      <c r="E296" s="13" t="s">
        <v>252</v>
      </c>
      <c r="F296" s="13" t="s">
        <v>185</v>
      </c>
      <c r="G296" s="9">
        <f>H296+I296+J296</f>
        <v>42.2</v>
      </c>
      <c r="H296" s="9"/>
      <c r="I296" s="9">
        <v>42.2</v>
      </c>
      <c r="J296" s="9"/>
      <c r="K296" s="9">
        <f>L296+M296+N296</f>
        <v>42.2</v>
      </c>
      <c r="L296" s="9"/>
      <c r="M296" s="9">
        <v>42.2</v>
      </c>
      <c r="N296" s="9"/>
      <c r="O296" s="9">
        <f>P296+Q296+R296</f>
        <v>42.2</v>
      </c>
      <c r="P296" s="9"/>
      <c r="Q296" s="9">
        <v>42.2</v>
      </c>
      <c r="R296" s="9"/>
    </row>
    <row r="297" spans="1:18" ht="18.75">
      <c r="A297" s="65" t="s">
        <v>150</v>
      </c>
      <c r="B297" s="66">
        <v>115</v>
      </c>
      <c r="C297" s="13" t="s">
        <v>126</v>
      </c>
      <c r="D297" s="13" t="s">
        <v>122</v>
      </c>
      <c r="E297" s="13"/>
      <c r="F297" s="13"/>
      <c r="G297" s="9">
        <f aca="true" t="shared" si="146" ref="G297:R297">G298+G317</f>
        <v>5432.5</v>
      </c>
      <c r="H297" s="9">
        <f t="shared" si="146"/>
        <v>91.2</v>
      </c>
      <c r="I297" s="9">
        <f t="shared" si="146"/>
        <v>3839.3</v>
      </c>
      <c r="J297" s="9">
        <f t="shared" si="146"/>
        <v>0</v>
      </c>
      <c r="K297" s="9">
        <f t="shared" si="146"/>
        <v>4019.5</v>
      </c>
      <c r="L297" s="9">
        <f t="shared" si="146"/>
        <v>91.2</v>
      </c>
      <c r="M297" s="9">
        <f t="shared" si="146"/>
        <v>3928.3</v>
      </c>
      <c r="N297" s="9">
        <f t="shared" si="146"/>
        <v>0</v>
      </c>
      <c r="O297" s="9">
        <f t="shared" si="146"/>
        <v>4129.5</v>
      </c>
      <c r="P297" s="9">
        <f t="shared" si="146"/>
        <v>91.2</v>
      </c>
      <c r="Q297" s="9">
        <f t="shared" si="146"/>
        <v>4038.3</v>
      </c>
      <c r="R297" s="9">
        <f t="shared" si="146"/>
        <v>0</v>
      </c>
    </row>
    <row r="298" spans="1:18" ht="42.75" customHeight="1">
      <c r="A298" s="65" t="s">
        <v>475</v>
      </c>
      <c r="B298" s="66">
        <v>115</v>
      </c>
      <c r="C298" s="13" t="s">
        <v>126</v>
      </c>
      <c r="D298" s="13" t="s">
        <v>122</v>
      </c>
      <c r="E298" s="66" t="s">
        <v>274</v>
      </c>
      <c r="F298" s="13"/>
      <c r="G298" s="9">
        <f aca="true" t="shared" si="147" ref="G298:R298">G299+G309</f>
        <v>5410</v>
      </c>
      <c r="H298" s="9">
        <f t="shared" si="147"/>
        <v>91.2</v>
      </c>
      <c r="I298" s="9">
        <f t="shared" si="147"/>
        <v>3816.8</v>
      </c>
      <c r="J298" s="9">
        <f t="shared" si="147"/>
        <v>0</v>
      </c>
      <c r="K298" s="9">
        <f t="shared" si="147"/>
        <v>3997</v>
      </c>
      <c r="L298" s="9">
        <f t="shared" si="147"/>
        <v>91.2</v>
      </c>
      <c r="M298" s="9">
        <f t="shared" si="147"/>
        <v>3905.8</v>
      </c>
      <c r="N298" s="9">
        <f t="shared" si="147"/>
        <v>0</v>
      </c>
      <c r="O298" s="9">
        <f t="shared" si="147"/>
        <v>4107</v>
      </c>
      <c r="P298" s="9">
        <f t="shared" si="147"/>
        <v>91.2</v>
      </c>
      <c r="Q298" s="9">
        <f t="shared" si="147"/>
        <v>4015.8</v>
      </c>
      <c r="R298" s="9">
        <f t="shared" si="147"/>
        <v>0</v>
      </c>
    </row>
    <row r="299" spans="1:18" ht="21.75" customHeight="1">
      <c r="A299" s="82" t="s">
        <v>18</v>
      </c>
      <c r="B299" s="66">
        <v>115</v>
      </c>
      <c r="C299" s="13" t="s">
        <v>126</v>
      </c>
      <c r="D299" s="13" t="s">
        <v>122</v>
      </c>
      <c r="E299" s="66" t="s">
        <v>275</v>
      </c>
      <c r="F299" s="13"/>
      <c r="G299" s="9">
        <f>G300+G303+G306</f>
        <v>1593.1999999999998</v>
      </c>
      <c r="H299" s="9">
        <f aca="true" t="shared" si="148" ref="H299:R299">H300+H303</f>
        <v>91.2</v>
      </c>
      <c r="I299" s="9">
        <f t="shared" si="148"/>
        <v>0</v>
      </c>
      <c r="J299" s="9">
        <f t="shared" si="148"/>
        <v>0</v>
      </c>
      <c r="K299" s="9">
        <f>K300+K303+K306</f>
        <v>91.2</v>
      </c>
      <c r="L299" s="9">
        <f>L300+L303+L306</f>
        <v>91.2</v>
      </c>
      <c r="M299" s="9">
        <f>M300+M303+M306</f>
        <v>0</v>
      </c>
      <c r="N299" s="9">
        <f>N300+N303+N306</f>
        <v>0</v>
      </c>
      <c r="O299" s="9">
        <f>O300+O303+O306</f>
        <v>91.2</v>
      </c>
      <c r="P299" s="9">
        <f t="shared" si="148"/>
        <v>91.2</v>
      </c>
      <c r="Q299" s="9">
        <f t="shared" si="148"/>
        <v>0</v>
      </c>
      <c r="R299" s="9">
        <f t="shared" si="148"/>
        <v>0</v>
      </c>
    </row>
    <row r="300" spans="1:18" ht="64.5" customHeight="1">
      <c r="A300" s="82" t="s">
        <v>282</v>
      </c>
      <c r="B300" s="66">
        <v>115</v>
      </c>
      <c r="C300" s="13" t="s">
        <v>126</v>
      </c>
      <c r="D300" s="13" t="s">
        <v>122</v>
      </c>
      <c r="E300" s="66" t="s">
        <v>48</v>
      </c>
      <c r="F300" s="13"/>
      <c r="G300" s="9">
        <f>G301</f>
        <v>7.8</v>
      </c>
      <c r="H300" s="9">
        <f aca="true" t="shared" si="149" ref="H300:R301">H301</f>
        <v>31.2</v>
      </c>
      <c r="I300" s="9">
        <f t="shared" si="149"/>
        <v>0</v>
      </c>
      <c r="J300" s="9">
        <f t="shared" si="149"/>
        <v>0</v>
      </c>
      <c r="K300" s="9">
        <f t="shared" si="149"/>
        <v>31.2</v>
      </c>
      <c r="L300" s="9">
        <f t="shared" si="149"/>
        <v>31.2</v>
      </c>
      <c r="M300" s="9">
        <f t="shared" si="149"/>
        <v>0</v>
      </c>
      <c r="N300" s="9">
        <f t="shared" si="149"/>
        <v>0</v>
      </c>
      <c r="O300" s="9">
        <f t="shared" si="149"/>
        <v>31.2</v>
      </c>
      <c r="P300" s="9">
        <f t="shared" si="149"/>
        <v>31.2</v>
      </c>
      <c r="Q300" s="9">
        <f t="shared" si="149"/>
        <v>0</v>
      </c>
      <c r="R300" s="9">
        <f t="shared" si="149"/>
        <v>0</v>
      </c>
    </row>
    <row r="301" spans="1:18" ht="78.75" customHeight="1">
      <c r="A301" s="65" t="s">
        <v>96</v>
      </c>
      <c r="B301" s="66">
        <v>115</v>
      </c>
      <c r="C301" s="13" t="s">
        <v>126</v>
      </c>
      <c r="D301" s="13" t="s">
        <v>122</v>
      </c>
      <c r="E301" s="66" t="s">
        <v>49</v>
      </c>
      <c r="F301" s="13"/>
      <c r="G301" s="9">
        <f>G302</f>
        <v>7.8</v>
      </c>
      <c r="H301" s="9">
        <f t="shared" si="149"/>
        <v>31.2</v>
      </c>
      <c r="I301" s="9">
        <f t="shared" si="149"/>
        <v>0</v>
      </c>
      <c r="J301" s="9">
        <f t="shared" si="149"/>
        <v>0</v>
      </c>
      <c r="K301" s="9">
        <f t="shared" si="149"/>
        <v>31.2</v>
      </c>
      <c r="L301" s="9">
        <f t="shared" si="149"/>
        <v>31.2</v>
      </c>
      <c r="M301" s="9">
        <f t="shared" si="149"/>
        <v>0</v>
      </c>
      <c r="N301" s="9">
        <f t="shared" si="149"/>
        <v>0</v>
      </c>
      <c r="O301" s="9">
        <f t="shared" si="149"/>
        <v>31.2</v>
      </c>
      <c r="P301" s="9">
        <f t="shared" si="149"/>
        <v>31.2</v>
      </c>
      <c r="Q301" s="9">
        <f t="shared" si="149"/>
        <v>0</v>
      </c>
      <c r="R301" s="9">
        <f t="shared" si="149"/>
        <v>0</v>
      </c>
    </row>
    <row r="302" spans="1:18" ht="37.5">
      <c r="A302" s="65" t="s">
        <v>216</v>
      </c>
      <c r="B302" s="66">
        <v>115</v>
      </c>
      <c r="C302" s="13" t="s">
        <v>126</v>
      </c>
      <c r="D302" s="13" t="s">
        <v>122</v>
      </c>
      <c r="E302" s="66" t="s">
        <v>49</v>
      </c>
      <c r="F302" s="13" t="s">
        <v>215</v>
      </c>
      <c r="G302" s="9">
        <v>7.8</v>
      </c>
      <c r="H302" s="9">
        <v>31.2</v>
      </c>
      <c r="I302" s="9"/>
      <c r="J302" s="9"/>
      <c r="K302" s="9">
        <f>L302+M302+N302</f>
        <v>31.2</v>
      </c>
      <c r="L302" s="9">
        <v>31.2</v>
      </c>
      <c r="M302" s="9"/>
      <c r="N302" s="9"/>
      <c r="O302" s="9">
        <f>P302+Q302+R302</f>
        <v>31.2</v>
      </c>
      <c r="P302" s="76">
        <v>31.2</v>
      </c>
      <c r="Q302" s="16"/>
      <c r="R302" s="16"/>
    </row>
    <row r="303" spans="1:18" ht="64.5" customHeight="1">
      <c r="A303" s="65" t="s">
        <v>343</v>
      </c>
      <c r="B303" s="66">
        <v>115</v>
      </c>
      <c r="C303" s="13" t="s">
        <v>126</v>
      </c>
      <c r="D303" s="13" t="s">
        <v>122</v>
      </c>
      <c r="E303" s="66" t="s">
        <v>279</v>
      </c>
      <c r="F303" s="13"/>
      <c r="G303" s="9">
        <f>G304</f>
        <v>50</v>
      </c>
      <c r="H303" s="9">
        <f aca="true" t="shared" si="150" ref="H303:R304">H304</f>
        <v>60</v>
      </c>
      <c r="I303" s="9">
        <f t="shared" si="150"/>
        <v>0</v>
      </c>
      <c r="J303" s="9">
        <f t="shared" si="150"/>
        <v>0</v>
      </c>
      <c r="K303" s="9">
        <f t="shared" si="150"/>
        <v>60</v>
      </c>
      <c r="L303" s="9">
        <f>L304</f>
        <v>60</v>
      </c>
      <c r="M303" s="9">
        <f t="shared" si="150"/>
        <v>0</v>
      </c>
      <c r="N303" s="9">
        <f t="shared" si="150"/>
        <v>0</v>
      </c>
      <c r="O303" s="9">
        <f t="shared" si="150"/>
        <v>60</v>
      </c>
      <c r="P303" s="9">
        <f t="shared" si="150"/>
        <v>60</v>
      </c>
      <c r="Q303" s="9">
        <f t="shared" si="150"/>
        <v>0</v>
      </c>
      <c r="R303" s="9">
        <f t="shared" si="150"/>
        <v>0</v>
      </c>
    </row>
    <row r="304" spans="1:18" ht="83.25" customHeight="1">
      <c r="A304" s="65" t="s">
        <v>96</v>
      </c>
      <c r="B304" s="66">
        <v>115</v>
      </c>
      <c r="C304" s="13" t="s">
        <v>126</v>
      </c>
      <c r="D304" s="13" t="s">
        <v>122</v>
      </c>
      <c r="E304" s="66" t="s">
        <v>51</v>
      </c>
      <c r="F304" s="13"/>
      <c r="G304" s="9">
        <f>G305</f>
        <v>50</v>
      </c>
      <c r="H304" s="9">
        <f t="shared" si="150"/>
        <v>60</v>
      </c>
      <c r="I304" s="9">
        <f t="shared" si="150"/>
        <v>0</v>
      </c>
      <c r="J304" s="9">
        <f t="shared" si="150"/>
        <v>0</v>
      </c>
      <c r="K304" s="9">
        <f t="shared" si="150"/>
        <v>60</v>
      </c>
      <c r="L304" s="9">
        <f t="shared" si="150"/>
        <v>60</v>
      </c>
      <c r="M304" s="9">
        <f t="shared" si="150"/>
        <v>0</v>
      </c>
      <c r="N304" s="9">
        <f t="shared" si="150"/>
        <v>0</v>
      </c>
      <c r="O304" s="9">
        <f t="shared" si="150"/>
        <v>60</v>
      </c>
      <c r="P304" s="9">
        <f t="shared" si="150"/>
        <v>60</v>
      </c>
      <c r="Q304" s="9">
        <f t="shared" si="150"/>
        <v>0</v>
      </c>
      <c r="R304" s="9">
        <f t="shared" si="150"/>
        <v>0</v>
      </c>
    </row>
    <row r="305" spans="1:18" ht="42" customHeight="1">
      <c r="A305" s="65" t="s">
        <v>216</v>
      </c>
      <c r="B305" s="66">
        <v>115</v>
      </c>
      <c r="C305" s="13" t="s">
        <v>126</v>
      </c>
      <c r="D305" s="13" t="s">
        <v>122</v>
      </c>
      <c r="E305" s="66" t="s">
        <v>51</v>
      </c>
      <c r="F305" s="13" t="s">
        <v>215</v>
      </c>
      <c r="G305" s="9">
        <v>50</v>
      </c>
      <c r="H305" s="9">
        <v>60</v>
      </c>
      <c r="I305" s="9"/>
      <c r="J305" s="9"/>
      <c r="K305" s="9">
        <f>L305+M305+N305</f>
        <v>60</v>
      </c>
      <c r="L305" s="9">
        <v>60</v>
      </c>
      <c r="M305" s="9"/>
      <c r="N305" s="9"/>
      <c r="O305" s="9">
        <f>P305+Q305+R305</f>
        <v>60</v>
      </c>
      <c r="P305" s="9">
        <v>60</v>
      </c>
      <c r="Q305" s="9"/>
      <c r="R305" s="9"/>
    </row>
    <row r="306" spans="1:18" ht="42" customHeight="1">
      <c r="A306" s="65" t="s">
        <v>717</v>
      </c>
      <c r="B306" s="66">
        <v>115</v>
      </c>
      <c r="C306" s="13" t="s">
        <v>126</v>
      </c>
      <c r="D306" s="13" t="s">
        <v>122</v>
      </c>
      <c r="E306" s="66" t="s">
        <v>720</v>
      </c>
      <c r="F306" s="13"/>
      <c r="G306" s="9">
        <f>G307</f>
        <v>1535.3999999999999</v>
      </c>
      <c r="H306" s="9">
        <f aca="true" t="shared" si="151" ref="H306:O307">H307</f>
        <v>1535.1</v>
      </c>
      <c r="I306" s="9">
        <f t="shared" si="151"/>
        <v>0.3</v>
      </c>
      <c r="J306" s="9">
        <f t="shared" si="151"/>
        <v>0</v>
      </c>
      <c r="K306" s="9">
        <f t="shared" si="151"/>
        <v>0</v>
      </c>
      <c r="L306" s="9">
        <f t="shared" si="151"/>
        <v>0</v>
      </c>
      <c r="M306" s="9">
        <f t="shared" si="151"/>
        <v>0</v>
      </c>
      <c r="N306" s="9">
        <f t="shared" si="151"/>
        <v>0</v>
      </c>
      <c r="O306" s="9">
        <f t="shared" si="151"/>
        <v>0</v>
      </c>
      <c r="P306" s="9"/>
      <c r="Q306" s="9"/>
      <c r="R306" s="9"/>
    </row>
    <row r="307" spans="1:18" ht="42" customHeight="1">
      <c r="A307" s="65" t="s">
        <v>718</v>
      </c>
      <c r="B307" s="66">
        <v>115</v>
      </c>
      <c r="C307" s="13" t="s">
        <v>126</v>
      </c>
      <c r="D307" s="13" t="s">
        <v>122</v>
      </c>
      <c r="E307" s="66" t="s">
        <v>719</v>
      </c>
      <c r="F307" s="13"/>
      <c r="G307" s="9">
        <f>G308</f>
        <v>1535.3999999999999</v>
      </c>
      <c r="H307" s="9">
        <f t="shared" si="151"/>
        <v>1535.1</v>
      </c>
      <c r="I307" s="9">
        <f t="shared" si="151"/>
        <v>0.3</v>
      </c>
      <c r="J307" s="9">
        <f t="shared" si="151"/>
        <v>0</v>
      </c>
      <c r="K307" s="9">
        <f t="shared" si="151"/>
        <v>0</v>
      </c>
      <c r="L307" s="9">
        <f t="shared" si="151"/>
        <v>0</v>
      </c>
      <c r="M307" s="9">
        <f t="shared" si="151"/>
        <v>0</v>
      </c>
      <c r="N307" s="9">
        <f t="shared" si="151"/>
        <v>0</v>
      </c>
      <c r="O307" s="9">
        <f t="shared" si="151"/>
        <v>0</v>
      </c>
      <c r="P307" s="9"/>
      <c r="Q307" s="9"/>
      <c r="R307" s="9"/>
    </row>
    <row r="308" spans="1:18" ht="42" customHeight="1">
      <c r="A308" s="105" t="s">
        <v>186</v>
      </c>
      <c r="B308" s="66">
        <v>115</v>
      </c>
      <c r="C308" s="13" t="s">
        <v>126</v>
      </c>
      <c r="D308" s="13" t="s">
        <v>122</v>
      </c>
      <c r="E308" s="66" t="s">
        <v>719</v>
      </c>
      <c r="F308" s="13" t="s">
        <v>174</v>
      </c>
      <c r="G308" s="9">
        <f>H308+I308+J308</f>
        <v>1535.3999999999999</v>
      </c>
      <c r="H308" s="9">
        <v>1535.1</v>
      </c>
      <c r="I308" s="9">
        <v>0.3</v>
      </c>
      <c r="J308" s="9"/>
      <c r="K308" s="9"/>
      <c r="L308" s="9"/>
      <c r="M308" s="9"/>
      <c r="N308" s="9"/>
      <c r="O308" s="9"/>
      <c r="P308" s="9"/>
      <c r="Q308" s="9"/>
      <c r="R308" s="9"/>
    </row>
    <row r="309" spans="1:18" ht="27.75" customHeight="1">
      <c r="A309" s="85" t="s">
        <v>29</v>
      </c>
      <c r="B309" s="66">
        <v>115</v>
      </c>
      <c r="C309" s="13" t="s">
        <v>126</v>
      </c>
      <c r="D309" s="13" t="s">
        <v>122</v>
      </c>
      <c r="E309" s="13" t="s">
        <v>76</v>
      </c>
      <c r="F309" s="13"/>
      <c r="G309" s="9">
        <f>G310</f>
        <v>3816.8</v>
      </c>
      <c r="H309" s="9">
        <f aca="true" t="shared" si="152" ref="H309:R309">H310</f>
        <v>0</v>
      </c>
      <c r="I309" s="9">
        <f t="shared" si="152"/>
        <v>3816.8</v>
      </c>
      <c r="J309" s="9">
        <f t="shared" si="152"/>
        <v>0</v>
      </c>
      <c r="K309" s="9">
        <f t="shared" si="152"/>
        <v>3905.8</v>
      </c>
      <c r="L309" s="9">
        <f t="shared" si="152"/>
        <v>0</v>
      </c>
      <c r="M309" s="9">
        <f t="shared" si="152"/>
        <v>3905.8</v>
      </c>
      <c r="N309" s="9">
        <f t="shared" si="152"/>
        <v>0</v>
      </c>
      <c r="O309" s="9">
        <f t="shared" si="152"/>
        <v>4015.8</v>
      </c>
      <c r="P309" s="9">
        <f t="shared" si="152"/>
        <v>0</v>
      </c>
      <c r="Q309" s="9">
        <f t="shared" si="152"/>
        <v>4015.8</v>
      </c>
      <c r="R309" s="9">
        <f t="shared" si="152"/>
        <v>0</v>
      </c>
    </row>
    <row r="310" spans="1:18" ht="48.75" customHeight="1">
      <c r="A310" s="65" t="s">
        <v>324</v>
      </c>
      <c r="B310" s="66">
        <v>115</v>
      </c>
      <c r="C310" s="13" t="s">
        <v>126</v>
      </c>
      <c r="D310" s="13" t="s">
        <v>122</v>
      </c>
      <c r="E310" s="13" t="s">
        <v>108</v>
      </c>
      <c r="F310" s="13"/>
      <c r="G310" s="9">
        <f>G311+G315</f>
        <v>3816.8</v>
      </c>
      <c r="H310" s="9">
        <f aca="true" t="shared" si="153" ref="H310:R310">H311+H315</f>
        <v>0</v>
      </c>
      <c r="I310" s="9">
        <f t="shared" si="153"/>
        <v>3816.8</v>
      </c>
      <c r="J310" s="9">
        <f t="shared" si="153"/>
        <v>0</v>
      </c>
      <c r="K310" s="9">
        <f t="shared" si="153"/>
        <v>3905.8</v>
      </c>
      <c r="L310" s="9">
        <f t="shared" si="153"/>
        <v>0</v>
      </c>
      <c r="M310" s="9">
        <f t="shared" si="153"/>
        <v>3905.8</v>
      </c>
      <c r="N310" s="9">
        <f t="shared" si="153"/>
        <v>0</v>
      </c>
      <c r="O310" s="9">
        <f t="shared" si="153"/>
        <v>4015.8</v>
      </c>
      <c r="P310" s="9">
        <f t="shared" si="153"/>
        <v>0</v>
      </c>
      <c r="Q310" s="9">
        <f t="shared" si="153"/>
        <v>4015.8</v>
      </c>
      <c r="R310" s="9">
        <f t="shared" si="153"/>
        <v>0</v>
      </c>
    </row>
    <row r="311" spans="1:18" ht="30" customHeight="1">
      <c r="A311" s="65" t="s">
        <v>184</v>
      </c>
      <c r="B311" s="66">
        <v>115</v>
      </c>
      <c r="C311" s="13" t="s">
        <v>126</v>
      </c>
      <c r="D311" s="13" t="s">
        <v>122</v>
      </c>
      <c r="E311" s="13" t="s">
        <v>109</v>
      </c>
      <c r="F311" s="13"/>
      <c r="G311" s="9">
        <f>G312+G313+G314</f>
        <v>2948</v>
      </c>
      <c r="H311" s="9">
        <f aca="true" t="shared" si="154" ref="H311:R311">H312+H313+H314</f>
        <v>0</v>
      </c>
      <c r="I311" s="9">
        <f t="shared" si="154"/>
        <v>2948</v>
      </c>
      <c r="J311" s="9">
        <f t="shared" si="154"/>
        <v>0</v>
      </c>
      <c r="K311" s="9">
        <f t="shared" si="154"/>
        <v>3037</v>
      </c>
      <c r="L311" s="9">
        <f t="shared" si="154"/>
        <v>0</v>
      </c>
      <c r="M311" s="9">
        <f t="shared" si="154"/>
        <v>3037</v>
      </c>
      <c r="N311" s="9">
        <f t="shared" si="154"/>
        <v>0</v>
      </c>
      <c r="O311" s="9">
        <f t="shared" si="154"/>
        <v>3147</v>
      </c>
      <c r="P311" s="9">
        <f t="shared" si="154"/>
        <v>0</v>
      </c>
      <c r="Q311" s="9">
        <f t="shared" si="154"/>
        <v>3147</v>
      </c>
      <c r="R311" s="9">
        <f t="shared" si="154"/>
        <v>0</v>
      </c>
    </row>
    <row r="312" spans="1:18" ht="26.25" customHeight="1">
      <c r="A312" s="65" t="s">
        <v>170</v>
      </c>
      <c r="B312" s="66">
        <v>115</v>
      </c>
      <c r="C312" s="13" t="s">
        <v>126</v>
      </c>
      <c r="D312" s="13" t="s">
        <v>122</v>
      </c>
      <c r="E312" s="13" t="s">
        <v>109</v>
      </c>
      <c r="F312" s="13" t="s">
        <v>171</v>
      </c>
      <c r="G312" s="9">
        <f>H312+I312+J312</f>
        <v>2382.5</v>
      </c>
      <c r="H312" s="9"/>
      <c r="I312" s="9">
        <v>2382.5</v>
      </c>
      <c r="J312" s="9"/>
      <c r="K312" s="9">
        <f>L312+M312+N312</f>
        <v>2312.5</v>
      </c>
      <c r="L312" s="9"/>
      <c r="M312" s="9">
        <v>2312.5</v>
      </c>
      <c r="N312" s="9"/>
      <c r="O312" s="9">
        <f>P312+Q312+R312</f>
        <v>2312.5</v>
      </c>
      <c r="P312" s="67"/>
      <c r="Q312" s="9">
        <v>2312.5</v>
      </c>
      <c r="R312" s="67"/>
    </row>
    <row r="313" spans="1:18" ht="41.25" customHeight="1">
      <c r="A313" s="65" t="s">
        <v>91</v>
      </c>
      <c r="B313" s="66">
        <v>115</v>
      </c>
      <c r="C313" s="13" t="s">
        <v>126</v>
      </c>
      <c r="D313" s="13" t="s">
        <v>122</v>
      </c>
      <c r="E313" s="13" t="s">
        <v>109</v>
      </c>
      <c r="F313" s="13" t="s">
        <v>174</v>
      </c>
      <c r="G313" s="9">
        <f>H313+I313+J313</f>
        <v>555</v>
      </c>
      <c r="H313" s="9"/>
      <c r="I313" s="9">
        <v>555</v>
      </c>
      <c r="J313" s="9"/>
      <c r="K313" s="9">
        <f>L313+M313+N313</f>
        <v>714</v>
      </c>
      <c r="L313" s="9"/>
      <c r="M313" s="9">
        <v>714</v>
      </c>
      <c r="N313" s="9"/>
      <c r="O313" s="9">
        <f>P313+Q313+R313</f>
        <v>824</v>
      </c>
      <c r="P313" s="67"/>
      <c r="Q313" s="9">
        <v>824</v>
      </c>
      <c r="R313" s="67"/>
    </row>
    <row r="314" spans="1:18" ht="18.75">
      <c r="A314" s="65" t="s">
        <v>172</v>
      </c>
      <c r="B314" s="66">
        <v>115</v>
      </c>
      <c r="C314" s="13" t="s">
        <v>126</v>
      </c>
      <c r="D314" s="13" t="s">
        <v>122</v>
      </c>
      <c r="E314" s="13" t="s">
        <v>109</v>
      </c>
      <c r="F314" s="13" t="s">
        <v>173</v>
      </c>
      <c r="G314" s="9">
        <f>H314+I314+J314</f>
        <v>10.5</v>
      </c>
      <c r="H314" s="9"/>
      <c r="I314" s="9">
        <v>10.5</v>
      </c>
      <c r="J314" s="9"/>
      <c r="K314" s="9">
        <f>L314+M314+N314</f>
        <v>10.5</v>
      </c>
      <c r="L314" s="9"/>
      <c r="M314" s="9">
        <v>10.5</v>
      </c>
      <c r="N314" s="9"/>
      <c r="O314" s="9">
        <f>P314+Q314+R314</f>
        <v>10.5</v>
      </c>
      <c r="P314" s="67"/>
      <c r="Q314" s="9">
        <v>10.5</v>
      </c>
      <c r="R314" s="67"/>
    </row>
    <row r="315" spans="1:18" ht="60" customHeight="1">
      <c r="A315" s="65" t="s">
        <v>432</v>
      </c>
      <c r="B315" s="66">
        <v>115</v>
      </c>
      <c r="C315" s="13" t="s">
        <v>126</v>
      </c>
      <c r="D315" s="13" t="s">
        <v>122</v>
      </c>
      <c r="E315" s="13" t="s">
        <v>443</v>
      </c>
      <c r="F315" s="13"/>
      <c r="G315" s="9">
        <f>G316</f>
        <v>868.8</v>
      </c>
      <c r="H315" s="9">
        <f aca="true" t="shared" si="155" ref="H315:R315">H316</f>
        <v>0</v>
      </c>
      <c r="I315" s="9">
        <f t="shared" si="155"/>
        <v>868.8</v>
      </c>
      <c r="J315" s="9">
        <f t="shared" si="155"/>
        <v>0</v>
      </c>
      <c r="K315" s="9">
        <f t="shared" si="155"/>
        <v>868.8</v>
      </c>
      <c r="L315" s="9">
        <f t="shared" si="155"/>
        <v>0</v>
      </c>
      <c r="M315" s="9">
        <f t="shared" si="155"/>
        <v>868.8</v>
      </c>
      <c r="N315" s="9">
        <f t="shared" si="155"/>
        <v>0</v>
      </c>
      <c r="O315" s="9">
        <f t="shared" si="155"/>
        <v>868.8</v>
      </c>
      <c r="P315" s="9">
        <f t="shared" si="155"/>
        <v>0</v>
      </c>
      <c r="Q315" s="9">
        <f t="shared" si="155"/>
        <v>868.8</v>
      </c>
      <c r="R315" s="9">
        <f t="shared" si="155"/>
        <v>0</v>
      </c>
    </row>
    <row r="316" spans="1:18" ht="25.5" customHeight="1">
      <c r="A316" s="65" t="s">
        <v>170</v>
      </c>
      <c r="B316" s="91">
        <v>115</v>
      </c>
      <c r="C316" s="13" t="s">
        <v>126</v>
      </c>
      <c r="D316" s="13" t="s">
        <v>122</v>
      </c>
      <c r="E316" s="13" t="s">
        <v>443</v>
      </c>
      <c r="F316" s="13" t="s">
        <v>171</v>
      </c>
      <c r="G316" s="9">
        <f>H316+I316+J316</f>
        <v>868.8</v>
      </c>
      <c r="H316" s="9"/>
      <c r="I316" s="9">
        <v>868.8</v>
      </c>
      <c r="J316" s="9"/>
      <c r="K316" s="9">
        <f>L316+M316+N316</f>
        <v>868.8</v>
      </c>
      <c r="L316" s="9"/>
      <c r="M316" s="9">
        <v>868.8</v>
      </c>
      <c r="N316" s="9"/>
      <c r="O316" s="9">
        <f>P316+Q316+R316</f>
        <v>868.8</v>
      </c>
      <c r="P316" s="67"/>
      <c r="Q316" s="9">
        <v>868.8</v>
      </c>
      <c r="R316" s="67"/>
    </row>
    <row r="317" spans="1:18" ht="64.5" customHeight="1">
      <c r="A317" s="65" t="s">
        <v>510</v>
      </c>
      <c r="B317" s="66">
        <v>115</v>
      </c>
      <c r="C317" s="13" t="s">
        <v>126</v>
      </c>
      <c r="D317" s="13" t="s">
        <v>122</v>
      </c>
      <c r="E317" s="13" t="s">
        <v>238</v>
      </c>
      <c r="F317" s="13"/>
      <c r="G317" s="9">
        <f aca="true" t="shared" si="156" ref="G317:R317">G318+G322+G326</f>
        <v>22.5</v>
      </c>
      <c r="H317" s="9">
        <f t="shared" si="156"/>
        <v>0</v>
      </c>
      <c r="I317" s="9">
        <f t="shared" si="156"/>
        <v>22.5</v>
      </c>
      <c r="J317" s="9">
        <f t="shared" si="156"/>
        <v>0</v>
      </c>
      <c r="K317" s="9">
        <f t="shared" si="156"/>
        <v>22.5</v>
      </c>
      <c r="L317" s="9">
        <f t="shared" si="156"/>
        <v>0</v>
      </c>
      <c r="M317" s="9">
        <f t="shared" si="156"/>
        <v>22.5</v>
      </c>
      <c r="N317" s="9">
        <f t="shared" si="156"/>
        <v>0</v>
      </c>
      <c r="O317" s="9">
        <f t="shared" si="156"/>
        <v>22.5</v>
      </c>
      <c r="P317" s="9">
        <f t="shared" si="156"/>
        <v>0</v>
      </c>
      <c r="Q317" s="9">
        <f t="shared" si="156"/>
        <v>22.5</v>
      </c>
      <c r="R317" s="9">
        <f t="shared" si="156"/>
        <v>0</v>
      </c>
    </row>
    <row r="318" spans="1:18" ht="25.5" customHeight="1">
      <c r="A318" s="65" t="s">
        <v>191</v>
      </c>
      <c r="B318" s="66">
        <v>115</v>
      </c>
      <c r="C318" s="13" t="s">
        <v>126</v>
      </c>
      <c r="D318" s="13" t="s">
        <v>122</v>
      </c>
      <c r="E318" s="13" t="s">
        <v>61</v>
      </c>
      <c r="F318" s="13"/>
      <c r="G318" s="9">
        <f aca="true" t="shared" si="157" ref="G318:R320">G319</f>
        <v>5</v>
      </c>
      <c r="H318" s="9">
        <f t="shared" si="157"/>
        <v>0</v>
      </c>
      <c r="I318" s="9">
        <f t="shared" si="157"/>
        <v>5</v>
      </c>
      <c r="J318" s="9">
        <f t="shared" si="157"/>
        <v>0</v>
      </c>
      <c r="K318" s="9">
        <f t="shared" si="157"/>
        <v>5</v>
      </c>
      <c r="L318" s="9">
        <f t="shared" si="157"/>
        <v>0</v>
      </c>
      <c r="M318" s="9">
        <f t="shared" si="157"/>
        <v>5</v>
      </c>
      <c r="N318" s="9">
        <f t="shared" si="157"/>
        <v>0</v>
      </c>
      <c r="O318" s="9">
        <f t="shared" si="157"/>
        <v>5</v>
      </c>
      <c r="P318" s="9">
        <f t="shared" si="157"/>
        <v>0</v>
      </c>
      <c r="Q318" s="9">
        <f t="shared" si="157"/>
        <v>5</v>
      </c>
      <c r="R318" s="9">
        <f t="shared" si="157"/>
        <v>0</v>
      </c>
    </row>
    <row r="319" spans="1:18" ht="45.75" customHeight="1">
      <c r="A319" s="65" t="s">
        <v>389</v>
      </c>
      <c r="B319" s="66">
        <v>115</v>
      </c>
      <c r="C319" s="13" t="s">
        <v>126</v>
      </c>
      <c r="D319" s="13" t="s">
        <v>122</v>
      </c>
      <c r="E319" s="13" t="s">
        <v>388</v>
      </c>
      <c r="F319" s="13"/>
      <c r="G319" s="9">
        <f t="shared" si="157"/>
        <v>5</v>
      </c>
      <c r="H319" s="9">
        <f t="shared" si="157"/>
        <v>0</v>
      </c>
      <c r="I319" s="9">
        <f t="shared" si="157"/>
        <v>5</v>
      </c>
      <c r="J319" s="9">
        <f t="shared" si="157"/>
        <v>0</v>
      </c>
      <c r="K319" s="9">
        <f t="shared" si="157"/>
        <v>5</v>
      </c>
      <c r="L319" s="9">
        <f t="shared" si="157"/>
        <v>0</v>
      </c>
      <c r="M319" s="9">
        <f t="shared" si="157"/>
        <v>5</v>
      </c>
      <c r="N319" s="9">
        <f t="shared" si="157"/>
        <v>0</v>
      </c>
      <c r="O319" s="9">
        <f t="shared" si="157"/>
        <v>5</v>
      </c>
      <c r="P319" s="9">
        <f t="shared" si="157"/>
        <v>0</v>
      </c>
      <c r="Q319" s="9">
        <f t="shared" si="157"/>
        <v>5</v>
      </c>
      <c r="R319" s="9">
        <f t="shared" si="157"/>
        <v>0</v>
      </c>
    </row>
    <row r="320" spans="1:18" ht="34.5" customHeight="1">
      <c r="A320" s="8" t="s">
        <v>323</v>
      </c>
      <c r="B320" s="66">
        <v>115</v>
      </c>
      <c r="C320" s="13" t="s">
        <v>126</v>
      </c>
      <c r="D320" s="13" t="s">
        <v>122</v>
      </c>
      <c r="E320" s="13" t="s">
        <v>568</v>
      </c>
      <c r="F320" s="13"/>
      <c r="G320" s="9">
        <f>G321</f>
        <v>5</v>
      </c>
      <c r="H320" s="9">
        <f t="shared" si="157"/>
        <v>0</v>
      </c>
      <c r="I320" s="9">
        <f t="shared" si="157"/>
        <v>5</v>
      </c>
      <c r="J320" s="9">
        <f t="shared" si="157"/>
        <v>0</v>
      </c>
      <c r="K320" s="9">
        <f t="shared" si="157"/>
        <v>5</v>
      </c>
      <c r="L320" s="9">
        <f t="shared" si="157"/>
        <v>0</v>
      </c>
      <c r="M320" s="9">
        <f t="shared" si="157"/>
        <v>5</v>
      </c>
      <c r="N320" s="9">
        <f t="shared" si="157"/>
        <v>0</v>
      </c>
      <c r="O320" s="9">
        <f t="shared" si="157"/>
        <v>5</v>
      </c>
      <c r="P320" s="9">
        <f t="shared" si="157"/>
        <v>0</v>
      </c>
      <c r="Q320" s="9">
        <f t="shared" si="157"/>
        <v>5</v>
      </c>
      <c r="R320" s="9">
        <f t="shared" si="157"/>
        <v>0</v>
      </c>
    </row>
    <row r="321" spans="1:18" ht="18.75">
      <c r="A321" s="16" t="s">
        <v>186</v>
      </c>
      <c r="B321" s="66">
        <v>115</v>
      </c>
      <c r="C321" s="13" t="s">
        <v>126</v>
      </c>
      <c r="D321" s="13" t="s">
        <v>122</v>
      </c>
      <c r="E321" s="13" t="s">
        <v>568</v>
      </c>
      <c r="F321" s="13" t="s">
        <v>185</v>
      </c>
      <c r="G321" s="9">
        <f>H321+I321+J321</f>
        <v>5</v>
      </c>
      <c r="H321" s="9"/>
      <c r="I321" s="9">
        <v>5</v>
      </c>
      <c r="J321" s="9"/>
      <c r="K321" s="9">
        <f>L321+M321+N321</f>
        <v>5</v>
      </c>
      <c r="L321" s="9"/>
      <c r="M321" s="9">
        <v>5</v>
      </c>
      <c r="N321" s="9"/>
      <c r="O321" s="9">
        <f>P321+Q321+R321</f>
        <v>5</v>
      </c>
      <c r="P321" s="9"/>
      <c r="Q321" s="9">
        <v>5</v>
      </c>
      <c r="R321" s="9"/>
    </row>
    <row r="322" spans="1:18" ht="43.5" customHeight="1">
      <c r="A322" s="65" t="s">
        <v>395</v>
      </c>
      <c r="B322" s="66">
        <v>115</v>
      </c>
      <c r="C322" s="13" t="s">
        <v>126</v>
      </c>
      <c r="D322" s="13" t="s">
        <v>122</v>
      </c>
      <c r="E322" s="13" t="s">
        <v>63</v>
      </c>
      <c r="F322" s="13"/>
      <c r="G322" s="9">
        <f>G323</f>
        <v>4.5</v>
      </c>
      <c r="H322" s="9">
        <f aca="true" t="shared" si="158" ref="H322:Q322">H323</f>
        <v>0</v>
      </c>
      <c r="I322" s="9">
        <f t="shared" si="158"/>
        <v>4.5</v>
      </c>
      <c r="J322" s="9">
        <f t="shared" si="158"/>
        <v>0</v>
      </c>
      <c r="K322" s="9">
        <f t="shared" si="158"/>
        <v>4.5</v>
      </c>
      <c r="L322" s="9">
        <f t="shared" si="158"/>
        <v>0</v>
      </c>
      <c r="M322" s="9">
        <f t="shared" si="158"/>
        <v>4.5</v>
      </c>
      <c r="N322" s="9">
        <f t="shared" si="158"/>
        <v>0</v>
      </c>
      <c r="O322" s="9">
        <f t="shared" si="158"/>
        <v>4.5</v>
      </c>
      <c r="P322" s="9">
        <f t="shared" si="158"/>
        <v>0</v>
      </c>
      <c r="Q322" s="9">
        <f t="shared" si="158"/>
        <v>4.5</v>
      </c>
      <c r="R322" s="9">
        <f>R323</f>
        <v>0</v>
      </c>
    </row>
    <row r="323" spans="1:18" ht="67.5" customHeight="1">
      <c r="A323" s="65" t="s">
        <v>64</v>
      </c>
      <c r="B323" s="66">
        <v>115</v>
      </c>
      <c r="C323" s="13" t="s">
        <v>126</v>
      </c>
      <c r="D323" s="13" t="s">
        <v>122</v>
      </c>
      <c r="E323" s="13" t="s">
        <v>518</v>
      </c>
      <c r="F323" s="13"/>
      <c r="G323" s="9">
        <f>G324</f>
        <v>4.5</v>
      </c>
      <c r="H323" s="9">
        <f aca="true" t="shared" si="159" ref="H323:R324">H324</f>
        <v>0</v>
      </c>
      <c r="I323" s="9">
        <f t="shared" si="159"/>
        <v>4.5</v>
      </c>
      <c r="J323" s="9">
        <f t="shared" si="159"/>
        <v>0</v>
      </c>
      <c r="K323" s="9">
        <f t="shared" si="159"/>
        <v>4.5</v>
      </c>
      <c r="L323" s="9">
        <f t="shared" si="159"/>
        <v>0</v>
      </c>
      <c r="M323" s="9">
        <f t="shared" si="159"/>
        <v>4.5</v>
      </c>
      <c r="N323" s="9">
        <f t="shared" si="159"/>
        <v>0</v>
      </c>
      <c r="O323" s="9">
        <f t="shared" si="159"/>
        <v>4.5</v>
      </c>
      <c r="P323" s="9">
        <f t="shared" si="159"/>
        <v>0</v>
      </c>
      <c r="Q323" s="9">
        <f t="shared" si="159"/>
        <v>4.5</v>
      </c>
      <c r="R323" s="9">
        <f t="shared" si="159"/>
        <v>0</v>
      </c>
    </row>
    <row r="324" spans="1:18" ht="27" customHeight="1">
      <c r="A324" s="65" t="s">
        <v>207</v>
      </c>
      <c r="B324" s="66">
        <v>115</v>
      </c>
      <c r="C324" s="13" t="s">
        <v>126</v>
      </c>
      <c r="D324" s="13" t="s">
        <v>122</v>
      </c>
      <c r="E324" s="13" t="s">
        <v>519</v>
      </c>
      <c r="F324" s="13"/>
      <c r="G324" s="9">
        <f>G325</f>
        <v>4.5</v>
      </c>
      <c r="H324" s="9">
        <f t="shared" si="159"/>
        <v>0</v>
      </c>
      <c r="I324" s="9">
        <f t="shared" si="159"/>
        <v>4.5</v>
      </c>
      <c r="J324" s="9">
        <f t="shared" si="159"/>
        <v>0</v>
      </c>
      <c r="K324" s="9">
        <f t="shared" si="159"/>
        <v>4.5</v>
      </c>
      <c r="L324" s="9">
        <f t="shared" si="159"/>
        <v>0</v>
      </c>
      <c r="M324" s="9">
        <f t="shared" si="159"/>
        <v>4.5</v>
      </c>
      <c r="N324" s="9">
        <f t="shared" si="159"/>
        <v>0</v>
      </c>
      <c r="O324" s="9">
        <f t="shared" si="159"/>
        <v>4.5</v>
      </c>
      <c r="P324" s="9">
        <f t="shared" si="159"/>
        <v>0</v>
      </c>
      <c r="Q324" s="9">
        <f t="shared" si="159"/>
        <v>4.5</v>
      </c>
      <c r="R324" s="9">
        <f t="shared" si="159"/>
        <v>0</v>
      </c>
    </row>
    <row r="325" spans="1:18" ht="24.75" customHeight="1">
      <c r="A325" s="65" t="s">
        <v>186</v>
      </c>
      <c r="B325" s="66">
        <v>115</v>
      </c>
      <c r="C325" s="13" t="s">
        <v>126</v>
      </c>
      <c r="D325" s="13" t="s">
        <v>122</v>
      </c>
      <c r="E325" s="13" t="s">
        <v>519</v>
      </c>
      <c r="F325" s="13" t="s">
        <v>185</v>
      </c>
      <c r="G325" s="9">
        <f>H325+I325+J325</f>
        <v>4.5</v>
      </c>
      <c r="H325" s="9"/>
      <c r="I325" s="9">
        <v>4.5</v>
      </c>
      <c r="J325" s="9"/>
      <c r="K325" s="9">
        <f>L325+M325+N325</f>
        <v>4.5</v>
      </c>
      <c r="L325" s="9"/>
      <c r="M325" s="9">
        <v>4.5</v>
      </c>
      <c r="N325" s="9"/>
      <c r="O325" s="9">
        <f>P325+Q325+R325</f>
        <v>4.5</v>
      </c>
      <c r="P325" s="9"/>
      <c r="Q325" s="9">
        <v>4.5</v>
      </c>
      <c r="R325" s="9"/>
    </row>
    <row r="326" spans="1:18" ht="66.75" customHeight="1">
      <c r="A326" s="65" t="s">
        <v>348</v>
      </c>
      <c r="B326" s="66">
        <v>115</v>
      </c>
      <c r="C326" s="13" t="s">
        <v>126</v>
      </c>
      <c r="D326" s="13" t="s">
        <v>122</v>
      </c>
      <c r="E326" s="13" t="s">
        <v>65</v>
      </c>
      <c r="F326" s="13"/>
      <c r="G326" s="9">
        <f>G327+G330</f>
        <v>13</v>
      </c>
      <c r="H326" s="9">
        <f aca="true" t="shared" si="160" ref="H326:R326">H327+H330</f>
        <v>0</v>
      </c>
      <c r="I326" s="9">
        <f t="shared" si="160"/>
        <v>13</v>
      </c>
      <c r="J326" s="9">
        <f t="shared" si="160"/>
        <v>0</v>
      </c>
      <c r="K326" s="9">
        <f t="shared" si="160"/>
        <v>13</v>
      </c>
      <c r="L326" s="9">
        <f t="shared" si="160"/>
        <v>0</v>
      </c>
      <c r="M326" s="9">
        <f t="shared" si="160"/>
        <v>13</v>
      </c>
      <c r="N326" s="9">
        <f t="shared" si="160"/>
        <v>0</v>
      </c>
      <c r="O326" s="9">
        <f t="shared" si="160"/>
        <v>13</v>
      </c>
      <c r="P326" s="9">
        <f t="shared" si="160"/>
        <v>0</v>
      </c>
      <c r="Q326" s="9">
        <f t="shared" si="160"/>
        <v>13</v>
      </c>
      <c r="R326" s="9">
        <f t="shared" si="160"/>
        <v>0</v>
      </c>
    </row>
    <row r="327" spans="1:18" ht="60" customHeight="1">
      <c r="A327" s="65" t="s">
        <v>322</v>
      </c>
      <c r="B327" s="66">
        <v>115</v>
      </c>
      <c r="C327" s="13" t="s">
        <v>126</v>
      </c>
      <c r="D327" s="13" t="s">
        <v>122</v>
      </c>
      <c r="E327" s="13" t="s">
        <v>320</v>
      </c>
      <c r="F327" s="13"/>
      <c r="G327" s="9">
        <f>G328</f>
        <v>5</v>
      </c>
      <c r="H327" s="9">
        <f aca="true" t="shared" si="161" ref="H327:R328">H328</f>
        <v>0</v>
      </c>
      <c r="I327" s="9">
        <f t="shared" si="161"/>
        <v>5</v>
      </c>
      <c r="J327" s="9">
        <f t="shared" si="161"/>
        <v>0</v>
      </c>
      <c r="K327" s="9">
        <f t="shared" si="161"/>
        <v>5</v>
      </c>
      <c r="L327" s="9">
        <f t="shared" si="161"/>
        <v>0</v>
      </c>
      <c r="M327" s="9">
        <f t="shared" si="161"/>
        <v>5</v>
      </c>
      <c r="N327" s="9">
        <f t="shared" si="161"/>
        <v>0</v>
      </c>
      <c r="O327" s="9">
        <f t="shared" si="161"/>
        <v>5</v>
      </c>
      <c r="P327" s="9">
        <f t="shared" si="161"/>
        <v>0</v>
      </c>
      <c r="Q327" s="9">
        <f t="shared" si="161"/>
        <v>5</v>
      </c>
      <c r="R327" s="9">
        <f t="shared" si="161"/>
        <v>0</v>
      </c>
    </row>
    <row r="328" spans="1:18" ht="18.75">
      <c r="A328" s="65" t="s">
        <v>101</v>
      </c>
      <c r="B328" s="66">
        <v>115</v>
      </c>
      <c r="C328" s="13" t="s">
        <v>126</v>
      </c>
      <c r="D328" s="13" t="s">
        <v>122</v>
      </c>
      <c r="E328" s="13" t="s">
        <v>321</v>
      </c>
      <c r="F328" s="13"/>
      <c r="G328" s="9">
        <f>G329</f>
        <v>5</v>
      </c>
      <c r="H328" s="9">
        <f t="shared" si="161"/>
        <v>0</v>
      </c>
      <c r="I328" s="9">
        <f t="shared" si="161"/>
        <v>5</v>
      </c>
      <c r="J328" s="9">
        <f t="shared" si="161"/>
        <v>0</v>
      </c>
      <c r="K328" s="9">
        <f t="shared" si="161"/>
        <v>5</v>
      </c>
      <c r="L328" s="9">
        <f t="shared" si="161"/>
        <v>0</v>
      </c>
      <c r="M328" s="9">
        <f t="shared" si="161"/>
        <v>5</v>
      </c>
      <c r="N328" s="9">
        <f t="shared" si="161"/>
        <v>0</v>
      </c>
      <c r="O328" s="9">
        <f t="shared" si="161"/>
        <v>5</v>
      </c>
      <c r="P328" s="9">
        <f t="shared" si="161"/>
        <v>0</v>
      </c>
      <c r="Q328" s="9">
        <f t="shared" si="161"/>
        <v>5</v>
      </c>
      <c r="R328" s="9">
        <f t="shared" si="161"/>
        <v>0</v>
      </c>
    </row>
    <row r="329" spans="1:18" ht="18.75">
      <c r="A329" s="65" t="s">
        <v>186</v>
      </c>
      <c r="B329" s="66">
        <v>115</v>
      </c>
      <c r="C329" s="13" t="s">
        <v>126</v>
      </c>
      <c r="D329" s="13" t="s">
        <v>122</v>
      </c>
      <c r="E329" s="13" t="s">
        <v>321</v>
      </c>
      <c r="F329" s="13" t="s">
        <v>185</v>
      </c>
      <c r="G329" s="9">
        <f>H329+I329+J329</f>
        <v>5</v>
      </c>
      <c r="H329" s="9"/>
      <c r="I329" s="9">
        <v>5</v>
      </c>
      <c r="J329" s="9"/>
      <c r="K329" s="9">
        <f>L329+M329+N329</f>
        <v>5</v>
      </c>
      <c r="L329" s="9"/>
      <c r="M329" s="9">
        <v>5</v>
      </c>
      <c r="N329" s="9"/>
      <c r="O329" s="9">
        <f>P329+Q329+R329</f>
        <v>5</v>
      </c>
      <c r="P329" s="16"/>
      <c r="Q329" s="70">
        <v>5</v>
      </c>
      <c r="R329" s="16"/>
    </row>
    <row r="330" spans="1:18" ht="56.25">
      <c r="A330" s="65" t="s">
        <v>602</v>
      </c>
      <c r="B330" s="66">
        <v>115</v>
      </c>
      <c r="C330" s="13" t="s">
        <v>126</v>
      </c>
      <c r="D330" s="13" t="s">
        <v>122</v>
      </c>
      <c r="E330" s="13" t="s">
        <v>509</v>
      </c>
      <c r="F330" s="13"/>
      <c r="G330" s="9">
        <f>G331</f>
        <v>8</v>
      </c>
      <c r="H330" s="9">
        <f aca="true" t="shared" si="162" ref="H330:R331">H331</f>
        <v>0</v>
      </c>
      <c r="I330" s="9">
        <f t="shared" si="162"/>
        <v>8</v>
      </c>
      <c r="J330" s="9">
        <f t="shared" si="162"/>
        <v>0</v>
      </c>
      <c r="K330" s="9">
        <f t="shared" si="162"/>
        <v>8</v>
      </c>
      <c r="L330" s="9">
        <f t="shared" si="162"/>
        <v>0</v>
      </c>
      <c r="M330" s="9">
        <f t="shared" si="162"/>
        <v>8</v>
      </c>
      <c r="N330" s="9">
        <f t="shared" si="162"/>
        <v>0</v>
      </c>
      <c r="O330" s="9">
        <f t="shared" si="162"/>
        <v>8</v>
      </c>
      <c r="P330" s="9">
        <f t="shared" si="162"/>
        <v>0</v>
      </c>
      <c r="Q330" s="9">
        <f t="shared" si="162"/>
        <v>8</v>
      </c>
      <c r="R330" s="9">
        <f t="shared" si="162"/>
        <v>0</v>
      </c>
    </row>
    <row r="331" spans="1:18" ht="18.75">
      <c r="A331" s="65" t="s">
        <v>101</v>
      </c>
      <c r="B331" s="66">
        <v>115</v>
      </c>
      <c r="C331" s="13" t="s">
        <v>126</v>
      </c>
      <c r="D331" s="13" t="s">
        <v>122</v>
      </c>
      <c r="E331" s="13" t="s">
        <v>508</v>
      </c>
      <c r="F331" s="13"/>
      <c r="G331" s="9">
        <f>G332</f>
        <v>8</v>
      </c>
      <c r="H331" s="9">
        <f t="shared" si="162"/>
        <v>0</v>
      </c>
      <c r="I331" s="9">
        <f t="shared" si="162"/>
        <v>8</v>
      </c>
      <c r="J331" s="9">
        <f t="shared" si="162"/>
        <v>0</v>
      </c>
      <c r="K331" s="9">
        <f t="shared" si="162"/>
        <v>8</v>
      </c>
      <c r="L331" s="9">
        <f t="shared" si="162"/>
        <v>0</v>
      </c>
      <c r="M331" s="9">
        <f t="shared" si="162"/>
        <v>8</v>
      </c>
      <c r="N331" s="9">
        <f t="shared" si="162"/>
        <v>0</v>
      </c>
      <c r="O331" s="9">
        <f t="shared" si="162"/>
        <v>8</v>
      </c>
      <c r="P331" s="9">
        <f t="shared" si="162"/>
        <v>0</v>
      </c>
      <c r="Q331" s="9">
        <f t="shared" si="162"/>
        <v>8</v>
      </c>
      <c r="R331" s="9">
        <f t="shared" si="162"/>
        <v>0</v>
      </c>
    </row>
    <row r="332" spans="1:18" ht="18.75">
      <c r="A332" s="65" t="s">
        <v>186</v>
      </c>
      <c r="B332" s="66">
        <v>115</v>
      </c>
      <c r="C332" s="13" t="s">
        <v>126</v>
      </c>
      <c r="D332" s="13" t="s">
        <v>122</v>
      </c>
      <c r="E332" s="13" t="s">
        <v>508</v>
      </c>
      <c r="F332" s="13" t="s">
        <v>185</v>
      </c>
      <c r="G332" s="9">
        <f>H332+I332+J332</f>
        <v>8</v>
      </c>
      <c r="H332" s="9"/>
      <c r="I332" s="9">
        <v>8</v>
      </c>
      <c r="J332" s="9"/>
      <c r="K332" s="9">
        <f>L332+M332+N332</f>
        <v>8</v>
      </c>
      <c r="L332" s="9"/>
      <c r="M332" s="9">
        <v>8</v>
      </c>
      <c r="N332" s="9"/>
      <c r="O332" s="9">
        <f>P332+Q332+R332</f>
        <v>8</v>
      </c>
      <c r="P332" s="16"/>
      <c r="Q332" s="70">
        <v>8</v>
      </c>
      <c r="R332" s="16"/>
    </row>
    <row r="333" spans="1:18" ht="18.75">
      <c r="A333" s="65" t="s">
        <v>134</v>
      </c>
      <c r="B333" s="66">
        <v>115</v>
      </c>
      <c r="C333" s="13" t="s">
        <v>123</v>
      </c>
      <c r="D333" s="13" t="s">
        <v>384</v>
      </c>
      <c r="E333" s="13"/>
      <c r="F333" s="13"/>
      <c r="G333" s="9">
        <f>G334+G341</f>
        <v>9279.099999999999</v>
      </c>
      <c r="H333" s="9">
        <f aca="true" t="shared" si="163" ref="H333:R333">H334+H341</f>
        <v>9279.099999999999</v>
      </c>
      <c r="I333" s="9">
        <f aca="true" t="shared" si="164" ref="H333:R337">I334</f>
        <v>0</v>
      </c>
      <c r="J333" s="9">
        <f t="shared" si="163"/>
        <v>0</v>
      </c>
      <c r="K333" s="9">
        <f t="shared" si="163"/>
        <v>9280.099999999999</v>
      </c>
      <c r="L333" s="9">
        <f t="shared" si="163"/>
        <v>9280.099999999999</v>
      </c>
      <c r="M333" s="9">
        <f t="shared" si="163"/>
        <v>0</v>
      </c>
      <c r="N333" s="9">
        <f t="shared" si="163"/>
        <v>0</v>
      </c>
      <c r="O333" s="9">
        <f t="shared" si="163"/>
        <v>9280.099999999999</v>
      </c>
      <c r="P333" s="9">
        <f t="shared" si="163"/>
        <v>9280.099999999999</v>
      </c>
      <c r="Q333" s="9">
        <f t="shared" si="163"/>
        <v>0</v>
      </c>
      <c r="R333" s="9">
        <f t="shared" si="163"/>
        <v>0</v>
      </c>
    </row>
    <row r="334" spans="1:18" ht="18.75">
      <c r="A334" s="65" t="s">
        <v>135</v>
      </c>
      <c r="B334" s="66">
        <v>115</v>
      </c>
      <c r="C334" s="13" t="s">
        <v>123</v>
      </c>
      <c r="D334" s="13" t="s">
        <v>120</v>
      </c>
      <c r="E334" s="13"/>
      <c r="F334" s="13"/>
      <c r="G334" s="9">
        <f>G335</f>
        <v>4100.4</v>
      </c>
      <c r="H334" s="9">
        <f t="shared" si="164"/>
        <v>4100.4</v>
      </c>
      <c r="I334" s="9">
        <f>I335</f>
        <v>0</v>
      </c>
      <c r="J334" s="9">
        <f t="shared" si="164"/>
        <v>0</v>
      </c>
      <c r="K334" s="9">
        <f t="shared" si="164"/>
        <v>4101.4</v>
      </c>
      <c r="L334" s="9">
        <f t="shared" si="164"/>
        <v>4101.4</v>
      </c>
      <c r="M334" s="9">
        <f t="shared" si="164"/>
        <v>0</v>
      </c>
      <c r="N334" s="9">
        <f t="shared" si="164"/>
        <v>0</v>
      </c>
      <c r="O334" s="9">
        <f t="shared" si="164"/>
        <v>4101.4</v>
      </c>
      <c r="P334" s="9">
        <f t="shared" si="164"/>
        <v>4101.4</v>
      </c>
      <c r="Q334" s="9">
        <f t="shared" si="164"/>
        <v>0</v>
      </c>
      <c r="R334" s="9">
        <f t="shared" si="164"/>
        <v>0</v>
      </c>
    </row>
    <row r="335" spans="1:18" ht="46.5" customHeight="1">
      <c r="A335" s="65" t="s">
        <v>475</v>
      </c>
      <c r="B335" s="66">
        <v>115</v>
      </c>
      <c r="C335" s="13" t="s">
        <v>123</v>
      </c>
      <c r="D335" s="13" t="s">
        <v>120</v>
      </c>
      <c r="E335" s="66" t="s">
        <v>274</v>
      </c>
      <c r="F335" s="13"/>
      <c r="G335" s="9">
        <f>G336</f>
        <v>4100.4</v>
      </c>
      <c r="H335" s="9">
        <f t="shared" si="164"/>
        <v>4100.4</v>
      </c>
      <c r="I335" s="9">
        <f>I336</f>
        <v>0</v>
      </c>
      <c r="J335" s="9">
        <f t="shared" si="164"/>
        <v>0</v>
      </c>
      <c r="K335" s="9">
        <f t="shared" si="164"/>
        <v>4101.4</v>
      </c>
      <c r="L335" s="9">
        <f t="shared" si="164"/>
        <v>4101.4</v>
      </c>
      <c r="M335" s="9">
        <f t="shared" si="164"/>
        <v>0</v>
      </c>
      <c r="N335" s="9">
        <f t="shared" si="164"/>
        <v>0</v>
      </c>
      <c r="O335" s="9">
        <f t="shared" si="164"/>
        <v>4101.4</v>
      </c>
      <c r="P335" s="9">
        <f t="shared" si="164"/>
        <v>4101.4</v>
      </c>
      <c r="Q335" s="9">
        <f t="shared" si="164"/>
        <v>0</v>
      </c>
      <c r="R335" s="9">
        <f t="shared" si="164"/>
        <v>0</v>
      </c>
    </row>
    <row r="336" spans="1:18" ht="28.5" customHeight="1">
      <c r="A336" s="82" t="s">
        <v>18</v>
      </c>
      <c r="B336" s="66">
        <v>115</v>
      </c>
      <c r="C336" s="13" t="s">
        <v>123</v>
      </c>
      <c r="D336" s="13" t="s">
        <v>120</v>
      </c>
      <c r="E336" s="66" t="s">
        <v>275</v>
      </c>
      <c r="F336" s="13"/>
      <c r="G336" s="9">
        <f>G337</f>
        <v>4100.4</v>
      </c>
      <c r="H336" s="9">
        <f t="shared" si="164"/>
        <v>4100.4</v>
      </c>
      <c r="I336" s="9">
        <f>I337</f>
        <v>0</v>
      </c>
      <c r="J336" s="9">
        <f t="shared" si="164"/>
        <v>0</v>
      </c>
      <c r="K336" s="9">
        <f t="shared" si="164"/>
        <v>4101.4</v>
      </c>
      <c r="L336" s="9">
        <f t="shared" si="164"/>
        <v>4101.4</v>
      </c>
      <c r="M336" s="9">
        <f t="shared" si="164"/>
        <v>0</v>
      </c>
      <c r="N336" s="9">
        <f t="shared" si="164"/>
        <v>0</v>
      </c>
      <c r="O336" s="9">
        <f t="shared" si="164"/>
        <v>4101.4</v>
      </c>
      <c r="P336" s="9">
        <f t="shared" si="164"/>
        <v>4101.4</v>
      </c>
      <c r="Q336" s="9">
        <f t="shared" si="164"/>
        <v>0</v>
      </c>
      <c r="R336" s="9">
        <f t="shared" si="164"/>
        <v>0</v>
      </c>
    </row>
    <row r="337" spans="1:18" ht="87" customHeight="1">
      <c r="A337" s="82" t="s">
        <v>347</v>
      </c>
      <c r="B337" s="66">
        <v>115</v>
      </c>
      <c r="C337" s="13" t="s">
        <v>123</v>
      </c>
      <c r="D337" s="13" t="s">
        <v>120</v>
      </c>
      <c r="E337" s="66" t="s">
        <v>71</v>
      </c>
      <c r="F337" s="13"/>
      <c r="G337" s="9">
        <f>G338</f>
        <v>4100.4</v>
      </c>
      <c r="H337" s="9">
        <f t="shared" si="164"/>
        <v>4100.4</v>
      </c>
      <c r="I337" s="9">
        <f>I338</f>
        <v>0</v>
      </c>
      <c r="J337" s="9">
        <f t="shared" si="164"/>
        <v>0</v>
      </c>
      <c r="K337" s="9">
        <f t="shared" si="164"/>
        <v>4101.4</v>
      </c>
      <c r="L337" s="9">
        <f t="shared" si="164"/>
        <v>4101.4</v>
      </c>
      <c r="M337" s="9">
        <f t="shared" si="164"/>
        <v>0</v>
      </c>
      <c r="N337" s="9">
        <f t="shared" si="164"/>
        <v>0</v>
      </c>
      <c r="O337" s="9">
        <f t="shared" si="164"/>
        <v>4101.4</v>
      </c>
      <c r="P337" s="9">
        <f t="shared" si="164"/>
        <v>4101.4</v>
      </c>
      <c r="Q337" s="9">
        <f t="shared" si="164"/>
        <v>0</v>
      </c>
      <c r="R337" s="9">
        <f t="shared" si="164"/>
        <v>0</v>
      </c>
    </row>
    <row r="338" spans="1:18" ht="82.5" customHeight="1">
      <c r="A338" s="65" t="s">
        <v>96</v>
      </c>
      <c r="B338" s="66">
        <v>115</v>
      </c>
      <c r="C338" s="13" t="s">
        <v>123</v>
      </c>
      <c r="D338" s="13" t="s">
        <v>120</v>
      </c>
      <c r="E338" s="66" t="s">
        <v>72</v>
      </c>
      <c r="F338" s="13"/>
      <c r="G338" s="9">
        <f>G340+G339</f>
        <v>4100.4</v>
      </c>
      <c r="H338" s="9">
        <f aca="true" t="shared" si="165" ref="H338:R338">H340+H339</f>
        <v>4100.4</v>
      </c>
      <c r="I338" s="9">
        <f t="shared" si="165"/>
        <v>0</v>
      </c>
      <c r="J338" s="9">
        <f t="shared" si="165"/>
        <v>0</v>
      </c>
      <c r="K338" s="9">
        <f t="shared" si="165"/>
        <v>4101.4</v>
      </c>
      <c r="L338" s="9">
        <f t="shared" si="165"/>
        <v>4101.4</v>
      </c>
      <c r="M338" s="9">
        <f t="shared" si="165"/>
        <v>0</v>
      </c>
      <c r="N338" s="9">
        <f t="shared" si="165"/>
        <v>0</v>
      </c>
      <c r="O338" s="9">
        <f t="shared" si="165"/>
        <v>4101.4</v>
      </c>
      <c r="P338" s="9">
        <f t="shared" si="165"/>
        <v>4101.4</v>
      </c>
      <c r="Q338" s="9">
        <f t="shared" si="165"/>
        <v>0</v>
      </c>
      <c r="R338" s="9">
        <f t="shared" si="165"/>
        <v>0</v>
      </c>
    </row>
    <row r="339" spans="1:18" ht="37.5">
      <c r="A339" s="65" t="s">
        <v>91</v>
      </c>
      <c r="B339" s="66">
        <v>115</v>
      </c>
      <c r="C339" s="13" t="s">
        <v>123</v>
      </c>
      <c r="D339" s="13" t="s">
        <v>120</v>
      </c>
      <c r="E339" s="66" t="s">
        <v>72</v>
      </c>
      <c r="F339" s="13" t="s">
        <v>174</v>
      </c>
      <c r="G339" s="9">
        <f>H339+I338+J339</f>
        <v>61.5</v>
      </c>
      <c r="H339" s="9">
        <v>61.5</v>
      </c>
      <c r="I339" s="9"/>
      <c r="J339" s="9"/>
      <c r="K339" s="9">
        <f>L339+M339+N339</f>
        <v>61.5</v>
      </c>
      <c r="L339" s="9">
        <v>61.5</v>
      </c>
      <c r="M339" s="9"/>
      <c r="N339" s="9"/>
      <c r="O339" s="9">
        <f>P339+Q339+R339</f>
        <v>61.5</v>
      </c>
      <c r="P339" s="9">
        <v>61.5</v>
      </c>
      <c r="Q339" s="9"/>
      <c r="R339" s="9"/>
    </row>
    <row r="340" spans="1:18" ht="37.5">
      <c r="A340" s="65" t="s">
        <v>216</v>
      </c>
      <c r="B340" s="66">
        <v>115</v>
      </c>
      <c r="C340" s="13" t="s">
        <v>123</v>
      </c>
      <c r="D340" s="13" t="s">
        <v>120</v>
      </c>
      <c r="E340" s="66" t="s">
        <v>72</v>
      </c>
      <c r="F340" s="13" t="s">
        <v>215</v>
      </c>
      <c r="G340" s="9">
        <f>H340+I339+J340</f>
        <v>4038.9</v>
      </c>
      <c r="H340" s="9">
        <f>4039.9-1</f>
        <v>4038.9</v>
      </c>
      <c r="I340" s="9">
        <f aca="true" t="shared" si="166" ref="H340:R344">I341</f>
        <v>0</v>
      </c>
      <c r="J340" s="9"/>
      <c r="K340" s="9">
        <f>L340+M340+N340</f>
        <v>4039.9</v>
      </c>
      <c r="L340" s="9">
        <v>4039.9</v>
      </c>
      <c r="M340" s="9"/>
      <c r="N340" s="9"/>
      <c r="O340" s="9">
        <f>P340+Q340+R340</f>
        <v>4039.9</v>
      </c>
      <c r="P340" s="9">
        <v>4039.9</v>
      </c>
      <c r="Q340" s="9"/>
      <c r="R340" s="9"/>
    </row>
    <row r="341" spans="1:18" ht="18.75">
      <c r="A341" s="65" t="s">
        <v>143</v>
      </c>
      <c r="B341" s="66">
        <v>115</v>
      </c>
      <c r="C341" s="13" t="s">
        <v>123</v>
      </c>
      <c r="D341" s="13" t="s">
        <v>118</v>
      </c>
      <c r="E341" s="13"/>
      <c r="F341" s="13"/>
      <c r="G341" s="9">
        <f>G342</f>
        <v>5178.7</v>
      </c>
      <c r="H341" s="9">
        <f>H342</f>
        <v>5178.7</v>
      </c>
      <c r="I341" s="9">
        <f t="shared" si="166"/>
        <v>0</v>
      </c>
      <c r="J341" s="9">
        <f t="shared" si="166"/>
        <v>0</v>
      </c>
      <c r="K341" s="9">
        <f t="shared" si="166"/>
        <v>5178.7</v>
      </c>
      <c r="L341" s="9">
        <f t="shared" si="166"/>
        <v>5178.7</v>
      </c>
      <c r="M341" s="9">
        <f t="shared" si="166"/>
        <v>0</v>
      </c>
      <c r="N341" s="9">
        <f t="shared" si="166"/>
        <v>0</v>
      </c>
      <c r="O341" s="9">
        <f t="shared" si="166"/>
        <v>5178.7</v>
      </c>
      <c r="P341" s="9">
        <f t="shared" si="166"/>
        <v>5178.7</v>
      </c>
      <c r="Q341" s="9">
        <f t="shared" si="166"/>
        <v>0</v>
      </c>
      <c r="R341" s="9">
        <f t="shared" si="166"/>
        <v>0</v>
      </c>
    </row>
    <row r="342" spans="1:18" ht="44.25" customHeight="1">
      <c r="A342" s="65" t="s">
        <v>475</v>
      </c>
      <c r="B342" s="66">
        <v>115</v>
      </c>
      <c r="C342" s="13" t="s">
        <v>123</v>
      </c>
      <c r="D342" s="13" t="s">
        <v>118</v>
      </c>
      <c r="E342" s="13" t="s">
        <v>274</v>
      </c>
      <c r="F342" s="13"/>
      <c r="G342" s="9">
        <f>G343</f>
        <v>5178.7</v>
      </c>
      <c r="H342" s="9">
        <f t="shared" si="166"/>
        <v>5178.7</v>
      </c>
      <c r="I342" s="9">
        <f>I343</f>
        <v>0</v>
      </c>
      <c r="J342" s="9">
        <f t="shared" si="166"/>
        <v>0</v>
      </c>
      <c r="K342" s="9">
        <f t="shared" si="166"/>
        <v>5178.7</v>
      </c>
      <c r="L342" s="9">
        <f t="shared" si="166"/>
        <v>5178.7</v>
      </c>
      <c r="M342" s="9">
        <f t="shared" si="166"/>
        <v>0</v>
      </c>
      <c r="N342" s="9">
        <f t="shared" si="166"/>
        <v>0</v>
      </c>
      <c r="O342" s="9">
        <f t="shared" si="166"/>
        <v>5178.7</v>
      </c>
      <c r="P342" s="9">
        <f t="shared" si="166"/>
        <v>5178.7</v>
      </c>
      <c r="Q342" s="9">
        <f t="shared" si="166"/>
        <v>0</v>
      </c>
      <c r="R342" s="9">
        <f t="shared" si="166"/>
        <v>0</v>
      </c>
    </row>
    <row r="343" spans="1:18" ht="24.75" customHeight="1">
      <c r="A343" s="65" t="s">
        <v>190</v>
      </c>
      <c r="B343" s="66">
        <v>115</v>
      </c>
      <c r="C343" s="13" t="s">
        <v>123</v>
      </c>
      <c r="D343" s="13" t="s">
        <v>118</v>
      </c>
      <c r="E343" s="13" t="s">
        <v>280</v>
      </c>
      <c r="F343" s="150"/>
      <c r="G343" s="9">
        <f>G344</f>
        <v>5178.7</v>
      </c>
      <c r="H343" s="9">
        <f t="shared" si="166"/>
        <v>5178.7</v>
      </c>
      <c r="I343" s="9">
        <f>I344</f>
        <v>0</v>
      </c>
      <c r="J343" s="9">
        <f t="shared" si="166"/>
        <v>0</v>
      </c>
      <c r="K343" s="9">
        <f t="shared" si="166"/>
        <v>5178.7</v>
      </c>
      <c r="L343" s="9">
        <f t="shared" si="166"/>
        <v>5178.7</v>
      </c>
      <c r="M343" s="9">
        <f t="shared" si="166"/>
        <v>0</v>
      </c>
      <c r="N343" s="9">
        <f t="shared" si="166"/>
        <v>0</v>
      </c>
      <c r="O343" s="9">
        <f t="shared" si="166"/>
        <v>5178.7</v>
      </c>
      <c r="P343" s="9">
        <f t="shared" si="166"/>
        <v>5178.7</v>
      </c>
      <c r="Q343" s="9">
        <f t="shared" si="166"/>
        <v>0</v>
      </c>
      <c r="R343" s="9">
        <f t="shared" si="166"/>
        <v>0</v>
      </c>
    </row>
    <row r="344" spans="1:18" ht="60" customHeight="1">
      <c r="A344" s="82" t="s">
        <v>292</v>
      </c>
      <c r="B344" s="66">
        <v>115</v>
      </c>
      <c r="C344" s="13" t="s">
        <v>123</v>
      </c>
      <c r="D344" s="13" t="s">
        <v>118</v>
      </c>
      <c r="E344" s="13" t="s">
        <v>73</v>
      </c>
      <c r="F344" s="150"/>
      <c r="G344" s="9">
        <f>G345</f>
        <v>5178.7</v>
      </c>
      <c r="H344" s="9">
        <f t="shared" si="166"/>
        <v>5178.7</v>
      </c>
      <c r="I344" s="9">
        <f>I345</f>
        <v>0</v>
      </c>
      <c r="J344" s="9">
        <f t="shared" si="166"/>
        <v>0</v>
      </c>
      <c r="K344" s="9">
        <f t="shared" si="166"/>
        <v>5178.7</v>
      </c>
      <c r="L344" s="9">
        <f t="shared" si="166"/>
        <v>5178.7</v>
      </c>
      <c r="M344" s="9">
        <f t="shared" si="166"/>
        <v>0</v>
      </c>
      <c r="N344" s="9">
        <f t="shared" si="166"/>
        <v>0</v>
      </c>
      <c r="O344" s="9">
        <f t="shared" si="166"/>
        <v>5178.7</v>
      </c>
      <c r="P344" s="9">
        <f t="shared" si="166"/>
        <v>5178.7</v>
      </c>
      <c r="Q344" s="9">
        <f t="shared" si="166"/>
        <v>0</v>
      </c>
      <c r="R344" s="9">
        <f t="shared" si="166"/>
        <v>0</v>
      </c>
    </row>
    <row r="345" spans="1:18" ht="84" customHeight="1">
      <c r="A345" s="65" t="s">
        <v>96</v>
      </c>
      <c r="B345" s="66">
        <v>115</v>
      </c>
      <c r="C345" s="13" t="s">
        <v>123</v>
      </c>
      <c r="D345" s="13" t="s">
        <v>118</v>
      </c>
      <c r="E345" s="13" t="s">
        <v>74</v>
      </c>
      <c r="F345" s="13"/>
      <c r="G345" s="9">
        <f>G346+G347</f>
        <v>5178.7</v>
      </c>
      <c r="H345" s="9">
        <f aca="true" t="shared" si="167" ref="H345:R345">H346+H347</f>
        <v>5178.7</v>
      </c>
      <c r="I345" s="9">
        <f t="shared" si="167"/>
        <v>0</v>
      </c>
      <c r="J345" s="9">
        <f t="shared" si="167"/>
        <v>0</v>
      </c>
      <c r="K345" s="9">
        <f t="shared" si="167"/>
        <v>5178.7</v>
      </c>
      <c r="L345" s="9">
        <f t="shared" si="167"/>
        <v>5178.7</v>
      </c>
      <c r="M345" s="9">
        <f t="shared" si="167"/>
        <v>0</v>
      </c>
      <c r="N345" s="9">
        <f t="shared" si="167"/>
        <v>0</v>
      </c>
      <c r="O345" s="9">
        <f t="shared" si="167"/>
        <v>5178.7</v>
      </c>
      <c r="P345" s="9">
        <f t="shared" si="167"/>
        <v>5178.7</v>
      </c>
      <c r="Q345" s="9">
        <f t="shared" si="167"/>
        <v>0</v>
      </c>
      <c r="R345" s="9">
        <f t="shared" si="167"/>
        <v>0</v>
      </c>
    </row>
    <row r="346" spans="1:18" ht="37.5">
      <c r="A346" s="65" t="s">
        <v>91</v>
      </c>
      <c r="B346" s="66">
        <v>115</v>
      </c>
      <c r="C346" s="13" t="s">
        <v>123</v>
      </c>
      <c r="D346" s="13" t="s">
        <v>118</v>
      </c>
      <c r="E346" s="13" t="s">
        <v>74</v>
      </c>
      <c r="F346" s="13" t="s">
        <v>174</v>
      </c>
      <c r="G346" s="9">
        <f>H346+I345+J346</f>
        <v>51.8</v>
      </c>
      <c r="H346" s="9">
        <v>51.8</v>
      </c>
      <c r="I346" s="9"/>
      <c r="J346" s="9"/>
      <c r="K346" s="9">
        <f>L346+M346+N346</f>
        <v>51.8</v>
      </c>
      <c r="L346" s="9">
        <v>51.8</v>
      </c>
      <c r="M346" s="9"/>
      <c r="N346" s="9"/>
      <c r="O346" s="9">
        <f>P346+Q346+R346</f>
        <v>51.8</v>
      </c>
      <c r="P346" s="9">
        <v>51.8</v>
      </c>
      <c r="Q346" s="16"/>
      <c r="R346" s="16"/>
    </row>
    <row r="347" spans="1:18" ht="43.5" customHeight="1">
      <c r="A347" s="65" t="s">
        <v>216</v>
      </c>
      <c r="B347" s="66">
        <v>115</v>
      </c>
      <c r="C347" s="13" t="s">
        <v>123</v>
      </c>
      <c r="D347" s="13" t="s">
        <v>118</v>
      </c>
      <c r="E347" s="13" t="s">
        <v>74</v>
      </c>
      <c r="F347" s="13" t="s">
        <v>215</v>
      </c>
      <c r="G347" s="9">
        <f>H347+I346+J347</f>
        <v>5126.9</v>
      </c>
      <c r="H347" s="9">
        <v>5126.9</v>
      </c>
      <c r="I347" s="9"/>
      <c r="J347" s="9"/>
      <c r="K347" s="9">
        <f>L347+M347+N347</f>
        <v>5126.9</v>
      </c>
      <c r="L347" s="9">
        <v>5126.9</v>
      </c>
      <c r="M347" s="9"/>
      <c r="N347" s="9"/>
      <c r="O347" s="9">
        <f>P347+Q347+R347</f>
        <v>5126.9</v>
      </c>
      <c r="P347" s="9">
        <v>5126.9</v>
      </c>
      <c r="Q347" s="16"/>
      <c r="R347" s="16"/>
    </row>
    <row r="348" spans="1:18" ht="18.75">
      <c r="A348" s="65" t="s">
        <v>156</v>
      </c>
      <c r="B348" s="66">
        <v>115</v>
      </c>
      <c r="C348" s="13" t="s">
        <v>139</v>
      </c>
      <c r="D348" s="13" t="s">
        <v>384</v>
      </c>
      <c r="E348" s="13"/>
      <c r="F348" s="13"/>
      <c r="G348" s="9">
        <f>G349+G367</f>
        <v>4563.5</v>
      </c>
      <c r="H348" s="9">
        <f aca="true" t="shared" si="168" ref="H348:R348">H349+H367</f>
        <v>3602.8</v>
      </c>
      <c r="I348" s="9">
        <f t="shared" si="168"/>
        <v>800.7</v>
      </c>
      <c r="J348" s="9">
        <f t="shared" si="168"/>
        <v>160</v>
      </c>
      <c r="K348" s="9">
        <f t="shared" si="168"/>
        <v>864.5</v>
      </c>
      <c r="L348" s="9">
        <f t="shared" si="168"/>
        <v>0</v>
      </c>
      <c r="M348" s="9">
        <f t="shared" si="168"/>
        <v>704.5</v>
      </c>
      <c r="N348" s="9">
        <f t="shared" si="168"/>
        <v>160</v>
      </c>
      <c r="O348" s="9">
        <f t="shared" si="168"/>
        <v>866.2</v>
      </c>
      <c r="P348" s="9">
        <f t="shared" si="168"/>
        <v>0</v>
      </c>
      <c r="Q348" s="9">
        <f t="shared" si="168"/>
        <v>706.2</v>
      </c>
      <c r="R348" s="9">
        <f t="shared" si="168"/>
        <v>160</v>
      </c>
    </row>
    <row r="349" spans="1:18" ht="20.25" customHeight="1">
      <c r="A349" s="65" t="s">
        <v>157</v>
      </c>
      <c r="B349" s="66">
        <v>115</v>
      </c>
      <c r="C349" s="13" t="s">
        <v>139</v>
      </c>
      <c r="D349" s="13" t="s">
        <v>121</v>
      </c>
      <c r="E349" s="13"/>
      <c r="F349" s="13"/>
      <c r="G349" s="9">
        <f aca="true" t="shared" si="169" ref="G349:R349">G350+G362</f>
        <v>832.4</v>
      </c>
      <c r="H349" s="9">
        <f t="shared" si="169"/>
        <v>0</v>
      </c>
      <c r="I349" s="9">
        <f t="shared" si="169"/>
        <v>672.4</v>
      </c>
      <c r="J349" s="9">
        <f t="shared" si="169"/>
        <v>160</v>
      </c>
      <c r="K349" s="9">
        <f t="shared" si="169"/>
        <v>864.5</v>
      </c>
      <c r="L349" s="9">
        <f t="shared" si="169"/>
        <v>0</v>
      </c>
      <c r="M349" s="9">
        <f t="shared" si="169"/>
        <v>704.5</v>
      </c>
      <c r="N349" s="9">
        <f t="shared" si="169"/>
        <v>160</v>
      </c>
      <c r="O349" s="9">
        <f t="shared" si="169"/>
        <v>866.2</v>
      </c>
      <c r="P349" s="9">
        <f t="shared" si="169"/>
        <v>0</v>
      </c>
      <c r="Q349" s="9">
        <f t="shared" si="169"/>
        <v>706.2</v>
      </c>
      <c r="R349" s="9">
        <f t="shared" si="169"/>
        <v>160</v>
      </c>
    </row>
    <row r="350" spans="1:18" ht="45.75" customHeight="1">
      <c r="A350" s="65" t="s">
        <v>450</v>
      </c>
      <c r="B350" s="66">
        <v>115</v>
      </c>
      <c r="C350" s="13" t="s">
        <v>139</v>
      </c>
      <c r="D350" s="13" t="s">
        <v>121</v>
      </c>
      <c r="E350" s="13" t="s">
        <v>284</v>
      </c>
      <c r="F350" s="13"/>
      <c r="G350" s="9">
        <f>G351+G354+G359</f>
        <v>410</v>
      </c>
      <c r="H350" s="9">
        <f aca="true" t="shared" si="170" ref="H350:R350">H351+H354+H359</f>
        <v>0</v>
      </c>
      <c r="I350" s="9">
        <f t="shared" si="170"/>
        <v>250</v>
      </c>
      <c r="J350" s="9">
        <f t="shared" si="170"/>
        <v>160</v>
      </c>
      <c r="K350" s="9">
        <f t="shared" si="170"/>
        <v>410</v>
      </c>
      <c r="L350" s="9">
        <f t="shared" si="170"/>
        <v>0</v>
      </c>
      <c r="M350" s="9">
        <f t="shared" si="170"/>
        <v>250</v>
      </c>
      <c r="N350" s="9">
        <f t="shared" si="170"/>
        <v>160</v>
      </c>
      <c r="O350" s="9">
        <f t="shared" si="170"/>
        <v>410</v>
      </c>
      <c r="P350" s="9">
        <f t="shared" si="170"/>
        <v>0</v>
      </c>
      <c r="Q350" s="9">
        <f t="shared" si="170"/>
        <v>250</v>
      </c>
      <c r="R350" s="9">
        <f t="shared" si="170"/>
        <v>160</v>
      </c>
    </row>
    <row r="351" spans="1:18" ht="27" customHeight="1">
      <c r="A351" s="65" t="s">
        <v>0</v>
      </c>
      <c r="B351" s="66">
        <v>115</v>
      </c>
      <c r="C351" s="13" t="s">
        <v>139</v>
      </c>
      <c r="D351" s="13" t="s">
        <v>121</v>
      </c>
      <c r="E351" s="13" t="s">
        <v>1</v>
      </c>
      <c r="F351" s="13"/>
      <c r="G351" s="9">
        <f>G352</f>
        <v>110</v>
      </c>
      <c r="H351" s="9">
        <f aca="true" t="shared" si="171" ref="H351:R352">H352</f>
        <v>0</v>
      </c>
      <c r="I351" s="9">
        <f t="shared" si="171"/>
        <v>110</v>
      </c>
      <c r="J351" s="9">
        <f t="shared" si="171"/>
        <v>0</v>
      </c>
      <c r="K351" s="9">
        <f t="shared" si="171"/>
        <v>110</v>
      </c>
      <c r="L351" s="9">
        <f t="shared" si="171"/>
        <v>0</v>
      </c>
      <c r="M351" s="9">
        <f t="shared" si="171"/>
        <v>110</v>
      </c>
      <c r="N351" s="9">
        <f t="shared" si="171"/>
        <v>0</v>
      </c>
      <c r="O351" s="9">
        <f t="shared" si="171"/>
        <v>110</v>
      </c>
      <c r="P351" s="9">
        <f t="shared" si="171"/>
        <v>0</v>
      </c>
      <c r="Q351" s="9">
        <f t="shared" si="171"/>
        <v>110</v>
      </c>
      <c r="R351" s="9">
        <f t="shared" si="171"/>
        <v>0</v>
      </c>
    </row>
    <row r="352" spans="1:18" ht="18.75">
      <c r="A352" s="65" t="s">
        <v>451</v>
      </c>
      <c r="B352" s="66">
        <v>115</v>
      </c>
      <c r="C352" s="13" t="s">
        <v>139</v>
      </c>
      <c r="D352" s="13" t="s">
        <v>121</v>
      </c>
      <c r="E352" s="13" t="s">
        <v>2</v>
      </c>
      <c r="F352" s="13"/>
      <c r="G352" s="9">
        <f>G353</f>
        <v>110</v>
      </c>
      <c r="H352" s="9">
        <f t="shared" si="171"/>
        <v>0</v>
      </c>
      <c r="I352" s="9">
        <f t="shared" si="171"/>
        <v>110</v>
      </c>
      <c r="J352" s="9">
        <f t="shared" si="171"/>
        <v>0</v>
      </c>
      <c r="K352" s="9">
        <f t="shared" si="171"/>
        <v>110</v>
      </c>
      <c r="L352" s="9">
        <f t="shared" si="171"/>
        <v>0</v>
      </c>
      <c r="M352" s="9">
        <f t="shared" si="171"/>
        <v>110</v>
      </c>
      <c r="N352" s="9">
        <f t="shared" si="171"/>
        <v>0</v>
      </c>
      <c r="O352" s="9">
        <f t="shared" si="171"/>
        <v>110</v>
      </c>
      <c r="P352" s="9">
        <f t="shared" si="171"/>
        <v>0</v>
      </c>
      <c r="Q352" s="9">
        <f t="shared" si="171"/>
        <v>110</v>
      </c>
      <c r="R352" s="9">
        <f t="shared" si="171"/>
        <v>0</v>
      </c>
    </row>
    <row r="353" spans="1:18" ht="18.75">
      <c r="A353" s="65" t="s">
        <v>186</v>
      </c>
      <c r="B353" s="66">
        <v>115</v>
      </c>
      <c r="C353" s="13" t="s">
        <v>139</v>
      </c>
      <c r="D353" s="13" t="s">
        <v>121</v>
      </c>
      <c r="E353" s="13" t="s">
        <v>2</v>
      </c>
      <c r="F353" s="13" t="s">
        <v>185</v>
      </c>
      <c r="G353" s="9">
        <f>H353+I353+J353</f>
        <v>110</v>
      </c>
      <c r="H353" s="9"/>
      <c r="I353" s="9">
        <v>110</v>
      </c>
      <c r="J353" s="9"/>
      <c r="K353" s="9">
        <f>L353+M353+N353</f>
        <v>110</v>
      </c>
      <c r="L353" s="9"/>
      <c r="M353" s="9">
        <v>110</v>
      </c>
      <c r="N353" s="9"/>
      <c r="O353" s="9">
        <f>P353+Q353+R353</f>
        <v>110</v>
      </c>
      <c r="P353" s="9"/>
      <c r="Q353" s="9">
        <v>110</v>
      </c>
      <c r="R353" s="9"/>
    </row>
    <row r="354" spans="1:18" ht="29.25" customHeight="1">
      <c r="A354" s="65" t="s">
        <v>4</v>
      </c>
      <c r="B354" s="66">
        <v>115</v>
      </c>
      <c r="C354" s="13" t="s">
        <v>139</v>
      </c>
      <c r="D354" s="13" t="s">
        <v>121</v>
      </c>
      <c r="E354" s="13" t="s">
        <v>7</v>
      </c>
      <c r="F354" s="13"/>
      <c r="G354" s="9">
        <f>G355+G357</f>
        <v>300</v>
      </c>
      <c r="H354" s="9">
        <f aca="true" t="shared" si="172" ref="H354:R354">H355+H357</f>
        <v>0</v>
      </c>
      <c r="I354" s="9">
        <f t="shared" si="172"/>
        <v>140</v>
      </c>
      <c r="J354" s="9">
        <f t="shared" si="172"/>
        <v>160</v>
      </c>
      <c r="K354" s="9">
        <f t="shared" si="172"/>
        <v>250</v>
      </c>
      <c r="L354" s="9">
        <f t="shared" si="172"/>
        <v>0</v>
      </c>
      <c r="M354" s="9">
        <f t="shared" si="172"/>
        <v>140</v>
      </c>
      <c r="N354" s="9">
        <f t="shared" si="172"/>
        <v>110</v>
      </c>
      <c r="O354" s="9">
        <f t="shared" si="172"/>
        <v>250</v>
      </c>
      <c r="P354" s="9">
        <f t="shared" si="172"/>
        <v>0</v>
      </c>
      <c r="Q354" s="9">
        <f t="shared" si="172"/>
        <v>140</v>
      </c>
      <c r="R354" s="9">
        <f t="shared" si="172"/>
        <v>110</v>
      </c>
    </row>
    <row r="355" spans="1:18" ht="18.75">
      <c r="A355" s="65" t="s">
        <v>451</v>
      </c>
      <c r="B355" s="66">
        <v>115</v>
      </c>
      <c r="C355" s="13" t="s">
        <v>139</v>
      </c>
      <c r="D355" s="13" t="s">
        <v>121</v>
      </c>
      <c r="E355" s="13" t="s">
        <v>8</v>
      </c>
      <c r="F355" s="13"/>
      <c r="G355" s="9">
        <f>G356</f>
        <v>140</v>
      </c>
      <c r="H355" s="9">
        <f aca="true" t="shared" si="173" ref="H355:R355">H356</f>
        <v>0</v>
      </c>
      <c r="I355" s="9">
        <f t="shared" si="173"/>
        <v>140</v>
      </c>
      <c r="J355" s="9">
        <f t="shared" si="173"/>
        <v>0</v>
      </c>
      <c r="K355" s="9">
        <f t="shared" si="173"/>
        <v>140</v>
      </c>
      <c r="L355" s="9">
        <f t="shared" si="173"/>
        <v>0</v>
      </c>
      <c r="M355" s="9">
        <f t="shared" si="173"/>
        <v>140</v>
      </c>
      <c r="N355" s="9">
        <f t="shared" si="173"/>
        <v>0</v>
      </c>
      <c r="O355" s="9">
        <f t="shared" si="173"/>
        <v>140</v>
      </c>
      <c r="P355" s="9">
        <f t="shared" si="173"/>
        <v>0</v>
      </c>
      <c r="Q355" s="9">
        <f t="shared" si="173"/>
        <v>140</v>
      </c>
      <c r="R355" s="9">
        <f t="shared" si="173"/>
        <v>0</v>
      </c>
    </row>
    <row r="356" spans="1:18" ht="24.75" customHeight="1">
      <c r="A356" s="65" t="s">
        <v>186</v>
      </c>
      <c r="B356" s="66">
        <v>115</v>
      </c>
      <c r="C356" s="13" t="s">
        <v>139</v>
      </c>
      <c r="D356" s="13" t="s">
        <v>121</v>
      </c>
      <c r="E356" s="13" t="s">
        <v>8</v>
      </c>
      <c r="F356" s="13" t="s">
        <v>185</v>
      </c>
      <c r="G356" s="9">
        <f>H356+I356+J356</f>
        <v>140</v>
      </c>
      <c r="H356" s="9"/>
      <c r="I356" s="9">
        <v>140</v>
      </c>
      <c r="J356" s="9"/>
      <c r="K356" s="9">
        <f>L356+M356+N356</f>
        <v>140</v>
      </c>
      <c r="L356" s="9"/>
      <c r="M356" s="9">
        <v>140</v>
      </c>
      <c r="N356" s="9"/>
      <c r="O356" s="9">
        <f>P356+Q356+R356</f>
        <v>140</v>
      </c>
      <c r="P356" s="9"/>
      <c r="Q356" s="9">
        <v>140</v>
      </c>
      <c r="R356" s="9"/>
    </row>
    <row r="357" spans="1:18" ht="84.75" customHeight="1">
      <c r="A357" s="65" t="s">
        <v>700</v>
      </c>
      <c r="B357" s="66">
        <v>115</v>
      </c>
      <c r="C357" s="13" t="s">
        <v>139</v>
      </c>
      <c r="D357" s="13" t="s">
        <v>121</v>
      </c>
      <c r="E357" s="13" t="s">
        <v>453</v>
      </c>
      <c r="F357" s="13"/>
      <c r="G357" s="9">
        <f>G358</f>
        <v>160</v>
      </c>
      <c r="H357" s="9">
        <f aca="true" t="shared" si="174" ref="H357:R357">H358</f>
        <v>0</v>
      </c>
      <c r="I357" s="9">
        <f t="shared" si="174"/>
        <v>0</v>
      </c>
      <c r="J357" s="9">
        <f t="shared" si="174"/>
        <v>160</v>
      </c>
      <c r="K357" s="9">
        <f t="shared" si="174"/>
        <v>110</v>
      </c>
      <c r="L357" s="9">
        <f t="shared" si="174"/>
        <v>0</v>
      </c>
      <c r="M357" s="9">
        <f t="shared" si="174"/>
        <v>0</v>
      </c>
      <c r="N357" s="9">
        <f t="shared" si="174"/>
        <v>110</v>
      </c>
      <c r="O357" s="9">
        <f t="shared" si="174"/>
        <v>110</v>
      </c>
      <c r="P357" s="9">
        <f t="shared" si="174"/>
        <v>0</v>
      </c>
      <c r="Q357" s="9">
        <f t="shared" si="174"/>
        <v>0</v>
      </c>
      <c r="R357" s="9">
        <f t="shared" si="174"/>
        <v>110</v>
      </c>
    </row>
    <row r="358" spans="1:18" ht="18.75">
      <c r="A358" s="65" t="s">
        <v>186</v>
      </c>
      <c r="B358" s="66">
        <v>115</v>
      </c>
      <c r="C358" s="13" t="s">
        <v>139</v>
      </c>
      <c r="D358" s="13" t="s">
        <v>121</v>
      </c>
      <c r="E358" s="13" t="s">
        <v>453</v>
      </c>
      <c r="F358" s="13" t="s">
        <v>185</v>
      </c>
      <c r="G358" s="9">
        <f>H358+I358+J358</f>
        <v>160</v>
      </c>
      <c r="H358" s="9"/>
      <c r="I358" s="9"/>
      <c r="J358" s="9">
        <f>110+50</f>
        <v>160</v>
      </c>
      <c r="K358" s="9">
        <f>L358+M358+N358</f>
        <v>110</v>
      </c>
      <c r="L358" s="9"/>
      <c r="M358" s="9"/>
      <c r="N358" s="9">
        <v>110</v>
      </c>
      <c r="O358" s="9">
        <f>P358+Q358+R358</f>
        <v>110</v>
      </c>
      <c r="P358" s="9"/>
      <c r="Q358" s="9"/>
      <c r="R358" s="9">
        <v>110</v>
      </c>
    </row>
    <row r="359" spans="1:18" ht="49.5" customHeight="1">
      <c r="A359" s="65" t="s">
        <v>79</v>
      </c>
      <c r="B359" s="66">
        <v>115</v>
      </c>
      <c r="C359" s="13" t="s">
        <v>139</v>
      </c>
      <c r="D359" s="13" t="s">
        <v>121</v>
      </c>
      <c r="E359" s="13" t="s">
        <v>456</v>
      </c>
      <c r="F359" s="13"/>
      <c r="G359" s="9">
        <f>G360</f>
        <v>0</v>
      </c>
      <c r="H359" s="9">
        <f aca="true" t="shared" si="175" ref="H359:R359">H360</f>
        <v>0</v>
      </c>
      <c r="I359" s="9">
        <f t="shared" si="175"/>
        <v>0</v>
      </c>
      <c r="J359" s="9">
        <f t="shared" si="175"/>
        <v>0</v>
      </c>
      <c r="K359" s="9">
        <f t="shared" si="175"/>
        <v>50</v>
      </c>
      <c r="L359" s="9">
        <f t="shared" si="175"/>
        <v>0</v>
      </c>
      <c r="M359" s="9">
        <f t="shared" si="175"/>
        <v>0</v>
      </c>
      <c r="N359" s="9">
        <f t="shared" si="175"/>
        <v>50</v>
      </c>
      <c r="O359" s="9">
        <f t="shared" si="175"/>
        <v>50</v>
      </c>
      <c r="P359" s="9">
        <f t="shared" si="175"/>
        <v>0</v>
      </c>
      <c r="Q359" s="9">
        <f t="shared" si="175"/>
        <v>0</v>
      </c>
      <c r="R359" s="9">
        <f t="shared" si="175"/>
        <v>50</v>
      </c>
    </row>
    <row r="360" spans="1:18" ht="84.75" customHeight="1">
      <c r="A360" s="65" t="s">
        <v>700</v>
      </c>
      <c r="B360" s="66">
        <v>115</v>
      </c>
      <c r="C360" s="13" t="s">
        <v>139</v>
      </c>
      <c r="D360" s="13" t="s">
        <v>121</v>
      </c>
      <c r="E360" s="13" t="s">
        <v>457</v>
      </c>
      <c r="F360" s="13"/>
      <c r="G360" s="9">
        <f>G361</f>
        <v>0</v>
      </c>
      <c r="H360" s="9">
        <f aca="true" t="shared" si="176" ref="H360:R360">H361</f>
        <v>0</v>
      </c>
      <c r="I360" s="9">
        <f t="shared" si="176"/>
        <v>0</v>
      </c>
      <c r="J360" s="9">
        <f t="shared" si="176"/>
        <v>0</v>
      </c>
      <c r="K360" s="9">
        <f t="shared" si="176"/>
        <v>50</v>
      </c>
      <c r="L360" s="9">
        <f t="shared" si="176"/>
        <v>0</v>
      </c>
      <c r="M360" s="9">
        <f t="shared" si="176"/>
        <v>0</v>
      </c>
      <c r="N360" s="9">
        <f t="shared" si="176"/>
        <v>50</v>
      </c>
      <c r="O360" s="9">
        <f t="shared" si="176"/>
        <v>50</v>
      </c>
      <c r="P360" s="9">
        <f t="shared" si="176"/>
        <v>0</v>
      </c>
      <c r="Q360" s="9">
        <f t="shared" si="176"/>
        <v>0</v>
      </c>
      <c r="R360" s="9">
        <f t="shared" si="176"/>
        <v>50</v>
      </c>
    </row>
    <row r="361" spans="1:18" ht="18.75">
      <c r="A361" s="65" t="s">
        <v>186</v>
      </c>
      <c r="B361" s="66">
        <v>115</v>
      </c>
      <c r="C361" s="13" t="s">
        <v>139</v>
      </c>
      <c r="D361" s="13" t="s">
        <v>121</v>
      </c>
      <c r="E361" s="13" t="s">
        <v>457</v>
      </c>
      <c r="F361" s="13" t="s">
        <v>185</v>
      </c>
      <c r="G361" s="9">
        <f>H361+I361+J361</f>
        <v>0</v>
      </c>
      <c r="H361" s="9"/>
      <c r="I361" s="9"/>
      <c r="J361" s="9">
        <v>0</v>
      </c>
      <c r="K361" s="9">
        <f>L361+M361+N361</f>
        <v>50</v>
      </c>
      <c r="L361" s="9"/>
      <c r="M361" s="9"/>
      <c r="N361" s="9">
        <v>50</v>
      </c>
      <c r="O361" s="9">
        <f>P361+Q361+R361</f>
        <v>50</v>
      </c>
      <c r="P361" s="9"/>
      <c r="Q361" s="9"/>
      <c r="R361" s="9">
        <v>50</v>
      </c>
    </row>
    <row r="362" spans="1:18" ht="44.25" customHeight="1">
      <c r="A362" s="65" t="s">
        <v>475</v>
      </c>
      <c r="B362" s="66">
        <v>115</v>
      </c>
      <c r="C362" s="13" t="s">
        <v>139</v>
      </c>
      <c r="D362" s="13" t="s">
        <v>121</v>
      </c>
      <c r="E362" s="13" t="s">
        <v>274</v>
      </c>
      <c r="F362" s="13"/>
      <c r="G362" s="9">
        <f>G363</f>
        <v>422.4</v>
      </c>
      <c r="H362" s="9">
        <f aca="true" t="shared" si="177" ref="H362:R365">H363</f>
        <v>0</v>
      </c>
      <c r="I362" s="9">
        <f t="shared" si="177"/>
        <v>422.4</v>
      </c>
      <c r="J362" s="9">
        <f t="shared" si="177"/>
        <v>0</v>
      </c>
      <c r="K362" s="9">
        <f t="shared" si="177"/>
        <v>454.5</v>
      </c>
      <c r="L362" s="9">
        <f t="shared" si="177"/>
        <v>0</v>
      </c>
      <c r="M362" s="9">
        <f t="shared" si="177"/>
        <v>454.5</v>
      </c>
      <c r="N362" s="9">
        <f t="shared" si="177"/>
        <v>0</v>
      </c>
      <c r="O362" s="9">
        <f t="shared" si="177"/>
        <v>456.2</v>
      </c>
      <c r="P362" s="9">
        <f t="shared" si="177"/>
        <v>0</v>
      </c>
      <c r="Q362" s="9">
        <f t="shared" si="177"/>
        <v>456.2</v>
      </c>
      <c r="R362" s="9">
        <f t="shared" si="177"/>
        <v>0</v>
      </c>
    </row>
    <row r="363" spans="1:18" ht="29.25" customHeight="1">
      <c r="A363" s="82" t="s">
        <v>18</v>
      </c>
      <c r="B363" s="66">
        <v>115</v>
      </c>
      <c r="C363" s="13" t="s">
        <v>139</v>
      </c>
      <c r="D363" s="13" t="s">
        <v>121</v>
      </c>
      <c r="E363" s="13" t="s">
        <v>275</v>
      </c>
      <c r="F363" s="13"/>
      <c r="G363" s="9">
        <f>G364</f>
        <v>422.4</v>
      </c>
      <c r="H363" s="9">
        <f t="shared" si="177"/>
        <v>0</v>
      </c>
      <c r="I363" s="9">
        <f t="shared" si="177"/>
        <v>422.4</v>
      </c>
      <c r="J363" s="9">
        <f t="shared" si="177"/>
        <v>0</v>
      </c>
      <c r="K363" s="9">
        <f t="shared" si="177"/>
        <v>454.5</v>
      </c>
      <c r="L363" s="9">
        <f t="shared" si="177"/>
        <v>0</v>
      </c>
      <c r="M363" s="9">
        <f t="shared" si="177"/>
        <v>454.5</v>
      </c>
      <c r="N363" s="9">
        <f t="shared" si="177"/>
        <v>0</v>
      </c>
      <c r="O363" s="9">
        <f t="shared" si="177"/>
        <v>456.2</v>
      </c>
      <c r="P363" s="9">
        <f t="shared" si="177"/>
        <v>0</v>
      </c>
      <c r="Q363" s="9">
        <f t="shared" si="177"/>
        <v>456.2</v>
      </c>
      <c r="R363" s="9">
        <f t="shared" si="177"/>
        <v>0</v>
      </c>
    </row>
    <row r="364" spans="1:18" ht="45.75" customHeight="1">
      <c r="A364" s="65" t="s">
        <v>52</v>
      </c>
      <c r="B364" s="66">
        <v>115</v>
      </c>
      <c r="C364" s="13" t="s">
        <v>139</v>
      </c>
      <c r="D364" s="13" t="s">
        <v>121</v>
      </c>
      <c r="E364" s="13" t="s">
        <v>53</v>
      </c>
      <c r="F364" s="13"/>
      <c r="G364" s="9">
        <f>G365</f>
        <v>422.4</v>
      </c>
      <c r="H364" s="9">
        <f t="shared" si="177"/>
        <v>0</v>
      </c>
      <c r="I364" s="9">
        <f t="shared" si="177"/>
        <v>422.4</v>
      </c>
      <c r="J364" s="9">
        <f t="shared" si="177"/>
        <v>0</v>
      </c>
      <c r="K364" s="9">
        <f t="shared" si="177"/>
        <v>454.5</v>
      </c>
      <c r="L364" s="9">
        <f t="shared" si="177"/>
        <v>0</v>
      </c>
      <c r="M364" s="9">
        <f t="shared" si="177"/>
        <v>454.5</v>
      </c>
      <c r="N364" s="9">
        <f t="shared" si="177"/>
        <v>0</v>
      </c>
      <c r="O364" s="9">
        <f t="shared" si="177"/>
        <v>456.2</v>
      </c>
      <c r="P364" s="9">
        <f t="shared" si="177"/>
        <v>0</v>
      </c>
      <c r="Q364" s="9">
        <f t="shared" si="177"/>
        <v>456.2</v>
      </c>
      <c r="R364" s="9">
        <f t="shared" si="177"/>
        <v>0</v>
      </c>
    </row>
    <row r="365" spans="1:20" ht="27" customHeight="1">
      <c r="A365" s="65" t="s">
        <v>146</v>
      </c>
      <c r="B365" s="66">
        <v>115</v>
      </c>
      <c r="C365" s="13" t="s">
        <v>139</v>
      </c>
      <c r="D365" s="13" t="s">
        <v>121</v>
      </c>
      <c r="E365" s="13" t="s">
        <v>54</v>
      </c>
      <c r="F365" s="13"/>
      <c r="G365" s="9">
        <f>G366</f>
        <v>422.4</v>
      </c>
      <c r="H365" s="9">
        <f t="shared" si="177"/>
        <v>0</v>
      </c>
      <c r="I365" s="9">
        <f t="shared" si="177"/>
        <v>422.4</v>
      </c>
      <c r="J365" s="9">
        <f t="shared" si="177"/>
        <v>0</v>
      </c>
      <c r="K365" s="9">
        <f t="shared" si="177"/>
        <v>454.5</v>
      </c>
      <c r="L365" s="9">
        <f t="shared" si="177"/>
        <v>0</v>
      </c>
      <c r="M365" s="9">
        <f t="shared" si="177"/>
        <v>454.5</v>
      </c>
      <c r="N365" s="9">
        <f t="shared" si="177"/>
        <v>0</v>
      </c>
      <c r="O365" s="9">
        <f t="shared" si="177"/>
        <v>456.2</v>
      </c>
      <c r="P365" s="9">
        <f t="shared" si="177"/>
        <v>0</v>
      </c>
      <c r="Q365" s="9">
        <f t="shared" si="177"/>
        <v>456.2</v>
      </c>
      <c r="R365" s="64">
        <f t="shared" si="177"/>
        <v>0</v>
      </c>
      <c r="S365" s="59"/>
      <c r="T365" s="59"/>
    </row>
    <row r="366" spans="1:20" ht="18.75">
      <c r="A366" s="65" t="s">
        <v>186</v>
      </c>
      <c r="B366" s="66">
        <v>115</v>
      </c>
      <c r="C366" s="13" t="s">
        <v>139</v>
      </c>
      <c r="D366" s="13" t="s">
        <v>121</v>
      </c>
      <c r="E366" s="13" t="s">
        <v>54</v>
      </c>
      <c r="F366" s="13" t="s">
        <v>185</v>
      </c>
      <c r="G366" s="9">
        <f>H366+I366+J366</f>
        <v>422.4</v>
      </c>
      <c r="H366" s="9"/>
      <c r="I366" s="9">
        <v>422.4</v>
      </c>
      <c r="J366" s="9"/>
      <c r="K366" s="9">
        <f>L366+M366+N366</f>
        <v>454.5</v>
      </c>
      <c r="L366" s="9"/>
      <c r="M366" s="9">
        <v>454.5</v>
      </c>
      <c r="N366" s="9"/>
      <c r="O366" s="9">
        <f>P366+Q366+R366</f>
        <v>456.2</v>
      </c>
      <c r="P366" s="16"/>
      <c r="Q366" s="9">
        <v>456.2</v>
      </c>
      <c r="R366" s="99"/>
      <c r="S366" s="59"/>
      <c r="T366" s="59"/>
    </row>
    <row r="367" spans="1:20" ht="18.75">
      <c r="A367" s="65" t="s">
        <v>698</v>
      </c>
      <c r="B367" s="66">
        <v>115</v>
      </c>
      <c r="C367" s="13" t="s">
        <v>139</v>
      </c>
      <c r="D367" s="13" t="s">
        <v>125</v>
      </c>
      <c r="E367" s="13"/>
      <c r="F367" s="13"/>
      <c r="G367" s="9">
        <f>G368</f>
        <v>3731.1000000000004</v>
      </c>
      <c r="H367" s="9">
        <f aca="true" t="shared" si="178" ref="H367:R367">H368</f>
        <v>3602.8</v>
      </c>
      <c r="I367" s="9">
        <f t="shared" si="178"/>
        <v>128.3</v>
      </c>
      <c r="J367" s="9">
        <f t="shared" si="178"/>
        <v>0</v>
      </c>
      <c r="K367" s="9">
        <f t="shared" si="178"/>
        <v>0</v>
      </c>
      <c r="L367" s="9">
        <f t="shared" si="178"/>
        <v>0</v>
      </c>
      <c r="M367" s="9">
        <f t="shared" si="178"/>
        <v>0</v>
      </c>
      <c r="N367" s="9">
        <f t="shared" si="178"/>
        <v>0</v>
      </c>
      <c r="O367" s="9">
        <f t="shared" si="178"/>
        <v>0</v>
      </c>
      <c r="P367" s="9">
        <f t="shared" si="178"/>
        <v>0</v>
      </c>
      <c r="Q367" s="9">
        <f t="shared" si="178"/>
        <v>0</v>
      </c>
      <c r="R367" s="64">
        <f t="shared" si="178"/>
        <v>0</v>
      </c>
      <c r="S367" s="101"/>
      <c r="T367" s="59"/>
    </row>
    <row r="368" spans="1:20" ht="37.5">
      <c r="A368" s="65" t="s">
        <v>578</v>
      </c>
      <c r="B368" s="66">
        <v>115</v>
      </c>
      <c r="C368" s="13" t="s">
        <v>139</v>
      </c>
      <c r="D368" s="13" t="s">
        <v>125</v>
      </c>
      <c r="E368" s="66" t="s">
        <v>100</v>
      </c>
      <c r="F368" s="13"/>
      <c r="G368" s="9">
        <f aca="true" t="shared" si="179" ref="G368:R370">G369</f>
        <v>3731.1000000000004</v>
      </c>
      <c r="H368" s="9">
        <f t="shared" si="179"/>
        <v>3602.8</v>
      </c>
      <c r="I368" s="9">
        <f t="shared" si="179"/>
        <v>128.3</v>
      </c>
      <c r="J368" s="9">
        <f t="shared" si="179"/>
        <v>0</v>
      </c>
      <c r="K368" s="9">
        <f t="shared" si="179"/>
        <v>0</v>
      </c>
      <c r="L368" s="9">
        <f t="shared" si="179"/>
        <v>0</v>
      </c>
      <c r="M368" s="9">
        <f t="shared" si="179"/>
        <v>0</v>
      </c>
      <c r="N368" s="9">
        <f t="shared" si="179"/>
        <v>0</v>
      </c>
      <c r="O368" s="9">
        <f t="shared" si="179"/>
        <v>0</v>
      </c>
      <c r="P368" s="9">
        <f t="shared" si="179"/>
        <v>0</v>
      </c>
      <c r="Q368" s="9">
        <f t="shared" si="179"/>
        <v>0</v>
      </c>
      <c r="R368" s="64">
        <f t="shared" si="179"/>
        <v>0</v>
      </c>
      <c r="S368" s="101"/>
      <c r="T368" s="59"/>
    </row>
    <row r="369" spans="1:20" ht="37.5">
      <c r="A369" s="65" t="s">
        <v>669</v>
      </c>
      <c r="B369" s="66">
        <v>115</v>
      </c>
      <c r="C369" s="13" t="s">
        <v>139</v>
      </c>
      <c r="D369" s="13" t="s">
        <v>125</v>
      </c>
      <c r="E369" s="66" t="s">
        <v>668</v>
      </c>
      <c r="F369" s="13"/>
      <c r="G369" s="9">
        <f t="shared" si="179"/>
        <v>3731.1000000000004</v>
      </c>
      <c r="H369" s="9">
        <f t="shared" si="179"/>
        <v>3602.8</v>
      </c>
      <c r="I369" s="9">
        <f t="shared" si="179"/>
        <v>128.3</v>
      </c>
      <c r="J369" s="9">
        <f t="shared" si="179"/>
        <v>0</v>
      </c>
      <c r="K369" s="9">
        <f t="shared" si="179"/>
        <v>0</v>
      </c>
      <c r="L369" s="9">
        <f t="shared" si="179"/>
        <v>0</v>
      </c>
      <c r="M369" s="9">
        <f t="shared" si="179"/>
        <v>0</v>
      </c>
      <c r="N369" s="9">
        <f t="shared" si="179"/>
        <v>0</v>
      </c>
      <c r="O369" s="9">
        <f t="shared" si="179"/>
        <v>0</v>
      </c>
      <c r="P369" s="9">
        <f t="shared" si="179"/>
        <v>0</v>
      </c>
      <c r="Q369" s="9">
        <f t="shared" si="179"/>
        <v>0</v>
      </c>
      <c r="R369" s="64">
        <f t="shared" si="179"/>
        <v>0</v>
      </c>
      <c r="S369" s="101"/>
      <c r="T369" s="59"/>
    </row>
    <row r="370" spans="1:20" ht="37.5">
      <c r="A370" s="144" t="s">
        <v>670</v>
      </c>
      <c r="B370" s="66">
        <v>115</v>
      </c>
      <c r="C370" s="13" t="s">
        <v>139</v>
      </c>
      <c r="D370" s="13" t="s">
        <v>125</v>
      </c>
      <c r="E370" s="66" t="s">
        <v>671</v>
      </c>
      <c r="F370" s="13"/>
      <c r="G370" s="9">
        <f t="shared" si="179"/>
        <v>3731.1000000000004</v>
      </c>
      <c r="H370" s="9">
        <f t="shared" si="179"/>
        <v>3602.8</v>
      </c>
      <c r="I370" s="9">
        <f t="shared" si="179"/>
        <v>128.3</v>
      </c>
      <c r="J370" s="9">
        <f t="shared" si="179"/>
        <v>0</v>
      </c>
      <c r="K370" s="9">
        <f t="shared" si="179"/>
        <v>0</v>
      </c>
      <c r="L370" s="9">
        <f t="shared" si="179"/>
        <v>0</v>
      </c>
      <c r="M370" s="9">
        <f t="shared" si="179"/>
        <v>0</v>
      </c>
      <c r="N370" s="9">
        <f t="shared" si="179"/>
        <v>0</v>
      </c>
      <c r="O370" s="9">
        <f t="shared" si="179"/>
        <v>0</v>
      </c>
      <c r="P370" s="9">
        <f t="shared" si="179"/>
        <v>0</v>
      </c>
      <c r="Q370" s="9">
        <f t="shared" si="179"/>
        <v>0</v>
      </c>
      <c r="R370" s="64">
        <f t="shared" si="179"/>
        <v>0</v>
      </c>
      <c r="S370" s="101"/>
      <c r="T370" s="59"/>
    </row>
    <row r="371" spans="1:20" ht="18.75">
      <c r="A371" s="65" t="s">
        <v>186</v>
      </c>
      <c r="B371" s="66">
        <v>115</v>
      </c>
      <c r="C371" s="13" t="s">
        <v>139</v>
      </c>
      <c r="D371" s="13" t="s">
        <v>125</v>
      </c>
      <c r="E371" s="66" t="s">
        <v>671</v>
      </c>
      <c r="F371" s="13" t="s">
        <v>185</v>
      </c>
      <c r="G371" s="9">
        <f>H371+I371</f>
        <v>3731.1000000000004</v>
      </c>
      <c r="H371" s="9">
        <f>3294.3+308.5</f>
        <v>3602.8</v>
      </c>
      <c r="I371" s="9">
        <v>128.3</v>
      </c>
      <c r="J371" s="9"/>
      <c r="K371" s="9">
        <f>L371+M371+N371</f>
        <v>0</v>
      </c>
      <c r="L371" s="9"/>
      <c r="M371" s="9"/>
      <c r="N371" s="9"/>
      <c r="O371" s="9">
        <f>P371+Q371+R371</f>
        <v>0</v>
      </c>
      <c r="P371" s="16"/>
      <c r="Q371" s="16"/>
      <c r="R371" s="99"/>
      <c r="S371" s="101"/>
      <c r="T371" s="59"/>
    </row>
    <row r="372" spans="1:20" ht="18.75">
      <c r="A372" s="62" t="s">
        <v>169</v>
      </c>
      <c r="B372" s="126">
        <v>546</v>
      </c>
      <c r="C372" s="10"/>
      <c r="D372" s="10"/>
      <c r="E372" s="126"/>
      <c r="F372" s="10"/>
      <c r="G372" s="11">
        <f>G373+G494+G534+G577+G614+G630+G682+G697+G728+G673+G489</f>
        <v>254610.40000000005</v>
      </c>
      <c r="H372" s="11">
        <f aca="true" t="shared" si="180" ref="H372:O372">H373+H494+H534+H577+H614+H630+H682+H697+H728+H673+H489</f>
        <v>66905.6</v>
      </c>
      <c r="I372" s="11">
        <f t="shared" si="180"/>
        <v>164748.80000000002</v>
      </c>
      <c r="J372" s="11">
        <f t="shared" si="180"/>
        <v>3302.8999999999996</v>
      </c>
      <c r="K372" s="11">
        <f t="shared" si="180"/>
        <v>201901.8</v>
      </c>
      <c r="L372" s="11">
        <f t="shared" si="180"/>
        <v>55215.2</v>
      </c>
      <c r="M372" s="11">
        <f t="shared" si="180"/>
        <v>143383.7</v>
      </c>
      <c r="N372" s="11">
        <f t="shared" si="180"/>
        <v>3302.8999999999996</v>
      </c>
      <c r="O372" s="11">
        <f t="shared" si="180"/>
        <v>200037</v>
      </c>
      <c r="P372" s="11" t="e">
        <f>P373+P494+P534+P577+P614+P630+P682+P697+P728+P673</f>
        <v>#REF!</v>
      </c>
      <c r="Q372" s="11" t="e">
        <f>Q373+Q494+Q534+Q577+Q614+Q630+Q682+Q697+Q728+Q673</f>
        <v>#REF!</v>
      </c>
      <c r="R372" s="100" t="e">
        <f>R373+R494+R534+R577+R614+R630+R682+R697+R728+R673</f>
        <v>#REF!</v>
      </c>
      <c r="S372" s="59"/>
      <c r="T372" s="59"/>
    </row>
    <row r="373" spans="1:18" ht="18.75">
      <c r="A373" s="65" t="s">
        <v>209</v>
      </c>
      <c r="B373" s="66">
        <v>546</v>
      </c>
      <c r="C373" s="13" t="s">
        <v>117</v>
      </c>
      <c r="D373" s="13" t="s">
        <v>384</v>
      </c>
      <c r="E373" s="66"/>
      <c r="F373" s="13"/>
      <c r="G373" s="9">
        <f aca="true" t="shared" si="181" ref="G373:R373">G374+G446+G450+G442</f>
        <v>78858.20000000001</v>
      </c>
      <c r="H373" s="9">
        <f t="shared" si="181"/>
        <v>8497.1</v>
      </c>
      <c r="I373" s="9">
        <f t="shared" si="181"/>
        <v>65876.29999999999</v>
      </c>
      <c r="J373" s="9">
        <f t="shared" si="181"/>
        <v>2688.7</v>
      </c>
      <c r="K373" s="9">
        <f t="shared" si="181"/>
        <v>69070.59999999999</v>
      </c>
      <c r="L373" s="9">
        <f t="shared" si="181"/>
        <v>8472.4</v>
      </c>
      <c r="M373" s="9">
        <f t="shared" si="181"/>
        <v>57909.5</v>
      </c>
      <c r="N373" s="9">
        <f t="shared" si="181"/>
        <v>2688.7</v>
      </c>
      <c r="O373" s="9">
        <f t="shared" si="181"/>
        <v>69452.6</v>
      </c>
      <c r="P373" s="9">
        <f t="shared" si="181"/>
        <v>8472.300000000001</v>
      </c>
      <c r="Q373" s="9">
        <f t="shared" si="181"/>
        <v>58291.600000000006</v>
      </c>
      <c r="R373" s="9">
        <f t="shared" si="181"/>
        <v>2688.7</v>
      </c>
    </row>
    <row r="374" spans="1:18" ht="63" customHeight="1">
      <c r="A374" s="65" t="s">
        <v>94</v>
      </c>
      <c r="B374" s="66">
        <v>546</v>
      </c>
      <c r="C374" s="13" t="s">
        <v>117</v>
      </c>
      <c r="D374" s="13" t="s">
        <v>118</v>
      </c>
      <c r="E374" s="66"/>
      <c r="F374" s="13"/>
      <c r="G374" s="9">
        <f>G435+G383+G375+G402+G393+G408</f>
        <v>38672.700000000004</v>
      </c>
      <c r="H374" s="9">
        <f aca="true" t="shared" si="182" ref="H374:R374">H435+H383+H375+H402+H393+H408</f>
        <v>3379.3999999999996</v>
      </c>
      <c r="I374" s="9">
        <f t="shared" si="182"/>
        <v>34803.1</v>
      </c>
      <c r="J374" s="9">
        <f t="shared" si="182"/>
        <v>488.3</v>
      </c>
      <c r="K374" s="9">
        <f t="shared" si="182"/>
        <v>38568.899999999994</v>
      </c>
      <c r="L374" s="9">
        <f t="shared" si="182"/>
        <v>3380.2999999999997</v>
      </c>
      <c r="M374" s="9">
        <f t="shared" si="182"/>
        <v>34700.3</v>
      </c>
      <c r="N374" s="9">
        <f t="shared" si="182"/>
        <v>488.3</v>
      </c>
      <c r="O374" s="9">
        <f t="shared" si="182"/>
        <v>39203.600000000006</v>
      </c>
      <c r="P374" s="9">
        <f t="shared" si="182"/>
        <v>3380.6</v>
      </c>
      <c r="Q374" s="9">
        <f t="shared" si="182"/>
        <v>35334.700000000004</v>
      </c>
      <c r="R374" s="9">
        <f t="shared" si="182"/>
        <v>488.3</v>
      </c>
    </row>
    <row r="375" spans="1:18" ht="60.75" customHeight="1">
      <c r="A375" s="65" t="s">
        <v>445</v>
      </c>
      <c r="B375" s="66">
        <v>546</v>
      </c>
      <c r="C375" s="13" t="s">
        <v>117</v>
      </c>
      <c r="D375" s="13" t="s">
        <v>118</v>
      </c>
      <c r="E375" s="13" t="s">
        <v>243</v>
      </c>
      <c r="F375" s="13"/>
      <c r="G375" s="9">
        <f>G376</f>
        <v>783.2</v>
      </c>
      <c r="H375" s="9">
        <f aca="true" t="shared" si="183" ref="H375:R375">H376</f>
        <v>0</v>
      </c>
      <c r="I375" s="9">
        <f t="shared" si="183"/>
        <v>783.2</v>
      </c>
      <c r="J375" s="9">
        <f t="shared" si="183"/>
        <v>0</v>
      </c>
      <c r="K375" s="9">
        <f t="shared" si="183"/>
        <v>169</v>
      </c>
      <c r="L375" s="9">
        <f t="shared" si="183"/>
        <v>0</v>
      </c>
      <c r="M375" s="9">
        <f t="shared" si="183"/>
        <v>169</v>
      </c>
      <c r="N375" s="9">
        <f t="shared" si="183"/>
        <v>0</v>
      </c>
      <c r="O375" s="9">
        <f t="shared" si="183"/>
        <v>169</v>
      </c>
      <c r="P375" s="9">
        <f t="shared" si="183"/>
        <v>0</v>
      </c>
      <c r="Q375" s="9">
        <f t="shared" si="183"/>
        <v>169</v>
      </c>
      <c r="R375" s="9">
        <f t="shared" si="183"/>
        <v>0</v>
      </c>
    </row>
    <row r="376" spans="1:18" ht="37.5">
      <c r="A376" s="65" t="s">
        <v>446</v>
      </c>
      <c r="B376" s="66">
        <v>546</v>
      </c>
      <c r="C376" s="13" t="s">
        <v>117</v>
      </c>
      <c r="D376" s="13" t="s">
        <v>118</v>
      </c>
      <c r="E376" s="13" t="s">
        <v>244</v>
      </c>
      <c r="F376" s="13"/>
      <c r="G376" s="9">
        <f>G377+G380</f>
        <v>783.2</v>
      </c>
      <c r="H376" s="9">
        <f aca="true" t="shared" si="184" ref="H376:R376">H377+H380</f>
        <v>0</v>
      </c>
      <c r="I376" s="9">
        <f t="shared" si="184"/>
        <v>783.2</v>
      </c>
      <c r="J376" s="9">
        <f t="shared" si="184"/>
        <v>0</v>
      </c>
      <c r="K376" s="9">
        <f t="shared" si="184"/>
        <v>169</v>
      </c>
      <c r="L376" s="9">
        <f t="shared" si="184"/>
        <v>0</v>
      </c>
      <c r="M376" s="9">
        <f t="shared" si="184"/>
        <v>169</v>
      </c>
      <c r="N376" s="9">
        <f t="shared" si="184"/>
        <v>0</v>
      </c>
      <c r="O376" s="9">
        <f t="shared" si="184"/>
        <v>169</v>
      </c>
      <c r="P376" s="9">
        <f t="shared" si="184"/>
        <v>0</v>
      </c>
      <c r="Q376" s="9">
        <f t="shared" si="184"/>
        <v>169</v>
      </c>
      <c r="R376" s="9">
        <f t="shared" si="184"/>
        <v>0</v>
      </c>
    </row>
    <row r="377" spans="1:18" ht="37.5">
      <c r="A377" s="65" t="s">
        <v>364</v>
      </c>
      <c r="B377" s="66">
        <v>546</v>
      </c>
      <c r="C377" s="13" t="s">
        <v>117</v>
      </c>
      <c r="D377" s="13" t="s">
        <v>118</v>
      </c>
      <c r="E377" s="13" t="s">
        <v>365</v>
      </c>
      <c r="F377" s="13"/>
      <c r="G377" s="9">
        <f>G378</f>
        <v>23</v>
      </c>
      <c r="H377" s="9">
        <f aca="true" t="shared" si="185" ref="H377:R378">H378</f>
        <v>0</v>
      </c>
      <c r="I377" s="9">
        <f t="shared" si="185"/>
        <v>23</v>
      </c>
      <c r="J377" s="9">
        <f t="shared" si="185"/>
        <v>0</v>
      </c>
      <c r="K377" s="9">
        <f t="shared" si="185"/>
        <v>23</v>
      </c>
      <c r="L377" s="9">
        <f t="shared" si="185"/>
        <v>0</v>
      </c>
      <c r="M377" s="9">
        <f t="shared" si="185"/>
        <v>23</v>
      </c>
      <c r="N377" s="9">
        <f t="shared" si="185"/>
        <v>0</v>
      </c>
      <c r="O377" s="9">
        <f t="shared" si="185"/>
        <v>23</v>
      </c>
      <c r="P377" s="9">
        <f t="shared" si="185"/>
        <v>0</v>
      </c>
      <c r="Q377" s="9">
        <f t="shared" si="185"/>
        <v>23</v>
      </c>
      <c r="R377" s="9">
        <f t="shared" si="185"/>
        <v>0</v>
      </c>
    </row>
    <row r="378" spans="1:18" ht="18.75">
      <c r="A378" s="65" t="s">
        <v>218</v>
      </c>
      <c r="B378" s="66">
        <v>546</v>
      </c>
      <c r="C378" s="13" t="s">
        <v>117</v>
      </c>
      <c r="D378" s="13" t="s">
        <v>118</v>
      </c>
      <c r="E378" s="13" t="s">
        <v>366</v>
      </c>
      <c r="F378" s="13"/>
      <c r="G378" s="9">
        <f>G379</f>
        <v>23</v>
      </c>
      <c r="H378" s="9">
        <f t="shared" si="185"/>
        <v>0</v>
      </c>
      <c r="I378" s="9">
        <f t="shared" si="185"/>
        <v>23</v>
      </c>
      <c r="J378" s="9">
        <f t="shared" si="185"/>
        <v>0</v>
      </c>
      <c r="K378" s="9">
        <f t="shared" si="185"/>
        <v>23</v>
      </c>
      <c r="L378" s="9">
        <f t="shared" si="185"/>
        <v>0</v>
      </c>
      <c r="M378" s="9">
        <f t="shared" si="185"/>
        <v>23</v>
      </c>
      <c r="N378" s="9">
        <f t="shared" si="185"/>
        <v>0</v>
      </c>
      <c r="O378" s="9">
        <f t="shared" si="185"/>
        <v>23</v>
      </c>
      <c r="P378" s="9">
        <f t="shared" si="185"/>
        <v>0</v>
      </c>
      <c r="Q378" s="9">
        <f t="shared" si="185"/>
        <v>23</v>
      </c>
      <c r="R378" s="9">
        <f t="shared" si="185"/>
        <v>0</v>
      </c>
    </row>
    <row r="379" spans="1:18" ht="37.5">
      <c r="A379" s="65" t="s">
        <v>91</v>
      </c>
      <c r="B379" s="66">
        <v>546</v>
      </c>
      <c r="C379" s="13" t="s">
        <v>117</v>
      </c>
      <c r="D379" s="13" t="s">
        <v>118</v>
      </c>
      <c r="E379" s="13" t="s">
        <v>366</v>
      </c>
      <c r="F379" s="13" t="s">
        <v>174</v>
      </c>
      <c r="G379" s="9">
        <f>H379+I379+J379</f>
        <v>23</v>
      </c>
      <c r="H379" s="9"/>
      <c r="I379" s="9">
        <v>23</v>
      </c>
      <c r="J379" s="9"/>
      <c r="K379" s="9">
        <f>L379+M379+N379</f>
        <v>23</v>
      </c>
      <c r="L379" s="9"/>
      <c r="M379" s="9">
        <v>23</v>
      </c>
      <c r="N379" s="9"/>
      <c r="O379" s="9">
        <f>P379+Q379+R379</f>
        <v>23</v>
      </c>
      <c r="P379" s="9"/>
      <c r="Q379" s="9">
        <v>23</v>
      </c>
      <c r="R379" s="9"/>
    </row>
    <row r="380" spans="1:18" ht="48.75" customHeight="1">
      <c r="A380" s="65" t="s">
        <v>396</v>
      </c>
      <c r="B380" s="66">
        <v>546</v>
      </c>
      <c r="C380" s="13" t="s">
        <v>117</v>
      </c>
      <c r="D380" s="13" t="s">
        <v>118</v>
      </c>
      <c r="E380" s="13" t="s">
        <v>362</v>
      </c>
      <c r="F380" s="13"/>
      <c r="G380" s="9">
        <f>G381</f>
        <v>760.2</v>
      </c>
      <c r="H380" s="9">
        <f aca="true" t="shared" si="186" ref="H380:R381">H381</f>
        <v>0</v>
      </c>
      <c r="I380" s="9">
        <f t="shared" si="186"/>
        <v>760.2</v>
      </c>
      <c r="J380" s="9">
        <f t="shared" si="186"/>
        <v>0</v>
      </c>
      <c r="K380" s="9">
        <f t="shared" si="186"/>
        <v>146</v>
      </c>
      <c r="L380" s="9">
        <f t="shared" si="186"/>
        <v>0</v>
      </c>
      <c r="M380" s="9">
        <f t="shared" si="186"/>
        <v>146</v>
      </c>
      <c r="N380" s="9">
        <f t="shared" si="186"/>
        <v>0</v>
      </c>
      <c r="O380" s="9">
        <f t="shared" si="186"/>
        <v>146</v>
      </c>
      <c r="P380" s="9">
        <f t="shared" si="186"/>
        <v>0</v>
      </c>
      <c r="Q380" s="9">
        <f t="shared" si="186"/>
        <v>146</v>
      </c>
      <c r="R380" s="9">
        <f t="shared" si="186"/>
        <v>0</v>
      </c>
    </row>
    <row r="381" spans="1:18" ht="27" customHeight="1">
      <c r="A381" s="65" t="s">
        <v>218</v>
      </c>
      <c r="B381" s="66">
        <v>546</v>
      </c>
      <c r="C381" s="13" t="s">
        <v>117</v>
      </c>
      <c r="D381" s="13" t="s">
        <v>118</v>
      </c>
      <c r="E381" s="13" t="s">
        <v>373</v>
      </c>
      <c r="F381" s="13"/>
      <c r="G381" s="9">
        <f>G382</f>
        <v>760.2</v>
      </c>
      <c r="H381" s="9">
        <f t="shared" si="186"/>
        <v>0</v>
      </c>
      <c r="I381" s="9">
        <f t="shared" si="186"/>
        <v>760.2</v>
      </c>
      <c r="J381" s="9">
        <f t="shared" si="186"/>
        <v>0</v>
      </c>
      <c r="K381" s="9">
        <f t="shared" si="186"/>
        <v>146</v>
      </c>
      <c r="L381" s="9">
        <f t="shared" si="186"/>
        <v>0</v>
      </c>
      <c r="M381" s="9">
        <f t="shared" si="186"/>
        <v>146</v>
      </c>
      <c r="N381" s="9">
        <f t="shared" si="186"/>
        <v>0</v>
      </c>
      <c r="O381" s="9">
        <f t="shared" si="186"/>
        <v>146</v>
      </c>
      <c r="P381" s="9">
        <f t="shared" si="186"/>
        <v>0</v>
      </c>
      <c r="Q381" s="9">
        <f t="shared" si="186"/>
        <v>146</v>
      </c>
      <c r="R381" s="9">
        <f t="shared" si="186"/>
        <v>0</v>
      </c>
    </row>
    <row r="382" spans="1:18" ht="37.5">
      <c r="A382" s="65" t="s">
        <v>91</v>
      </c>
      <c r="B382" s="66">
        <v>546</v>
      </c>
      <c r="C382" s="13" t="s">
        <v>117</v>
      </c>
      <c r="D382" s="13" t="s">
        <v>118</v>
      </c>
      <c r="E382" s="13" t="s">
        <v>373</v>
      </c>
      <c r="F382" s="13" t="s">
        <v>174</v>
      </c>
      <c r="G382" s="9">
        <f>H382+I382+J382</f>
        <v>760.2</v>
      </c>
      <c r="H382" s="9"/>
      <c r="I382" s="9">
        <f>1146-385.8</f>
        <v>760.2</v>
      </c>
      <c r="J382" s="9"/>
      <c r="K382" s="9">
        <f>L382+M382+N382</f>
        <v>146</v>
      </c>
      <c r="L382" s="9"/>
      <c r="M382" s="9">
        <v>146</v>
      </c>
      <c r="N382" s="9"/>
      <c r="O382" s="9">
        <f>P382+Q382+R382</f>
        <v>146</v>
      </c>
      <c r="P382" s="9"/>
      <c r="Q382" s="9">
        <v>146</v>
      </c>
      <c r="R382" s="9"/>
    </row>
    <row r="383" spans="1:18" ht="47.25" customHeight="1">
      <c r="A383" s="65" t="s">
        <v>496</v>
      </c>
      <c r="B383" s="66">
        <v>546</v>
      </c>
      <c r="C383" s="13" t="s">
        <v>117</v>
      </c>
      <c r="D383" s="13" t="s">
        <v>118</v>
      </c>
      <c r="E383" s="13" t="s">
        <v>9</v>
      </c>
      <c r="F383" s="13"/>
      <c r="G383" s="9">
        <f>G388+G384</f>
        <v>1768.6</v>
      </c>
      <c r="H383" s="9">
        <f aca="true" t="shared" si="187" ref="H383:R383">H388+H384</f>
        <v>1766.7</v>
      </c>
      <c r="I383" s="9">
        <f t="shared" si="187"/>
        <v>0</v>
      </c>
      <c r="J383" s="9">
        <f t="shared" si="187"/>
        <v>0</v>
      </c>
      <c r="K383" s="9">
        <f t="shared" si="187"/>
        <v>1766.7</v>
      </c>
      <c r="L383" s="9">
        <f t="shared" si="187"/>
        <v>1766.7</v>
      </c>
      <c r="M383" s="9">
        <f t="shared" si="187"/>
        <v>0</v>
      </c>
      <c r="N383" s="9">
        <f t="shared" si="187"/>
        <v>0</v>
      </c>
      <c r="O383" s="9">
        <f t="shared" si="187"/>
        <v>1766.7</v>
      </c>
      <c r="P383" s="9">
        <f t="shared" si="187"/>
        <v>1766.7</v>
      </c>
      <c r="Q383" s="9">
        <f t="shared" si="187"/>
        <v>0</v>
      </c>
      <c r="R383" s="9">
        <f t="shared" si="187"/>
        <v>0</v>
      </c>
    </row>
    <row r="384" spans="1:18" ht="44.25" customHeight="1">
      <c r="A384" s="65" t="s">
        <v>40</v>
      </c>
      <c r="B384" s="66">
        <v>546</v>
      </c>
      <c r="C384" s="13" t="s">
        <v>117</v>
      </c>
      <c r="D384" s="13" t="s">
        <v>118</v>
      </c>
      <c r="E384" s="13" t="s">
        <v>41</v>
      </c>
      <c r="F384" s="13"/>
      <c r="G384" s="9">
        <f>G385</f>
        <v>333.6</v>
      </c>
      <c r="H384" s="9">
        <f aca="true" t="shared" si="188" ref="H384:R386">H385</f>
        <v>331.7</v>
      </c>
      <c r="I384" s="9">
        <f t="shared" si="188"/>
        <v>0</v>
      </c>
      <c r="J384" s="9">
        <f t="shared" si="188"/>
        <v>0</v>
      </c>
      <c r="K384" s="9">
        <f t="shared" si="188"/>
        <v>331.7</v>
      </c>
      <c r="L384" s="9">
        <f t="shared" si="188"/>
        <v>331.7</v>
      </c>
      <c r="M384" s="9">
        <f t="shared" si="188"/>
        <v>0</v>
      </c>
      <c r="N384" s="9">
        <f t="shared" si="188"/>
        <v>0</v>
      </c>
      <c r="O384" s="9">
        <f t="shared" si="188"/>
        <v>331.7</v>
      </c>
      <c r="P384" s="9">
        <f t="shared" si="188"/>
        <v>331.7</v>
      </c>
      <c r="Q384" s="9">
        <f t="shared" si="188"/>
        <v>0</v>
      </c>
      <c r="R384" s="9">
        <f t="shared" si="188"/>
        <v>0</v>
      </c>
    </row>
    <row r="385" spans="1:18" ht="84" customHeight="1">
      <c r="A385" s="65" t="s">
        <v>414</v>
      </c>
      <c r="B385" s="66">
        <v>546</v>
      </c>
      <c r="C385" s="13" t="s">
        <v>117</v>
      </c>
      <c r="D385" s="13" t="s">
        <v>118</v>
      </c>
      <c r="E385" s="13" t="s">
        <v>412</v>
      </c>
      <c r="F385" s="13"/>
      <c r="G385" s="9">
        <f>G386</f>
        <v>333.6</v>
      </c>
      <c r="H385" s="9">
        <f t="shared" si="188"/>
        <v>331.7</v>
      </c>
      <c r="I385" s="9">
        <f t="shared" si="188"/>
        <v>0</v>
      </c>
      <c r="J385" s="9">
        <f t="shared" si="188"/>
        <v>0</v>
      </c>
      <c r="K385" s="9">
        <f t="shared" si="188"/>
        <v>331.7</v>
      </c>
      <c r="L385" s="9">
        <f t="shared" si="188"/>
        <v>331.7</v>
      </c>
      <c r="M385" s="9">
        <f t="shared" si="188"/>
        <v>0</v>
      </c>
      <c r="N385" s="9">
        <f t="shared" si="188"/>
        <v>0</v>
      </c>
      <c r="O385" s="9">
        <f t="shared" si="188"/>
        <v>331.7</v>
      </c>
      <c r="P385" s="9">
        <f t="shared" si="188"/>
        <v>331.7</v>
      </c>
      <c r="Q385" s="9">
        <f t="shared" si="188"/>
        <v>0</v>
      </c>
      <c r="R385" s="9">
        <f t="shared" si="188"/>
        <v>0</v>
      </c>
    </row>
    <row r="386" spans="1:18" ht="99.75" customHeight="1">
      <c r="A386" s="68" t="s">
        <v>415</v>
      </c>
      <c r="B386" s="66">
        <v>546</v>
      </c>
      <c r="C386" s="13" t="s">
        <v>117</v>
      </c>
      <c r="D386" s="13" t="s">
        <v>118</v>
      </c>
      <c r="E386" s="13" t="s">
        <v>411</v>
      </c>
      <c r="F386" s="13"/>
      <c r="G386" s="9">
        <f>G387</f>
        <v>333.6</v>
      </c>
      <c r="H386" s="9">
        <f t="shared" si="188"/>
        <v>331.7</v>
      </c>
      <c r="I386" s="9">
        <f t="shared" si="188"/>
        <v>0</v>
      </c>
      <c r="J386" s="9">
        <f t="shared" si="188"/>
        <v>0</v>
      </c>
      <c r="K386" s="9">
        <f t="shared" si="188"/>
        <v>331.7</v>
      </c>
      <c r="L386" s="9">
        <f t="shared" si="188"/>
        <v>331.7</v>
      </c>
      <c r="M386" s="9">
        <f t="shared" si="188"/>
        <v>0</v>
      </c>
      <c r="N386" s="9">
        <f t="shared" si="188"/>
        <v>0</v>
      </c>
      <c r="O386" s="9">
        <f t="shared" si="188"/>
        <v>331.7</v>
      </c>
      <c r="P386" s="9">
        <f t="shared" si="188"/>
        <v>331.7</v>
      </c>
      <c r="Q386" s="9">
        <f t="shared" si="188"/>
        <v>0</v>
      </c>
      <c r="R386" s="9">
        <f t="shared" si="188"/>
        <v>0</v>
      </c>
    </row>
    <row r="387" spans="1:18" ht="47.25" customHeight="1">
      <c r="A387" s="65" t="s">
        <v>91</v>
      </c>
      <c r="B387" s="66">
        <v>546</v>
      </c>
      <c r="C387" s="13" t="s">
        <v>117</v>
      </c>
      <c r="D387" s="13" t="s">
        <v>118</v>
      </c>
      <c r="E387" s="13" t="s">
        <v>411</v>
      </c>
      <c r="F387" s="13" t="s">
        <v>174</v>
      </c>
      <c r="G387" s="9">
        <v>333.6</v>
      </c>
      <c r="H387" s="9">
        <v>331.7</v>
      </c>
      <c r="I387" s="9"/>
      <c r="J387" s="9"/>
      <c r="K387" s="9">
        <f>M387+N387+L387</f>
        <v>331.7</v>
      </c>
      <c r="L387" s="9">
        <v>331.7</v>
      </c>
      <c r="M387" s="9"/>
      <c r="N387" s="9"/>
      <c r="O387" s="9">
        <f>P387+Q387+R387</f>
        <v>331.7</v>
      </c>
      <c r="P387" s="9">
        <v>331.7</v>
      </c>
      <c r="Q387" s="9"/>
      <c r="R387" s="9"/>
    </row>
    <row r="388" spans="1:18" ht="30" customHeight="1">
      <c r="A388" s="65" t="s">
        <v>46</v>
      </c>
      <c r="B388" s="66">
        <v>546</v>
      </c>
      <c r="C388" s="13" t="s">
        <v>117</v>
      </c>
      <c r="D388" s="13" t="s">
        <v>118</v>
      </c>
      <c r="E388" s="13" t="s">
        <v>45</v>
      </c>
      <c r="F388" s="13"/>
      <c r="G388" s="9">
        <f>G389</f>
        <v>1435</v>
      </c>
      <c r="H388" s="9">
        <f aca="true" t="shared" si="189" ref="H388:R389">H389</f>
        <v>1435</v>
      </c>
      <c r="I388" s="9">
        <f t="shared" si="189"/>
        <v>0</v>
      </c>
      <c r="J388" s="9">
        <f t="shared" si="189"/>
        <v>0</v>
      </c>
      <c r="K388" s="9">
        <f t="shared" si="189"/>
        <v>1435</v>
      </c>
      <c r="L388" s="9">
        <f t="shared" si="189"/>
        <v>1435</v>
      </c>
      <c r="M388" s="9">
        <f t="shared" si="189"/>
        <v>0</v>
      </c>
      <c r="N388" s="9">
        <f t="shared" si="189"/>
        <v>0</v>
      </c>
      <c r="O388" s="9">
        <f t="shared" si="189"/>
        <v>1435</v>
      </c>
      <c r="P388" s="9">
        <f t="shared" si="189"/>
        <v>1435</v>
      </c>
      <c r="Q388" s="9">
        <f t="shared" si="189"/>
        <v>0</v>
      </c>
      <c r="R388" s="9">
        <f t="shared" si="189"/>
        <v>0</v>
      </c>
    </row>
    <row r="389" spans="1:18" ht="64.5" customHeight="1">
      <c r="A389" s="65" t="s">
        <v>310</v>
      </c>
      <c r="B389" s="66">
        <v>546</v>
      </c>
      <c r="C389" s="13" t="s">
        <v>117</v>
      </c>
      <c r="D389" s="13" t="s">
        <v>118</v>
      </c>
      <c r="E389" s="13" t="s">
        <v>503</v>
      </c>
      <c r="F389" s="13"/>
      <c r="G389" s="9">
        <f>G390</f>
        <v>1435</v>
      </c>
      <c r="H389" s="9">
        <f t="shared" si="189"/>
        <v>1435</v>
      </c>
      <c r="I389" s="9">
        <f t="shared" si="189"/>
        <v>0</v>
      </c>
      <c r="J389" s="9">
        <f t="shared" si="189"/>
        <v>0</v>
      </c>
      <c r="K389" s="9">
        <f t="shared" si="189"/>
        <v>1435</v>
      </c>
      <c r="L389" s="9">
        <f t="shared" si="189"/>
        <v>1435</v>
      </c>
      <c r="M389" s="9">
        <f t="shared" si="189"/>
        <v>0</v>
      </c>
      <c r="N389" s="9">
        <f t="shared" si="189"/>
        <v>0</v>
      </c>
      <c r="O389" s="9">
        <f t="shared" si="189"/>
        <v>1435</v>
      </c>
      <c r="P389" s="9">
        <f t="shared" si="189"/>
        <v>1435</v>
      </c>
      <c r="Q389" s="9">
        <f t="shared" si="189"/>
        <v>0</v>
      </c>
      <c r="R389" s="9">
        <f t="shared" si="189"/>
        <v>0</v>
      </c>
    </row>
    <row r="390" spans="1:18" ht="154.5" customHeight="1">
      <c r="A390" s="65" t="s">
        <v>416</v>
      </c>
      <c r="B390" s="92">
        <v>546</v>
      </c>
      <c r="C390" s="13" t="s">
        <v>117</v>
      </c>
      <c r="D390" s="13" t="s">
        <v>118</v>
      </c>
      <c r="E390" s="13" t="s">
        <v>504</v>
      </c>
      <c r="F390" s="13"/>
      <c r="G390" s="9">
        <f>G391+G392</f>
        <v>1435</v>
      </c>
      <c r="H390" s="9">
        <f aca="true" t="shared" si="190" ref="H390:R390">H391+H392</f>
        <v>1435</v>
      </c>
      <c r="I390" s="9">
        <f t="shared" si="190"/>
        <v>0</v>
      </c>
      <c r="J390" s="9">
        <f t="shared" si="190"/>
        <v>0</v>
      </c>
      <c r="K390" s="9">
        <f t="shared" si="190"/>
        <v>1435</v>
      </c>
      <c r="L390" s="9">
        <f t="shared" si="190"/>
        <v>1435</v>
      </c>
      <c r="M390" s="9">
        <f t="shared" si="190"/>
        <v>0</v>
      </c>
      <c r="N390" s="9">
        <f t="shared" si="190"/>
        <v>0</v>
      </c>
      <c r="O390" s="9">
        <f t="shared" si="190"/>
        <v>1435</v>
      </c>
      <c r="P390" s="9">
        <f t="shared" si="190"/>
        <v>1435</v>
      </c>
      <c r="Q390" s="9">
        <f t="shared" si="190"/>
        <v>0</v>
      </c>
      <c r="R390" s="9">
        <f t="shared" si="190"/>
        <v>0</v>
      </c>
    </row>
    <row r="391" spans="1:18" ht="30.75" customHeight="1">
      <c r="A391" s="136" t="s">
        <v>170</v>
      </c>
      <c r="B391" s="66">
        <v>546</v>
      </c>
      <c r="C391" s="13" t="s">
        <v>117</v>
      </c>
      <c r="D391" s="13" t="s">
        <v>118</v>
      </c>
      <c r="E391" s="13" t="s">
        <v>504</v>
      </c>
      <c r="F391" s="13" t="s">
        <v>171</v>
      </c>
      <c r="G391" s="9">
        <f>H391+I391+J391</f>
        <v>1134.6</v>
      </c>
      <c r="H391" s="9">
        <f>1075+59.6</f>
        <v>1134.6</v>
      </c>
      <c r="I391" s="9"/>
      <c r="J391" s="9"/>
      <c r="K391" s="9">
        <f>L391+M391+N391</f>
        <v>1075</v>
      </c>
      <c r="L391" s="9">
        <v>1075</v>
      </c>
      <c r="M391" s="9"/>
      <c r="N391" s="9"/>
      <c r="O391" s="9">
        <f>P391+Q391+R391</f>
        <v>1075</v>
      </c>
      <c r="P391" s="9">
        <v>1075</v>
      </c>
      <c r="Q391" s="67"/>
      <c r="R391" s="67"/>
    </row>
    <row r="392" spans="1:18" ht="45.75" customHeight="1">
      <c r="A392" s="65" t="s">
        <v>91</v>
      </c>
      <c r="B392" s="66">
        <v>546</v>
      </c>
      <c r="C392" s="13" t="s">
        <v>117</v>
      </c>
      <c r="D392" s="13" t="s">
        <v>118</v>
      </c>
      <c r="E392" s="13" t="s">
        <v>504</v>
      </c>
      <c r="F392" s="13" t="s">
        <v>174</v>
      </c>
      <c r="G392" s="9">
        <f>H392+I392+J392</f>
        <v>300.4</v>
      </c>
      <c r="H392" s="9">
        <f>360-59.6</f>
        <v>300.4</v>
      </c>
      <c r="I392" s="9"/>
      <c r="J392" s="9"/>
      <c r="K392" s="9">
        <f>L392+M392+N392</f>
        <v>360</v>
      </c>
      <c r="L392" s="9">
        <v>360</v>
      </c>
      <c r="M392" s="9"/>
      <c r="N392" s="9"/>
      <c r="O392" s="9">
        <f>P392+Q392+R392</f>
        <v>360</v>
      </c>
      <c r="P392" s="9">
        <v>360</v>
      </c>
      <c r="Q392" s="67"/>
      <c r="R392" s="67"/>
    </row>
    <row r="393" spans="1:18" ht="46.5" customHeight="1">
      <c r="A393" s="65" t="s">
        <v>583</v>
      </c>
      <c r="B393" s="92">
        <v>546</v>
      </c>
      <c r="C393" s="13" t="s">
        <v>117</v>
      </c>
      <c r="D393" s="13" t="s">
        <v>118</v>
      </c>
      <c r="E393" s="13" t="s">
        <v>254</v>
      </c>
      <c r="F393" s="13"/>
      <c r="G393" s="9">
        <f>G394</f>
        <v>1677.2</v>
      </c>
      <c r="H393" s="9">
        <f aca="true" t="shared" si="191" ref="H393:R394">H394</f>
        <v>300.20000000000005</v>
      </c>
      <c r="I393" s="9">
        <f t="shared" si="191"/>
        <v>1377</v>
      </c>
      <c r="J393" s="9">
        <f t="shared" si="191"/>
        <v>0</v>
      </c>
      <c r="K393" s="9">
        <f t="shared" si="191"/>
        <v>1678.1</v>
      </c>
      <c r="L393" s="9">
        <f t="shared" si="191"/>
        <v>301.1</v>
      </c>
      <c r="M393" s="9">
        <f t="shared" si="191"/>
        <v>1377</v>
      </c>
      <c r="N393" s="9">
        <f t="shared" si="191"/>
        <v>0</v>
      </c>
      <c r="O393" s="9">
        <f t="shared" si="191"/>
        <v>1678.4</v>
      </c>
      <c r="P393" s="9">
        <f t="shared" si="191"/>
        <v>301.4</v>
      </c>
      <c r="Q393" s="9">
        <f t="shared" si="191"/>
        <v>1377</v>
      </c>
      <c r="R393" s="9">
        <f t="shared" si="191"/>
        <v>0</v>
      </c>
    </row>
    <row r="394" spans="1:18" ht="44.25" customHeight="1">
      <c r="A394" s="65" t="s">
        <v>584</v>
      </c>
      <c r="B394" s="66">
        <v>546</v>
      </c>
      <c r="C394" s="13" t="s">
        <v>117</v>
      </c>
      <c r="D394" s="13" t="s">
        <v>118</v>
      </c>
      <c r="E394" s="13" t="s">
        <v>580</v>
      </c>
      <c r="F394" s="13"/>
      <c r="G394" s="9">
        <f>G395</f>
        <v>1677.2</v>
      </c>
      <c r="H394" s="9">
        <f t="shared" si="191"/>
        <v>300.20000000000005</v>
      </c>
      <c r="I394" s="9">
        <f t="shared" si="191"/>
        <v>1377</v>
      </c>
      <c r="J394" s="9">
        <f t="shared" si="191"/>
        <v>0</v>
      </c>
      <c r="K394" s="9">
        <f t="shared" si="191"/>
        <v>1678.1</v>
      </c>
      <c r="L394" s="9">
        <f t="shared" si="191"/>
        <v>301.1</v>
      </c>
      <c r="M394" s="9">
        <f t="shared" si="191"/>
        <v>1377</v>
      </c>
      <c r="N394" s="9">
        <f t="shared" si="191"/>
        <v>0</v>
      </c>
      <c r="O394" s="9">
        <f t="shared" si="191"/>
        <v>1678.4</v>
      </c>
      <c r="P394" s="9">
        <f t="shared" si="191"/>
        <v>301.4</v>
      </c>
      <c r="Q394" s="9">
        <f t="shared" si="191"/>
        <v>1377</v>
      </c>
      <c r="R394" s="9">
        <f t="shared" si="191"/>
        <v>0</v>
      </c>
    </row>
    <row r="395" spans="1:18" ht="37.5">
      <c r="A395" s="65" t="s">
        <v>585</v>
      </c>
      <c r="B395" s="66">
        <v>546</v>
      </c>
      <c r="C395" s="13" t="s">
        <v>117</v>
      </c>
      <c r="D395" s="13" t="s">
        <v>118</v>
      </c>
      <c r="E395" s="13" t="s">
        <v>581</v>
      </c>
      <c r="F395" s="13"/>
      <c r="G395" s="9">
        <f>G399+G396</f>
        <v>1677.2</v>
      </c>
      <c r="H395" s="9">
        <f aca="true" t="shared" si="192" ref="H395:R395">H399+H396</f>
        <v>300.20000000000005</v>
      </c>
      <c r="I395" s="9">
        <f t="shared" si="192"/>
        <v>1377</v>
      </c>
      <c r="J395" s="9">
        <f t="shared" si="192"/>
        <v>0</v>
      </c>
      <c r="K395" s="9">
        <f t="shared" si="192"/>
        <v>1678.1</v>
      </c>
      <c r="L395" s="9">
        <f t="shared" si="192"/>
        <v>301.1</v>
      </c>
      <c r="M395" s="9">
        <f t="shared" si="192"/>
        <v>1377</v>
      </c>
      <c r="N395" s="9">
        <f t="shared" si="192"/>
        <v>0</v>
      </c>
      <c r="O395" s="9">
        <f t="shared" si="192"/>
        <v>1678.4</v>
      </c>
      <c r="P395" s="9">
        <f t="shared" si="192"/>
        <v>301.4</v>
      </c>
      <c r="Q395" s="9">
        <f t="shared" si="192"/>
        <v>1377</v>
      </c>
      <c r="R395" s="9">
        <f t="shared" si="192"/>
        <v>0</v>
      </c>
    </row>
    <row r="396" spans="1:18" ht="27.75" customHeight="1">
      <c r="A396" s="65" t="s">
        <v>184</v>
      </c>
      <c r="B396" s="66">
        <v>546</v>
      </c>
      <c r="C396" s="13" t="s">
        <v>117</v>
      </c>
      <c r="D396" s="13" t="s">
        <v>118</v>
      </c>
      <c r="E396" s="13" t="s">
        <v>589</v>
      </c>
      <c r="F396" s="13"/>
      <c r="G396" s="9">
        <f>G397+G398</f>
        <v>1377</v>
      </c>
      <c r="H396" s="9">
        <f aca="true" t="shared" si="193" ref="H396:R396">H397+H398</f>
        <v>0</v>
      </c>
      <c r="I396" s="9">
        <f t="shared" si="193"/>
        <v>1377</v>
      </c>
      <c r="J396" s="9">
        <f t="shared" si="193"/>
        <v>0</v>
      </c>
      <c r="K396" s="9">
        <f t="shared" si="193"/>
        <v>1377</v>
      </c>
      <c r="L396" s="9">
        <f t="shared" si="193"/>
        <v>0</v>
      </c>
      <c r="M396" s="9">
        <f t="shared" si="193"/>
        <v>1377</v>
      </c>
      <c r="N396" s="9">
        <f t="shared" si="193"/>
        <v>0</v>
      </c>
      <c r="O396" s="9">
        <f t="shared" si="193"/>
        <v>1377</v>
      </c>
      <c r="P396" s="9">
        <f t="shared" si="193"/>
        <v>0</v>
      </c>
      <c r="Q396" s="9">
        <f t="shared" si="193"/>
        <v>1377</v>
      </c>
      <c r="R396" s="9">
        <f t="shared" si="193"/>
        <v>0</v>
      </c>
    </row>
    <row r="397" spans="1:18" ht="27.75" customHeight="1">
      <c r="A397" s="65" t="s">
        <v>170</v>
      </c>
      <c r="B397" s="66">
        <v>546</v>
      </c>
      <c r="C397" s="13" t="s">
        <v>117</v>
      </c>
      <c r="D397" s="13" t="s">
        <v>118</v>
      </c>
      <c r="E397" s="13" t="s">
        <v>589</v>
      </c>
      <c r="F397" s="13" t="s">
        <v>171</v>
      </c>
      <c r="G397" s="9">
        <f>H397+I397+J397</f>
        <v>1259.5</v>
      </c>
      <c r="H397" s="9"/>
      <c r="I397" s="9">
        <f>1227+32.5</f>
        <v>1259.5</v>
      </c>
      <c r="J397" s="9"/>
      <c r="K397" s="9">
        <f>L397+M397+N397</f>
        <v>1227</v>
      </c>
      <c r="L397" s="9"/>
      <c r="M397" s="9">
        <v>1227</v>
      </c>
      <c r="N397" s="9"/>
      <c r="O397" s="9">
        <f>P397+Q397+R397</f>
        <v>1227</v>
      </c>
      <c r="P397" s="9"/>
      <c r="Q397" s="9">
        <v>1227</v>
      </c>
      <c r="R397" s="9"/>
    </row>
    <row r="398" spans="1:18" ht="45.75" customHeight="1">
      <c r="A398" s="65" t="s">
        <v>91</v>
      </c>
      <c r="B398" s="66">
        <v>546</v>
      </c>
      <c r="C398" s="13" t="s">
        <v>117</v>
      </c>
      <c r="D398" s="13" t="s">
        <v>118</v>
      </c>
      <c r="E398" s="13" t="s">
        <v>589</v>
      </c>
      <c r="F398" s="13" t="s">
        <v>174</v>
      </c>
      <c r="G398" s="9">
        <f>H398+I398+J398</f>
        <v>117.5</v>
      </c>
      <c r="H398" s="9"/>
      <c r="I398" s="9">
        <f>150-32.5</f>
        <v>117.5</v>
      </c>
      <c r="J398" s="9"/>
      <c r="K398" s="9">
        <f>L398+M398+N398</f>
        <v>150</v>
      </c>
      <c r="L398" s="9"/>
      <c r="M398" s="9">
        <v>150</v>
      </c>
      <c r="N398" s="9"/>
      <c r="O398" s="9">
        <f>P398+Q398+R398</f>
        <v>150</v>
      </c>
      <c r="P398" s="9"/>
      <c r="Q398" s="9">
        <v>150</v>
      </c>
      <c r="R398" s="9"/>
    </row>
    <row r="399" spans="1:18" ht="102" customHeight="1">
      <c r="A399" s="68" t="s">
        <v>214</v>
      </c>
      <c r="B399" s="92">
        <v>546</v>
      </c>
      <c r="C399" s="13" t="s">
        <v>117</v>
      </c>
      <c r="D399" s="13" t="s">
        <v>118</v>
      </c>
      <c r="E399" s="13" t="s">
        <v>582</v>
      </c>
      <c r="F399" s="13"/>
      <c r="G399" s="9">
        <f>G400+G401</f>
        <v>300.20000000000005</v>
      </c>
      <c r="H399" s="9">
        <f aca="true" t="shared" si="194" ref="H399:R399">H400+H401</f>
        <v>300.20000000000005</v>
      </c>
      <c r="I399" s="9">
        <f t="shared" si="194"/>
        <v>0</v>
      </c>
      <c r="J399" s="9">
        <f t="shared" si="194"/>
        <v>0</v>
      </c>
      <c r="K399" s="9">
        <f t="shared" si="194"/>
        <v>301.1</v>
      </c>
      <c r="L399" s="9">
        <f t="shared" si="194"/>
        <v>301.1</v>
      </c>
      <c r="M399" s="9">
        <f t="shared" si="194"/>
        <v>0</v>
      </c>
      <c r="N399" s="9">
        <f t="shared" si="194"/>
        <v>0</v>
      </c>
      <c r="O399" s="9">
        <f t="shared" si="194"/>
        <v>301.4</v>
      </c>
      <c r="P399" s="9">
        <f t="shared" si="194"/>
        <v>301.4</v>
      </c>
      <c r="Q399" s="9">
        <f t="shared" si="194"/>
        <v>0</v>
      </c>
      <c r="R399" s="9">
        <f t="shared" si="194"/>
        <v>0</v>
      </c>
    </row>
    <row r="400" spans="1:18" ht="26.25" customHeight="1">
      <c r="A400" s="136" t="s">
        <v>170</v>
      </c>
      <c r="B400" s="66">
        <v>546</v>
      </c>
      <c r="C400" s="13" t="s">
        <v>117</v>
      </c>
      <c r="D400" s="13" t="s">
        <v>118</v>
      </c>
      <c r="E400" s="13" t="s">
        <v>582</v>
      </c>
      <c r="F400" s="13" t="s">
        <v>171</v>
      </c>
      <c r="G400" s="9">
        <f>H400+I400+J400</f>
        <v>149.8</v>
      </c>
      <c r="H400" s="9">
        <v>149.8</v>
      </c>
      <c r="I400" s="9"/>
      <c r="J400" s="9"/>
      <c r="K400" s="9">
        <f>L400+M399+N400</f>
        <v>149.8</v>
      </c>
      <c r="L400" s="9">
        <v>149.8</v>
      </c>
      <c r="M400" s="9"/>
      <c r="N400" s="9"/>
      <c r="O400" s="9">
        <f>P400+Q399+R400</f>
        <v>149.8</v>
      </c>
      <c r="P400" s="9">
        <v>149.8</v>
      </c>
      <c r="Q400" s="16"/>
      <c r="R400" s="16"/>
    </row>
    <row r="401" spans="1:18" ht="37.5">
      <c r="A401" s="65" t="s">
        <v>91</v>
      </c>
      <c r="B401" s="66">
        <v>546</v>
      </c>
      <c r="C401" s="13" t="s">
        <v>117</v>
      </c>
      <c r="D401" s="13" t="s">
        <v>118</v>
      </c>
      <c r="E401" s="13" t="s">
        <v>582</v>
      </c>
      <c r="F401" s="13" t="s">
        <v>174</v>
      </c>
      <c r="G401" s="9">
        <f>H401+I401+J401</f>
        <v>150.4</v>
      </c>
      <c r="H401" s="9">
        <v>150.4</v>
      </c>
      <c r="I401" s="9"/>
      <c r="J401" s="9"/>
      <c r="K401" s="9">
        <f>L401+M400+N401</f>
        <v>151.3</v>
      </c>
      <c r="L401" s="9">
        <v>151.3</v>
      </c>
      <c r="M401" s="9"/>
      <c r="N401" s="9"/>
      <c r="O401" s="9">
        <f>P401+Q400+R401</f>
        <v>151.6</v>
      </c>
      <c r="P401" s="9">
        <v>151.6</v>
      </c>
      <c r="Q401" s="16"/>
      <c r="R401" s="16"/>
    </row>
    <row r="402" spans="1:18" ht="61.5" customHeight="1">
      <c r="A402" s="65" t="s">
        <v>549</v>
      </c>
      <c r="B402" s="66">
        <v>546</v>
      </c>
      <c r="C402" s="13" t="s">
        <v>117</v>
      </c>
      <c r="D402" s="13" t="s">
        <v>118</v>
      </c>
      <c r="E402" s="66" t="s">
        <v>238</v>
      </c>
      <c r="F402" s="13"/>
      <c r="G402" s="9">
        <f>G403</f>
        <v>1290.5</v>
      </c>
      <c r="H402" s="9">
        <f aca="true" t="shared" si="195" ref="H402:R404">H403</f>
        <v>1290.5</v>
      </c>
      <c r="I402" s="9">
        <f t="shared" si="195"/>
        <v>0</v>
      </c>
      <c r="J402" s="9">
        <f t="shared" si="195"/>
        <v>0</v>
      </c>
      <c r="K402" s="9">
        <f t="shared" si="195"/>
        <v>1290.5</v>
      </c>
      <c r="L402" s="9">
        <f t="shared" si="195"/>
        <v>1290.5</v>
      </c>
      <c r="M402" s="9">
        <f t="shared" si="195"/>
        <v>0</v>
      </c>
      <c r="N402" s="9">
        <f t="shared" si="195"/>
        <v>0</v>
      </c>
      <c r="O402" s="9">
        <f t="shared" si="195"/>
        <v>1290.5</v>
      </c>
      <c r="P402" s="9">
        <f t="shared" si="195"/>
        <v>1290.5</v>
      </c>
      <c r="Q402" s="9">
        <f t="shared" si="195"/>
        <v>0</v>
      </c>
      <c r="R402" s="9">
        <f t="shared" si="195"/>
        <v>0</v>
      </c>
    </row>
    <row r="403" spans="1:18" ht="28.5" customHeight="1">
      <c r="A403" s="65" t="s">
        <v>191</v>
      </c>
      <c r="B403" s="66">
        <v>546</v>
      </c>
      <c r="C403" s="13" t="s">
        <v>117</v>
      </c>
      <c r="D403" s="13" t="s">
        <v>118</v>
      </c>
      <c r="E403" s="66" t="s">
        <v>61</v>
      </c>
      <c r="F403" s="13"/>
      <c r="G403" s="9">
        <f>G404</f>
        <v>1290.5</v>
      </c>
      <c r="H403" s="9">
        <f t="shared" si="195"/>
        <v>1290.5</v>
      </c>
      <c r="I403" s="9">
        <f t="shared" si="195"/>
        <v>0</v>
      </c>
      <c r="J403" s="9">
        <f t="shared" si="195"/>
        <v>0</v>
      </c>
      <c r="K403" s="9">
        <f t="shared" si="195"/>
        <v>1290.5</v>
      </c>
      <c r="L403" s="9">
        <f t="shared" si="195"/>
        <v>1290.5</v>
      </c>
      <c r="M403" s="9">
        <f t="shared" si="195"/>
        <v>0</v>
      </c>
      <c r="N403" s="9">
        <f t="shared" si="195"/>
        <v>0</v>
      </c>
      <c r="O403" s="9">
        <f t="shared" si="195"/>
        <v>1290.5</v>
      </c>
      <c r="P403" s="9">
        <f t="shared" si="195"/>
        <v>1290.5</v>
      </c>
      <c r="Q403" s="9">
        <f t="shared" si="195"/>
        <v>0</v>
      </c>
      <c r="R403" s="9">
        <f t="shared" si="195"/>
        <v>0</v>
      </c>
    </row>
    <row r="404" spans="1:18" ht="45.75" customHeight="1">
      <c r="A404" s="65" t="s">
        <v>389</v>
      </c>
      <c r="B404" s="66">
        <v>546</v>
      </c>
      <c r="C404" s="13" t="s">
        <v>117</v>
      </c>
      <c r="D404" s="13" t="s">
        <v>118</v>
      </c>
      <c r="E404" s="66" t="s">
        <v>388</v>
      </c>
      <c r="F404" s="13"/>
      <c r="G404" s="9">
        <f>G405</f>
        <v>1290.5</v>
      </c>
      <c r="H404" s="9">
        <f t="shared" si="195"/>
        <v>1290.5</v>
      </c>
      <c r="I404" s="9">
        <f t="shared" si="195"/>
        <v>0</v>
      </c>
      <c r="J404" s="9">
        <f t="shared" si="195"/>
        <v>0</v>
      </c>
      <c r="K404" s="9">
        <f t="shared" si="195"/>
        <v>1290.5</v>
      </c>
      <c r="L404" s="9">
        <f t="shared" si="195"/>
        <v>1290.5</v>
      </c>
      <c r="M404" s="9">
        <f t="shared" si="195"/>
        <v>0</v>
      </c>
      <c r="N404" s="9">
        <f t="shared" si="195"/>
        <v>0</v>
      </c>
      <c r="O404" s="9">
        <f t="shared" si="195"/>
        <v>1290.5</v>
      </c>
      <c r="P404" s="9">
        <f t="shared" si="195"/>
        <v>1290.5</v>
      </c>
      <c r="Q404" s="9">
        <f t="shared" si="195"/>
        <v>0</v>
      </c>
      <c r="R404" s="9">
        <f t="shared" si="195"/>
        <v>0</v>
      </c>
    </row>
    <row r="405" spans="1:18" ht="101.25" customHeight="1">
      <c r="A405" s="65" t="s">
        <v>417</v>
      </c>
      <c r="B405" s="66">
        <v>546</v>
      </c>
      <c r="C405" s="13" t="s">
        <v>117</v>
      </c>
      <c r="D405" s="13" t="s">
        <v>118</v>
      </c>
      <c r="E405" s="66" t="s">
        <v>418</v>
      </c>
      <c r="F405" s="13"/>
      <c r="G405" s="9">
        <f>G406+G407</f>
        <v>1290.5</v>
      </c>
      <c r="H405" s="9">
        <f aca="true" t="shared" si="196" ref="H405:R405">H406+H407</f>
        <v>1290.5</v>
      </c>
      <c r="I405" s="9">
        <f t="shared" si="196"/>
        <v>0</v>
      </c>
      <c r="J405" s="9">
        <f t="shared" si="196"/>
        <v>0</v>
      </c>
      <c r="K405" s="9">
        <f t="shared" si="196"/>
        <v>1290.5</v>
      </c>
      <c r="L405" s="9">
        <f t="shared" si="196"/>
        <v>1290.5</v>
      </c>
      <c r="M405" s="9">
        <f t="shared" si="196"/>
        <v>0</v>
      </c>
      <c r="N405" s="9">
        <f t="shared" si="196"/>
        <v>0</v>
      </c>
      <c r="O405" s="9">
        <f t="shared" si="196"/>
        <v>1290.5</v>
      </c>
      <c r="P405" s="9">
        <f t="shared" si="196"/>
        <v>1290.5</v>
      </c>
      <c r="Q405" s="9">
        <f t="shared" si="196"/>
        <v>0</v>
      </c>
      <c r="R405" s="9">
        <f t="shared" si="196"/>
        <v>0</v>
      </c>
    </row>
    <row r="406" spans="1:18" ht="26.25" customHeight="1">
      <c r="A406" s="65" t="s">
        <v>170</v>
      </c>
      <c r="B406" s="66">
        <v>546</v>
      </c>
      <c r="C406" s="13" t="s">
        <v>117</v>
      </c>
      <c r="D406" s="13" t="s">
        <v>118</v>
      </c>
      <c r="E406" s="66" t="s">
        <v>418</v>
      </c>
      <c r="F406" s="13" t="s">
        <v>171</v>
      </c>
      <c r="G406" s="9">
        <f>H406+I406+J406</f>
        <v>937.4</v>
      </c>
      <c r="H406" s="9">
        <f>918.5+18.9</f>
        <v>937.4</v>
      </c>
      <c r="I406" s="9"/>
      <c r="J406" s="9"/>
      <c r="K406" s="9">
        <f>L406+M406+N406</f>
        <v>918.5</v>
      </c>
      <c r="L406" s="9">
        <v>918.5</v>
      </c>
      <c r="M406" s="9"/>
      <c r="N406" s="9"/>
      <c r="O406" s="9">
        <f>P406+Q406+R406</f>
        <v>918.5</v>
      </c>
      <c r="P406" s="9">
        <v>918.5</v>
      </c>
      <c r="Q406" s="67"/>
      <c r="R406" s="67"/>
    </row>
    <row r="407" spans="1:18" ht="37.5">
      <c r="A407" s="65" t="s">
        <v>91</v>
      </c>
      <c r="B407" s="66">
        <v>546</v>
      </c>
      <c r="C407" s="13" t="s">
        <v>117</v>
      </c>
      <c r="D407" s="13" t="s">
        <v>118</v>
      </c>
      <c r="E407" s="66" t="s">
        <v>418</v>
      </c>
      <c r="F407" s="13" t="s">
        <v>174</v>
      </c>
      <c r="G407" s="9">
        <f>H407+I407+J407</f>
        <v>353.1</v>
      </c>
      <c r="H407" s="9">
        <f>372-18.9</f>
        <v>353.1</v>
      </c>
      <c r="I407" s="9"/>
      <c r="J407" s="9"/>
      <c r="K407" s="9">
        <f>L407+M407+N407</f>
        <v>372</v>
      </c>
      <c r="L407" s="9">
        <v>372</v>
      </c>
      <c r="M407" s="9"/>
      <c r="N407" s="9"/>
      <c r="O407" s="9">
        <f>P407+Q407+R407</f>
        <v>372</v>
      </c>
      <c r="P407" s="9">
        <v>372</v>
      </c>
      <c r="Q407" s="67"/>
      <c r="R407" s="67"/>
    </row>
    <row r="408" spans="1:18" ht="63" customHeight="1">
      <c r="A408" s="65" t="s">
        <v>630</v>
      </c>
      <c r="B408" s="66">
        <v>546</v>
      </c>
      <c r="C408" s="13" t="s">
        <v>117</v>
      </c>
      <c r="D408" s="13" t="s">
        <v>118</v>
      </c>
      <c r="E408" s="66" t="s">
        <v>631</v>
      </c>
      <c r="F408" s="13"/>
      <c r="G408" s="9">
        <f aca="true" t="shared" si="197" ref="G408:R408">G409+G414+G432</f>
        <v>32902.4</v>
      </c>
      <c r="H408" s="9">
        <f t="shared" si="197"/>
        <v>22</v>
      </c>
      <c r="I408" s="9">
        <f t="shared" si="197"/>
        <v>32400.1</v>
      </c>
      <c r="J408" s="9">
        <f t="shared" si="197"/>
        <v>480.3</v>
      </c>
      <c r="K408" s="9">
        <f t="shared" si="197"/>
        <v>33413.799999999996</v>
      </c>
      <c r="L408" s="9">
        <f t="shared" si="197"/>
        <v>22</v>
      </c>
      <c r="M408" s="9">
        <f t="shared" si="197"/>
        <v>32911.5</v>
      </c>
      <c r="N408" s="9">
        <f t="shared" si="197"/>
        <v>480.3</v>
      </c>
      <c r="O408" s="9">
        <f t="shared" si="197"/>
        <v>34048.200000000004</v>
      </c>
      <c r="P408" s="9">
        <f t="shared" si="197"/>
        <v>22</v>
      </c>
      <c r="Q408" s="9">
        <f t="shared" si="197"/>
        <v>33545.9</v>
      </c>
      <c r="R408" s="9">
        <f t="shared" si="197"/>
        <v>480.3</v>
      </c>
    </row>
    <row r="409" spans="1:18" ht="43.5" customHeight="1">
      <c r="A409" s="65" t="s">
        <v>632</v>
      </c>
      <c r="B409" s="66">
        <v>546</v>
      </c>
      <c r="C409" s="13" t="s">
        <v>117</v>
      </c>
      <c r="D409" s="13" t="s">
        <v>118</v>
      </c>
      <c r="E409" s="66" t="s">
        <v>633</v>
      </c>
      <c r="F409" s="13"/>
      <c r="G409" s="9">
        <f>G410+G412</f>
        <v>50.7</v>
      </c>
      <c r="H409" s="9">
        <f aca="true" t="shared" si="198" ref="H409:R409">H410+H412</f>
        <v>0</v>
      </c>
      <c r="I409" s="9">
        <f t="shared" si="198"/>
        <v>35</v>
      </c>
      <c r="J409" s="9">
        <f t="shared" si="198"/>
        <v>15.7</v>
      </c>
      <c r="K409" s="9">
        <f t="shared" si="198"/>
        <v>80.7</v>
      </c>
      <c r="L409" s="9">
        <f t="shared" si="198"/>
        <v>0</v>
      </c>
      <c r="M409" s="9">
        <f t="shared" si="198"/>
        <v>65</v>
      </c>
      <c r="N409" s="9">
        <f t="shared" si="198"/>
        <v>15.7</v>
      </c>
      <c r="O409" s="9">
        <f t="shared" si="198"/>
        <v>80.7</v>
      </c>
      <c r="P409" s="9">
        <f t="shared" si="198"/>
        <v>0</v>
      </c>
      <c r="Q409" s="9">
        <f t="shared" si="198"/>
        <v>65</v>
      </c>
      <c r="R409" s="9">
        <f t="shared" si="198"/>
        <v>15.7</v>
      </c>
    </row>
    <row r="410" spans="1:18" ht="27.75" customHeight="1">
      <c r="A410" s="65" t="s">
        <v>184</v>
      </c>
      <c r="B410" s="66">
        <v>546</v>
      </c>
      <c r="C410" s="13" t="s">
        <v>117</v>
      </c>
      <c r="D410" s="13" t="s">
        <v>118</v>
      </c>
      <c r="E410" s="66" t="s">
        <v>634</v>
      </c>
      <c r="F410" s="13"/>
      <c r="G410" s="9">
        <f>G411</f>
        <v>35</v>
      </c>
      <c r="H410" s="9">
        <f aca="true" t="shared" si="199" ref="H410:R410">H411</f>
        <v>0</v>
      </c>
      <c r="I410" s="9">
        <f t="shared" si="199"/>
        <v>35</v>
      </c>
      <c r="J410" s="9">
        <f t="shared" si="199"/>
        <v>0</v>
      </c>
      <c r="K410" s="9">
        <f t="shared" si="199"/>
        <v>65</v>
      </c>
      <c r="L410" s="9">
        <f t="shared" si="199"/>
        <v>0</v>
      </c>
      <c r="M410" s="9">
        <f t="shared" si="199"/>
        <v>65</v>
      </c>
      <c r="N410" s="9">
        <f t="shared" si="199"/>
        <v>0</v>
      </c>
      <c r="O410" s="9">
        <f t="shared" si="199"/>
        <v>65</v>
      </c>
      <c r="P410" s="9">
        <f t="shared" si="199"/>
        <v>0</v>
      </c>
      <c r="Q410" s="9">
        <f t="shared" si="199"/>
        <v>65</v>
      </c>
      <c r="R410" s="9">
        <f t="shared" si="199"/>
        <v>0</v>
      </c>
    </row>
    <row r="411" spans="1:18" ht="44.25" customHeight="1">
      <c r="A411" s="65" t="s">
        <v>91</v>
      </c>
      <c r="B411" s="66">
        <v>546</v>
      </c>
      <c r="C411" s="13" t="s">
        <v>117</v>
      </c>
      <c r="D411" s="13" t="s">
        <v>118</v>
      </c>
      <c r="E411" s="66" t="s">
        <v>634</v>
      </c>
      <c r="F411" s="13" t="s">
        <v>174</v>
      </c>
      <c r="G411" s="9">
        <f>H411+I411+J411</f>
        <v>35</v>
      </c>
      <c r="H411" s="9"/>
      <c r="I411" s="9">
        <f>65-30</f>
        <v>35</v>
      </c>
      <c r="J411" s="9"/>
      <c r="K411" s="9">
        <f>L411+M411+N411</f>
        <v>65</v>
      </c>
      <c r="L411" s="9"/>
      <c r="M411" s="9">
        <v>65</v>
      </c>
      <c r="N411" s="9"/>
      <c r="O411" s="9">
        <f>P411+Q411+R411</f>
        <v>65</v>
      </c>
      <c r="P411" s="9"/>
      <c r="Q411" s="67">
        <v>65</v>
      </c>
      <c r="R411" s="67"/>
    </row>
    <row r="412" spans="1:18" ht="44.25" customHeight="1">
      <c r="A412" s="65" t="s">
        <v>374</v>
      </c>
      <c r="B412" s="66">
        <v>546</v>
      </c>
      <c r="C412" s="13" t="s">
        <v>117</v>
      </c>
      <c r="D412" s="13" t="s">
        <v>118</v>
      </c>
      <c r="E412" s="66" t="s">
        <v>693</v>
      </c>
      <c r="F412" s="13"/>
      <c r="G412" s="9">
        <f>G413</f>
        <v>15.7</v>
      </c>
      <c r="H412" s="9">
        <f aca="true" t="shared" si="200" ref="H412:R412">H413</f>
        <v>0</v>
      </c>
      <c r="I412" s="9">
        <f t="shared" si="200"/>
        <v>0</v>
      </c>
      <c r="J412" s="9">
        <f t="shared" si="200"/>
        <v>15.7</v>
      </c>
      <c r="K412" s="9">
        <f t="shared" si="200"/>
        <v>15.7</v>
      </c>
      <c r="L412" s="9">
        <f t="shared" si="200"/>
        <v>0</v>
      </c>
      <c r="M412" s="9">
        <f t="shared" si="200"/>
        <v>0</v>
      </c>
      <c r="N412" s="9">
        <f t="shared" si="200"/>
        <v>15.7</v>
      </c>
      <c r="O412" s="9">
        <f t="shared" si="200"/>
        <v>15.7</v>
      </c>
      <c r="P412" s="9">
        <f t="shared" si="200"/>
        <v>0</v>
      </c>
      <c r="Q412" s="9">
        <f t="shared" si="200"/>
        <v>0</v>
      </c>
      <c r="R412" s="9">
        <f t="shared" si="200"/>
        <v>15.7</v>
      </c>
    </row>
    <row r="413" spans="1:18" ht="44.25" customHeight="1">
      <c r="A413" s="65" t="s">
        <v>91</v>
      </c>
      <c r="B413" s="66">
        <v>546</v>
      </c>
      <c r="C413" s="13" t="s">
        <v>117</v>
      </c>
      <c r="D413" s="13" t="s">
        <v>118</v>
      </c>
      <c r="E413" s="66" t="s">
        <v>693</v>
      </c>
      <c r="F413" s="13" t="s">
        <v>174</v>
      </c>
      <c r="G413" s="9">
        <f>H413+I413+J413</f>
        <v>15.7</v>
      </c>
      <c r="H413" s="9"/>
      <c r="I413" s="9"/>
      <c r="J413" s="9">
        <v>15.7</v>
      </c>
      <c r="K413" s="9">
        <f>L413+M413+N413</f>
        <v>15.7</v>
      </c>
      <c r="L413" s="9"/>
      <c r="M413" s="9"/>
      <c r="N413" s="9">
        <v>15.7</v>
      </c>
      <c r="O413" s="9">
        <f>P413+Q413+R413</f>
        <v>15.7</v>
      </c>
      <c r="P413" s="9"/>
      <c r="Q413" s="67"/>
      <c r="R413" s="67">
        <v>15.7</v>
      </c>
    </row>
    <row r="414" spans="1:18" ht="42" customHeight="1">
      <c r="A414" s="65" t="s">
        <v>635</v>
      </c>
      <c r="B414" s="66">
        <v>546</v>
      </c>
      <c r="C414" s="13" t="s">
        <v>117</v>
      </c>
      <c r="D414" s="13" t="s">
        <v>118</v>
      </c>
      <c r="E414" s="66" t="s">
        <v>636</v>
      </c>
      <c r="F414" s="13"/>
      <c r="G414" s="9">
        <f>G415+G427+G429+G419+G421+G424</f>
        <v>32551.7</v>
      </c>
      <c r="H414" s="9">
        <f aca="true" t="shared" si="201" ref="H414:R414">H415+H427+H429+H419+H421+H424</f>
        <v>22</v>
      </c>
      <c r="I414" s="9">
        <f t="shared" si="201"/>
        <v>32065.1</v>
      </c>
      <c r="J414" s="9">
        <f t="shared" si="201"/>
        <v>464.6</v>
      </c>
      <c r="K414" s="9">
        <f t="shared" si="201"/>
        <v>32883.1</v>
      </c>
      <c r="L414" s="9">
        <f t="shared" si="201"/>
        <v>22</v>
      </c>
      <c r="M414" s="9">
        <f t="shared" si="201"/>
        <v>32396.499999999996</v>
      </c>
      <c r="N414" s="9">
        <f t="shared" si="201"/>
        <v>464.6</v>
      </c>
      <c r="O414" s="9">
        <f t="shared" si="201"/>
        <v>33517.50000000001</v>
      </c>
      <c r="P414" s="9">
        <f t="shared" si="201"/>
        <v>22</v>
      </c>
      <c r="Q414" s="9">
        <f t="shared" si="201"/>
        <v>33030.9</v>
      </c>
      <c r="R414" s="9">
        <f t="shared" si="201"/>
        <v>464.6</v>
      </c>
    </row>
    <row r="415" spans="1:18" ht="27" customHeight="1">
      <c r="A415" s="65" t="s">
        <v>184</v>
      </c>
      <c r="B415" s="66">
        <v>546</v>
      </c>
      <c r="C415" s="13" t="s">
        <v>117</v>
      </c>
      <c r="D415" s="13" t="s">
        <v>118</v>
      </c>
      <c r="E415" s="66" t="s">
        <v>637</v>
      </c>
      <c r="F415" s="13"/>
      <c r="G415" s="9">
        <f>G416+G417+G418</f>
        <v>25399.1</v>
      </c>
      <c r="H415" s="9">
        <f aca="true" t="shared" si="202" ref="H415:R415">H416+H417+H418</f>
        <v>0</v>
      </c>
      <c r="I415" s="9">
        <f t="shared" si="202"/>
        <v>25399.1</v>
      </c>
      <c r="J415" s="9">
        <f t="shared" si="202"/>
        <v>0</v>
      </c>
      <c r="K415" s="9">
        <f t="shared" si="202"/>
        <v>26013.199999999997</v>
      </c>
      <c r="L415" s="9">
        <f t="shared" si="202"/>
        <v>0</v>
      </c>
      <c r="M415" s="9">
        <f t="shared" si="202"/>
        <v>26013.199999999997</v>
      </c>
      <c r="N415" s="9">
        <f t="shared" si="202"/>
        <v>0</v>
      </c>
      <c r="O415" s="9">
        <f t="shared" si="202"/>
        <v>26647.6</v>
      </c>
      <c r="P415" s="9">
        <f t="shared" si="202"/>
        <v>0</v>
      </c>
      <c r="Q415" s="9">
        <f t="shared" si="202"/>
        <v>26647.6</v>
      </c>
      <c r="R415" s="9">
        <f t="shared" si="202"/>
        <v>0</v>
      </c>
    </row>
    <row r="416" spans="1:18" ht="27.75" customHeight="1">
      <c r="A416" s="65" t="s">
        <v>170</v>
      </c>
      <c r="B416" s="66">
        <v>546</v>
      </c>
      <c r="C416" s="13" t="s">
        <v>117</v>
      </c>
      <c r="D416" s="13" t="s">
        <v>118</v>
      </c>
      <c r="E416" s="66" t="s">
        <v>637</v>
      </c>
      <c r="F416" s="13" t="s">
        <v>171</v>
      </c>
      <c r="G416" s="9">
        <f>H416+I416+J416</f>
        <v>21061.6</v>
      </c>
      <c r="H416" s="9"/>
      <c r="I416" s="9">
        <f>21344.3-282.7</f>
        <v>21061.6</v>
      </c>
      <c r="J416" s="9"/>
      <c r="K416" s="9">
        <f>L416+M416+N416</f>
        <v>21344.3</v>
      </c>
      <c r="L416" s="9"/>
      <c r="M416" s="9">
        <v>21344.3</v>
      </c>
      <c r="N416" s="9"/>
      <c r="O416" s="9">
        <f>P416+Q416+R416</f>
        <v>21344.3</v>
      </c>
      <c r="P416" s="9"/>
      <c r="Q416" s="67">
        <v>21344.3</v>
      </c>
      <c r="R416" s="67"/>
    </row>
    <row r="417" spans="1:18" ht="37.5">
      <c r="A417" s="65" t="s">
        <v>91</v>
      </c>
      <c r="B417" s="66">
        <v>546</v>
      </c>
      <c r="C417" s="13" t="s">
        <v>117</v>
      </c>
      <c r="D417" s="13" t="s">
        <v>118</v>
      </c>
      <c r="E417" s="66" t="s">
        <v>637</v>
      </c>
      <c r="F417" s="13" t="s">
        <v>174</v>
      </c>
      <c r="G417" s="9">
        <f>H417+I417+J417</f>
        <v>4237.5</v>
      </c>
      <c r="H417" s="9"/>
      <c r="I417" s="9">
        <f>4057.5+180</f>
        <v>4237.5</v>
      </c>
      <c r="J417" s="9"/>
      <c r="K417" s="9">
        <f>L417+M417+N417</f>
        <v>4568.9</v>
      </c>
      <c r="L417" s="9"/>
      <c r="M417" s="9">
        <v>4568.9</v>
      </c>
      <c r="N417" s="9"/>
      <c r="O417" s="9">
        <f>P417+Q417+R417</f>
        <v>5203.3</v>
      </c>
      <c r="P417" s="9"/>
      <c r="Q417" s="67">
        <v>5203.3</v>
      </c>
      <c r="R417" s="67"/>
    </row>
    <row r="418" spans="1:18" ht="18.75">
      <c r="A418" s="65" t="s">
        <v>172</v>
      </c>
      <c r="B418" s="66">
        <v>546</v>
      </c>
      <c r="C418" s="13" t="s">
        <v>117</v>
      </c>
      <c r="D418" s="13" t="s">
        <v>118</v>
      </c>
      <c r="E418" s="66" t="s">
        <v>637</v>
      </c>
      <c r="F418" s="13" t="s">
        <v>173</v>
      </c>
      <c r="G418" s="9">
        <f>H418+I418+J418</f>
        <v>100</v>
      </c>
      <c r="H418" s="9"/>
      <c r="I418" s="9">
        <v>100</v>
      </c>
      <c r="J418" s="9"/>
      <c r="K418" s="9">
        <f>L418+M418+N418</f>
        <v>100</v>
      </c>
      <c r="L418" s="9"/>
      <c r="M418" s="9">
        <v>100</v>
      </c>
      <c r="N418" s="9"/>
      <c r="O418" s="9">
        <f>P418+Q418+R418</f>
        <v>100</v>
      </c>
      <c r="P418" s="9"/>
      <c r="Q418" s="67">
        <v>100</v>
      </c>
      <c r="R418" s="67"/>
    </row>
    <row r="419" spans="1:18" ht="37.5">
      <c r="A419" s="65" t="s">
        <v>374</v>
      </c>
      <c r="B419" s="66">
        <v>546</v>
      </c>
      <c r="C419" s="13" t="s">
        <v>117</v>
      </c>
      <c r="D419" s="13" t="s">
        <v>118</v>
      </c>
      <c r="E419" s="66" t="s">
        <v>694</v>
      </c>
      <c r="F419" s="13"/>
      <c r="G419" s="9">
        <f>G420</f>
        <v>36.4</v>
      </c>
      <c r="H419" s="9">
        <f aca="true" t="shared" si="203" ref="H419:R419">H420</f>
        <v>0</v>
      </c>
      <c r="I419" s="9">
        <f t="shared" si="203"/>
        <v>0</v>
      </c>
      <c r="J419" s="9">
        <f t="shared" si="203"/>
        <v>36.4</v>
      </c>
      <c r="K419" s="9">
        <f t="shared" si="203"/>
        <v>36.4</v>
      </c>
      <c r="L419" s="9">
        <f t="shared" si="203"/>
        <v>0</v>
      </c>
      <c r="M419" s="9">
        <f t="shared" si="203"/>
        <v>0</v>
      </c>
      <c r="N419" s="9">
        <f t="shared" si="203"/>
        <v>36.4</v>
      </c>
      <c r="O419" s="9">
        <f t="shared" si="203"/>
        <v>36.4</v>
      </c>
      <c r="P419" s="9">
        <f t="shared" si="203"/>
        <v>0</v>
      </c>
      <c r="Q419" s="9">
        <f t="shared" si="203"/>
        <v>0</v>
      </c>
      <c r="R419" s="9">
        <f t="shared" si="203"/>
        <v>36.4</v>
      </c>
    </row>
    <row r="420" spans="1:18" ht="37.5">
      <c r="A420" s="65" t="s">
        <v>91</v>
      </c>
      <c r="B420" s="66">
        <v>546</v>
      </c>
      <c r="C420" s="13" t="s">
        <v>117</v>
      </c>
      <c r="D420" s="13" t="s">
        <v>118</v>
      </c>
      <c r="E420" s="66" t="s">
        <v>694</v>
      </c>
      <c r="F420" s="13" t="s">
        <v>174</v>
      </c>
      <c r="G420" s="9">
        <f>H420+I420+J420</f>
        <v>36.4</v>
      </c>
      <c r="H420" s="9"/>
      <c r="I420" s="9"/>
      <c r="J420" s="9">
        <v>36.4</v>
      </c>
      <c r="K420" s="9">
        <f>L420+M420+N420</f>
        <v>36.4</v>
      </c>
      <c r="L420" s="9"/>
      <c r="M420" s="9"/>
      <c r="N420" s="9">
        <v>36.4</v>
      </c>
      <c r="O420" s="9">
        <f>P420+Q420+R420</f>
        <v>36.4</v>
      </c>
      <c r="P420" s="9"/>
      <c r="Q420" s="67"/>
      <c r="R420" s="67">
        <v>36.4</v>
      </c>
    </row>
    <row r="421" spans="1:18" ht="37.5">
      <c r="A421" s="65" t="s">
        <v>600</v>
      </c>
      <c r="B421" s="66">
        <v>546</v>
      </c>
      <c r="C421" s="13" t="s">
        <v>117</v>
      </c>
      <c r="D421" s="13" t="s">
        <v>118</v>
      </c>
      <c r="E421" s="66" t="s">
        <v>695</v>
      </c>
      <c r="F421" s="13"/>
      <c r="G421" s="9">
        <f>G422+G423</f>
        <v>177.4</v>
      </c>
      <c r="H421" s="9">
        <f aca="true" t="shared" si="204" ref="H421:R421">H422+H423</f>
        <v>0</v>
      </c>
      <c r="I421" s="9">
        <f t="shared" si="204"/>
        <v>0</v>
      </c>
      <c r="J421" s="9">
        <f t="shared" si="204"/>
        <v>177.4</v>
      </c>
      <c r="K421" s="9">
        <f t="shared" si="204"/>
        <v>177.4</v>
      </c>
      <c r="L421" s="9">
        <f t="shared" si="204"/>
        <v>0</v>
      </c>
      <c r="M421" s="9">
        <f t="shared" si="204"/>
        <v>0</v>
      </c>
      <c r="N421" s="9">
        <f t="shared" si="204"/>
        <v>177.4</v>
      </c>
      <c r="O421" s="9">
        <f t="shared" si="204"/>
        <v>177.4</v>
      </c>
      <c r="P421" s="9">
        <f t="shared" si="204"/>
        <v>0</v>
      </c>
      <c r="Q421" s="9">
        <f t="shared" si="204"/>
        <v>0</v>
      </c>
      <c r="R421" s="9">
        <f t="shared" si="204"/>
        <v>177.4</v>
      </c>
    </row>
    <row r="422" spans="1:18" ht="18.75">
      <c r="A422" s="65" t="s">
        <v>170</v>
      </c>
      <c r="B422" s="66">
        <v>546</v>
      </c>
      <c r="C422" s="13" t="s">
        <v>117</v>
      </c>
      <c r="D422" s="13" t="s">
        <v>118</v>
      </c>
      <c r="E422" s="66" t="s">
        <v>695</v>
      </c>
      <c r="F422" s="13" t="s">
        <v>171</v>
      </c>
      <c r="G422" s="9">
        <f>H422+I422+J422</f>
        <v>124.2</v>
      </c>
      <c r="H422" s="9"/>
      <c r="I422" s="9"/>
      <c r="J422" s="9">
        <v>124.2</v>
      </c>
      <c r="K422" s="9">
        <f>L422+M422+N422</f>
        <v>124.2</v>
      </c>
      <c r="L422" s="9"/>
      <c r="M422" s="9"/>
      <c r="N422" s="9">
        <v>124.2</v>
      </c>
      <c r="O422" s="9">
        <f>P422+Q422+R422</f>
        <v>124.2</v>
      </c>
      <c r="P422" s="9"/>
      <c r="Q422" s="67"/>
      <c r="R422" s="9">
        <v>124.2</v>
      </c>
    </row>
    <row r="423" spans="1:18" ht="37.5">
      <c r="A423" s="65" t="s">
        <v>91</v>
      </c>
      <c r="B423" s="66">
        <v>546</v>
      </c>
      <c r="C423" s="13" t="s">
        <v>117</v>
      </c>
      <c r="D423" s="13" t="s">
        <v>118</v>
      </c>
      <c r="E423" s="66" t="s">
        <v>695</v>
      </c>
      <c r="F423" s="13" t="s">
        <v>174</v>
      </c>
      <c r="G423" s="9">
        <f>H423+I423+J423</f>
        <v>53.2</v>
      </c>
      <c r="H423" s="9"/>
      <c r="I423" s="9"/>
      <c r="J423" s="9">
        <v>53.2</v>
      </c>
      <c r="K423" s="9">
        <f>L423+M423+N423</f>
        <v>53.2</v>
      </c>
      <c r="L423" s="9"/>
      <c r="M423" s="9"/>
      <c r="N423" s="9">
        <v>53.2</v>
      </c>
      <c r="O423" s="9">
        <f>P423+Q423+R423</f>
        <v>53.2</v>
      </c>
      <c r="P423" s="9"/>
      <c r="Q423" s="67"/>
      <c r="R423" s="9">
        <v>53.2</v>
      </c>
    </row>
    <row r="424" spans="1:18" ht="37.5">
      <c r="A424" s="65" t="s">
        <v>599</v>
      </c>
      <c r="B424" s="66">
        <v>546</v>
      </c>
      <c r="C424" s="13" t="s">
        <v>117</v>
      </c>
      <c r="D424" s="13" t="s">
        <v>118</v>
      </c>
      <c r="E424" s="66" t="s">
        <v>696</v>
      </c>
      <c r="F424" s="13"/>
      <c r="G424" s="9">
        <f>G425+G426</f>
        <v>250.8</v>
      </c>
      <c r="H424" s="9">
        <f aca="true" t="shared" si="205" ref="H424:R424">H425+H426</f>
        <v>0</v>
      </c>
      <c r="I424" s="9">
        <f t="shared" si="205"/>
        <v>0</v>
      </c>
      <c r="J424" s="9">
        <f t="shared" si="205"/>
        <v>250.8</v>
      </c>
      <c r="K424" s="9">
        <f t="shared" si="205"/>
        <v>250.8</v>
      </c>
      <c r="L424" s="9">
        <f t="shared" si="205"/>
        <v>0</v>
      </c>
      <c r="M424" s="9">
        <f t="shared" si="205"/>
        <v>0</v>
      </c>
      <c r="N424" s="9">
        <f t="shared" si="205"/>
        <v>250.8</v>
      </c>
      <c r="O424" s="9">
        <f t="shared" si="205"/>
        <v>250.8</v>
      </c>
      <c r="P424" s="9">
        <f t="shared" si="205"/>
        <v>0</v>
      </c>
      <c r="Q424" s="9">
        <f t="shared" si="205"/>
        <v>0</v>
      </c>
      <c r="R424" s="9">
        <f t="shared" si="205"/>
        <v>250.8</v>
      </c>
    </row>
    <row r="425" spans="1:18" ht="18.75">
      <c r="A425" s="65" t="s">
        <v>170</v>
      </c>
      <c r="B425" s="66">
        <v>546</v>
      </c>
      <c r="C425" s="13" t="s">
        <v>117</v>
      </c>
      <c r="D425" s="13" t="s">
        <v>118</v>
      </c>
      <c r="E425" s="66" t="s">
        <v>696</v>
      </c>
      <c r="F425" s="13" t="s">
        <v>171</v>
      </c>
      <c r="G425" s="9">
        <f>H425+I425+J425</f>
        <v>175.5</v>
      </c>
      <c r="H425" s="9"/>
      <c r="I425" s="9"/>
      <c r="J425" s="9">
        <v>175.5</v>
      </c>
      <c r="K425" s="9">
        <f>L425+M425+N425</f>
        <v>175.5</v>
      </c>
      <c r="L425" s="9"/>
      <c r="M425" s="9"/>
      <c r="N425" s="9">
        <v>175.5</v>
      </c>
      <c r="O425" s="9">
        <f>P425+Q425+R425</f>
        <v>175.5</v>
      </c>
      <c r="P425" s="9"/>
      <c r="Q425" s="67"/>
      <c r="R425" s="9">
        <v>175.5</v>
      </c>
    </row>
    <row r="426" spans="1:18" ht="37.5">
      <c r="A426" s="65" t="s">
        <v>91</v>
      </c>
      <c r="B426" s="66">
        <v>546</v>
      </c>
      <c r="C426" s="13" t="s">
        <v>117</v>
      </c>
      <c r="D426" s="13" t="s">
        <v>118</v>
      </c>
      <c r="E426" s="66" t="s">
        <v>696</v>
      </c>
      <c r="F426" s="13" t="s">
        <v>174</v>
      </c>
      <c r="G426" s="9">
        <f>H426+I426+J426</f>
        <v>75.3</v>
      </c>
      <c r="H426" s="9"/>
      <c r="I426" s="9"/>
      <c r="J426" s="9">
        <v>75.3</v>
      </c>
      <c r="K426" s="9">
        <f>L426+M426+N426</f>
        <v>75.3</v>
      </c>
      <c r="L426" s="9"/>
      <c r="M426" s="9"/>
      <c r="N426" s="9">
        <v>75.3</v>
      </c>
      <c r="O426" s="9">
        <f>P426+Q426+R426</f>
        <v>75.3</v>
      </c>
      <c r="P426" s="9"/>
      <c r="Q426" s="67"/>
      <c r="R426" s="9">
        <v>75.3</v>
      </c>
    </row>
    <row r="427" spans="1:18" ht="62.25" customHeight="1">
      <c r="A427" s="153" t="s">
        <v>432</v>
      </c>
      <c r="B427" s="66">
        <v>546</v>
      </c>
      <c r="C427" s="13" t="s">
        <v>117</v>
      </c>
      <c r="D427" s="13" t="s">
        <v>118</v>
      </c>
      <c r="E427" s="66" t="s">
        <v>638</v>
      </c>
      <c r="F427" s="13"/>
      <c r="G427" s="9">
        <f>G428</f>
        <v>6666</v>
      </c>
      <c r="H427" s="9">
        <f aca="true" t="shared" si="206" ref="H427:R427">H428</f>
        <v>0</v>
      </c>
      <c r="I427" s="9">
        <f t="shared" si="206"/>
        <v>6666</v>
      </c>
      <c r="J427" s="9">
        <f t="shared" si="206"/>
        <v>0</v>
      </c>
      <c r="K427" s="9">
        <f t="shared" si="206"/>
        <v>6383.3</v>
      </c>
      <c r="L427" s="9">
        <f t="shared" si="206"/>
        <v>0</v>
      </c>
      <c r="M427" s="9">
        <f t="shared" si="206"/>
        <v>6383.3</v>
      </c>
      <c r="N427" s="9">
        <f t="shared" si="206"/>
        <v>0</v>
      </c>
      <c r="O427" s="9">
        <f t="shared" si="206"/>
        <v>6383.3</v>
      </c>
      <c r="P427" s="9">
        <f t="shared" si="206"/>
        <v>0</v>
      </c>
      <c r="Q427" s="9">
        <f t="shared" si="206"/>
        <v>6383.3</v>
      </c>
      <c r="R427" s="9">
        <f t="shared" si="206"/>
        <v>0</v>
      </c>
    </row>
    <row r="428" spans="1:18" ht="23.25" customHeight="1">
      <c r="A428" s="65" t="s">
        <v>170</v>
      </c>
      <c r="B428" s="66">
        <v>546</v>
      </c>
      <c r="C428" s="13" t="s">
        <v>117</v>
      </c>
      <c r="D428" s="13" t="s">
        <v>118</v>
      </c>
      <c r="E428" s="66" t="s">
        <v>638</v>
      </c>
      <c r="F428" s="13" t="s">
        <v>171</v>
      </c>
      <c r="G428" s="9">
        <f>H428+I428+J428</f>
        <v>6666</v>
      </c>
      <c r="H428" s="9"/>
      <c r="I428" s="9">
        <f>6383.3+282.7</f>
        <v>6666</v>
      </c>
      <c r="J428" s="9"/>
      <c r="K428" s="9">
        <f>L428+M428+N428</f>
        <v>6383.3</v>
      </c>
      <c r="L428" s="9"/>
      <c r="M428" s="9">
        <v>6383.3</v>
      </c>
      <c r="N428" s="9"/>
      <c r="O428" s="9">
        <f>P428+Q428+R428</f>
        <v>6383.3</v>
      </c>
      <c r="P428" s="9"/>
      <c r="Q428" s="67">
        <v>6383.3</v>
      </c>
      <c r="R428" s="67"/>
    </row>
    <row r="429" spans="1:18" ht="99" customHeight="1">
      <c r="A429" s="65" t="s">
        <v>419</v>
      </c>
      <c r="B429" s="66">
        <v>546</v>
      </c>
      <c r="C429" s="13" t="s">
        <v>117</v>
      </c>
      <c r="D429" s="13" t="s">
        <v>118</v>
      </c>
      <c r="E429" s="13" t="s">
        <v>692</v>
      </c>
      <c r="F429" s="13"/>
      <c r="G429" s="9">
        <f>G430+G431</f>
        <v>22</v>
      </c>
      <c r="H429" s="9">
        <f aca="true" t="shared" si="207" ref="H429:R429">H430+H431</f>
        <v>22</v>
      </c>
      <c r="I429" s="9">
        <f t="shared" si="207"/>
        <v>0</v>
      </c>
      <c r="J429" s="9">
        <f t="shared" si="207"/>
        <v>0</v>
      </c>
      <c r="K429" s="9">
        <f t="shared" si="207"/>
        <v>22</v>
      </c>
      <c r="L429" s="9">
        <f t="shared" si="207"/>
        <v>22</v>
      </c>
      <c r="M429" s="9">
        <f t="shared" si="207"/>
        <v>0</v>
      </c>
      <c r="N429" s="9">
        <f t="shared" si="207"/>
        <v>0</v>
      </c>
      <c r="O429" s="9">
        <f t="shared" si="207"/>
        <v>22</v>
      </c>
      <c r="P429" s="9">
        <f t="shared" si="207"/>
        <v>22</v>
      </c>
      <c r="Q429" s="9">
        <f t="shared" si="207"/>
        <v>0</v>
      </c>
      <c r="R429" s="9">
        <f t="shared" si="207"/>
        <v>0</v>
      </c>
    </row>
    <row r="430" spans="1:18" ht="27" customHeight="1">
      <c r="A430" s="65" t="s">
        <v>170</v>
      </c>
      <c r="B430" s="66">
        <v>546</v>
      </c>
      <c r="C430" s="13" t="s">
        <v>117</v>
      </c>
      <c r="D430" s="13" t="s">
        <v>118</v>
      </c>
      <c r="E430" s="13" t="s">
        <v>692</v>
      </c>
      <c r="F430" s="13" t="s">
        <v>171</v>
      </c>
      <c r="G430" s="9">
        <f>H430+I430+J430</f>
        <v>16.3</v>
      </c>
      <c r="H430" s="9">
        <v>16.3</v>
      </c>
      <c r="I430" s="9"/>
      <c r="J430" s="9"/>
      <c r="K430" s="9">
        <f>L430+M430+N430</f>
        <v>16.3</v>
      </c>
      <c r="L430" s="9">
        <v>16.3</v>
      </c>
      <c r="M430" s="9"/>
      <c r="N430" s="9"/>
      <c r="O430" s="9">
        <f>P430+Q430+R430</f>
        <v>16.3</v>
      </c>
      <c r="P430" s="9">
        <v>16.3</v>
      </c>
      <c r="Q430" s="67"/>
      <c r="R430" s="67"/>
    </row>
    <row r="431" spans="1:18" ht="27" customHeight="1">
      <c r="A431" s="65" t="s">
        <v>91</v>
      </c>
      <c r="B431" s="66">
        <v>546</v>
      </c>
      <c r="C431" s="13" t="s">
        <v>117</v>
      </c>
      <c r="D431" s="13" t="s">
        <v>118</v>
      </c>
      <c r="E431" s="13" t="s">
        <v>692</v>
      </c>
      <c r="F431" s="13" t="s">
        <v>174</v>
      </c>
      <c r="G431" s="9">
        <f>H431+I431+J431</f>
        <v>5.7</v>
      </c>
      <c r="H431" s="9">
        <v>5.7</v>
      </c>
      <c r="I431" s="9"/>
      <c r="J431" s="9"/>
      <c r="K431" s="9">
        <f>L431+M431+N431</f>
        <v>5.7</v>
      </c>
      <c r="L431" s="9">
        <v>5.7</v>
      </c>
      <c r="M431" s="9"/>
      <c r="N431" s="9"/>
      <c r="O431" s="9">
        <f>P431+Q431+R431</f>
        <v>5.7</v>
      </c>
      <c r="P431" s="9">
        <v>5.7</v>
      </c>
      <c r="Q431" s="67"/>
      <c r="R431" s="67"/>
    </row>
    <row r="432" spans="1:18" ht="45.75" customHeight="1">
      <c r="A432" s="65" t="s">
        <v>639</v>
      </c>
      <c r="B432" s="66">
        <v>546</v>
      </c>
      <c r="C432" s="13" t="s">
        <v>117</v>
      </c>
      <c r="D432" s="13" t="s">
        <v>118</v>
      </c>
      <c r="E432" s="66" t="s">
        <v>640</v>
      </c>
      <c r="F432" s="13"/>
      <c r="G432" s="9">
        <f>G433</f>
        <v>300</v>
      </c>
      <c r="H432" s="9">
        <f aca="true" t="shared" si="208" ref="H432:R433">H433</f>
        <v>0</v>
      </c>
      <c r="I432" s="9">
        <f t="shared" si="208"/>
        <v>300</v>
      </c>
      <c r="J432" s="9">
        <f t="shared" si="208"/>
        <v>0</v>
      </c>
      <c r="K432" s="9">
        <f t="shared" si="208"/>
        <v>450</v>
      </c>
      <c r="L432" s="9">
        <f t="shared" si="208"/>
        <v>0</v>
      </c>
      <c r="M432" s="9">
        <f t="shared" si="208"/>
        <v>450</v>
      </c>
      <c r="N432" s="9">
        <f t="shared" si="208"/>
        <v>0</v>
      </c>
      <c r="O432" s="9">
        <f t="shared" si="208"/>
        <v>450</v>
      </c>
      <c r="P432" s="9">
        <f t="shared" si="208"/>
        <v>0</v>
      </c>
      <c r="Q432" s="9">
        <f t="shared" si="208"/>
        <v>450</v>
      </c>
      <c r="R432" s="9">
        <f t="shared" si="208"/>
        <v>0</v>
      </c>
    </row>
    <row r="433" spans="1:18" ht="24.75" customHeight="1">
      <c r="A433" s="65" t="s">
        <v>184</v>
      </c>
      <c r="B433" s="66">
        <v>546</v>
      </c>
      <c r="C433" s="13" t="s">
        <v>117</v>
      </c>
      <c r="D433" s="13" t="s">
        <v>118</v>
      </c>
      <c r="E433" s="66" t="s">
        <v>641</v>
      </c>
      <c r="F433" s="13"/>
      <c r="G433" s="9">
        <f>G434</f>
        <v>300</v>
      </c>
      <c r="H433" s="9">
        <f t="shared" si="208"/>
        <v>0</v>
      </c>
      <c r="I433" s="9">
        <f t="shared" si="208"/>
        <v>300</v>
      </c>
      <c r="J433" s="9">
        <f t="shared" si="208"/>
        <v>0</v>
      </c>
      <c r="K433" s="9">
        <f t="shared" si="208"/>
        <v>450</v>
      </c>
      <c r="L433" s="9">
        <f t="shared" si="208"/>
        <v>0</v>
      </c>
      <c r="M433" s="9">
        <f t="shared" si="208"/>
        <v>450</v>
      </c>
      <c r="N433" s="9">
        <f t="shared" si="208"/>
        <v>0</v>
      </c>
      <c r="O433" s="9">
        <f t="shared" si="208"/>
        <v>450</v>
      </c>
      <c r="P433" s="9">
        <f t="shared" si="208"/>
        <v>0</v>
      </c>
      <c r="Q433" s="9">
        <f t="shared" si="208"/>
        <v>450</v>
      </c>
      <c r="R433" s="9">
        <f t="shared" si="208"/>
        <v>0</v>
      </c>
    </row>
    <row r="434" spans="1:18" ht="40.5" customHeight="1">
      <c r="A434" s="65" t="s">
        <v>91</v>
      </c>
      <c r="B434" s="66">
        <v>546</v>
      </c>
      <c r="C434" s="13" t="s">
        <v>117</v>
      </c>
      <c r="D434" s="13" t="s">
        <v>118</v>
      </c>
      <c r="E434" s="66" t="s">
        <v>641</v>
      </c>
      <c r="F434" s="13" t="s">
        <v>174</v>
      </c>
      <c r="G434" s="9">
        <f>H434+I434+J434</f>
        <v>300</v>
      </c>
      <c r="H434" s="9"/>
      <c r="I434" s="9">
        <f>450-150</f>
        <v>300</v>
      </c>
      <c r="J434" s="9"/>
      <c r="K434" s="9">
        <f>L434+M434+N434</f>
        <v>450</v>
      </c>
      <c r="L434" s="9"/>
      <c r="M434" s="9">
        <v>450</v>
      </c>
      <c r="N434" s="9"/>
      <c r="O434" s="9">
        <f>P434+Q434+R434</f>
        <v>450</v>
      </c>
      <c r="P434" s="9"/>
      <c r="Q434" s="67">
        <v>450</v>
      </c>
      <c r="R434" s="67"/>
    </row>
    <row r="435" spans="1:18" ht="27" customHeight="1">
      <c r="A435" s="65" t="s">
        <v>329</v>
      </c>
      <c r="B435" s="66">
        <v>546</v>
      </c>
      <c r="C435" s="13" t="s">
        <v>117</v>
      </c>
      <c r="D435" s="13" t="s">
        <v>118</v>
      </c>
      <c r="E435" s="66" t="s">
        <v>231</v>
      </c>
      <c r="F435" s="13"/>
      <c r="G435" s="9">
        <f aca="true" t="shared" si="209" ref="G435:R435">G436+G439</f>
        <v>250.8</v>
      </c>
      <c r="H435" s="9">
        <f t="shared" si="209"/>
        <v>0</v>
      </c>
      <c r="I435" s="9">
        <f t="shared" si="209"/>
        <v>242.8</v>
      </c>
      <c r="J435" s="9">
        <f t="shared" si="209"/>
        <v>8</v>
      </c>
      <c r="K435" s="9">
        <f t="shared" si="209"/>
        <v>250.8</v>
      </c>
      <c r="L435" s="9">
        <f t="shared" si="209"/>
        <v>0</v>
      </c>
      <c r="M435" s="9">
        <f t="shared" si="209"/>
        <v>242.8</v>
      </c>
      <c r="N435" s="9">
        <f t="shared" si="209"/>
        <v>8</v>
      </c>
      <c r="O435" s="9">
        <f t="shared" si="209"/>
        <v>250.8</v>
      </c>
      <c r="P435" s="9">
        <f t="shared" si="209"/>
        <v>0</v>
      </c>
      <c r="Q435" s="9">
        <f t="shared" si="209"/>
        <v>242.8</v>
      </c>
      <c r="R435" s="9">
        <f t="shared" si="209"/>
        <v>8</v>
      </c>
    </row>
    <row r="436" spans="1:18" ht="37.5">
      <c r="A436" s="65" t="s">
        <v>226</v>
      </c>
      <c r="B436" s="66">
        <v>546</v>
      </c>
      <c r="C436" s="13" t="s">
        <v>117</v>
      </c>
      <c r="D436" s="13" t="s">
        <v>118</v>
      </c>
      <c r="E436" s="66" t="s">
        <v>232</v>
      </c>
      <c r="F436" s="13"/>
      <c r="G436" s="9">
        <f>G437</f>
        <v>8</v>
      </c>
      <c r="H436" s="9">
        <f aca="true" t="shared" si="210" ref="H436:R436">H437</f>
        <v>0</v>
      </c>
      <c r="I436" s="9">
        <f t="shared" si="210"/>
        <v>0</v>
      </c>
      <c r="J436" s="9">
        <f t="shared" si="210"/>
        <v>8</v>
      </c>
      <c r="K436" s="9">
        <f t="shared" si="210"/>
        <v>8</v>
      </c>
      <c r="L436" s="9">
        <f t="shared" si="210"/>
        <v>0</v>
      </c>
      <c r="M436" s="9">
        <f t="shared" si="210"/>
        <v>0</v>
      </c>
      <c r="N436" s="9">
        <f t="shared" si="210"/>
        <v>8</v>
      </c>
      <c r="O436" s="9">
        <f t="shared" si="210"/>
        <v>8</v>
      </c>
      <c r="P436" s="9">
        <f t="shared" si="210"/>
        <v>0</v>
      </c>
      <c r="Q436" s="9">
        <f t="shared" si="210"/>
        <v>0</v>
      </c>
      <c r="R436" s="9">
        <f t="shared" si="210"/>
        <v>8</v>
      </c>
    </row>
    <row r="437" spans="1:18" ht="63" customHeight="1">
      <c r="A437" s="65" t="s">
        <v>601</v>
      </c>
      <c r="B437" s="66">
        <v>546</v>
      </c>
      <c r="C437" s="13" t="s">
        <v>117</v>
      </c>
      <c r="D437" s="13" t="s">
        <v>118</v>
      </c>
      <c r="E437" s="66" t="s">
        <v>331</v>
      </c>
      <c r="F437" s="13"/>
      <c r="G437" s="9">
        <f>G438</f>
        <v>8</v>
      </c>
      <c r="H437" s="9">
        <f aca="true" t="shared" si="211" ref="H437:R437">H438</f>
        <v>0</v>
      </c>
      <c r="I437" s="9">
        <f t="shared" si="211"/>
        <v>0</v>
      </c>
      <c r="J437" s="9">
        <f t="shared" si="211"/>
        <v>8</v>
      </c>
      <c r="K437" s="9">
        <f t="shared" si="211"/>
        <v>8</v>
      </c>
      <c r="L437" s="9">
        <f t="shared" si="211"/>
        <v>0</v>
      </c>
      <c r="M437" s="9">
        <f t="shared" si="211"/>
        <v>0</v>
      </c>
      <c r="N437" s="9">
        <f t="shared" si="211"/>
        <v>8</v>
      </c>
      <c r="O437" s="9">
        <f t="shared" si="211"/>
        <v>8</v>
      </c>
      <c r="P437" s="9">
        <f t="shared" si="211"/>
        <v>0</v>
      </c>
      <c r="Q437" s="9">
        <f t="shared" si="211"/>
        <v>0</v>
      </c>
      <c r="R437" s="9">
        <f t="shared" si="211"/>
        <v>8</v>
      </c>
    </row>
    <row r="438" spans="1:18" ht="37.5">
      <c r="A438" s="65" t="s">
        <v>91</v>
      </c>
      <c r="B438" s="66">
        <v>546</v>
      </c>
      <c r="C438" s="13" t="s">
        <v>117</v>
      </c>
      <c r="D438" s="13" t="s">
        <v>118</v>
      </c>
      <c r="E438" s="66" t="s">
        <v>331</v>
      </c>
      <c r="F438" s="13" t="s">
        <v>174</v>
      </c>
      <c r="G438" s="9">
        <f>H438+I437+J438</f>
        <v>8</v>
      </c>
      <c r="H438" s="9"/>
      <c r="I438" s="9"/>
      <c r="J438" s="9">
        <v>8</v>
      </c>
      <c r="K438" s="9">
        <f>L438+M438+N438</f>
        <v>8</v>
      </c>
      <c r="L438" s="9"/>
      <c r="M438" s="9"/>
      <c r="N438" s="9">
        <v>8</v>
      </c>
      <c r="O438" s="9">
        <f>P438+Q438+R438</f>
        <v>8</v>
      </c>
      <c r="P438" s="16"/>
      <c r="Q438" s="16"/>
      <c r="R438" s="70">
        <v>8</v>
      </c>
    </row>
    <row r="439" spans="1:18" ht="42" customHeight="1">
      <c r="A439" s="65" t="s">
        <v>227</v>
      </c>
      <c r="B439" s="66">
        <v>546</v>
      </c>
      <c r="C439" s="13" t="s">
        <v>117</v>
      </c>
      <c r="D439" s="13" t="s">
        <v>118</v>
      </c>
      <c r="E439" s="66" t="s">
        <v>66</v>
      </c>
      <c r="F439" s="13"/>
      <c r="G439" s="9">
        <f>G440</f>
        <v>242.8</v>
      </c>
      <c r="H439" s="9">
        <f aca="true" t="shared" si="212" ref="H439:R439">H440</f>
        <v>0</v>
      </c>
      <c r="I439" s="9">
        <f t="shared" si="212"/>
        <v>242.8</v>
      </c>
      <c r="J439" s="9">
        <f t="shared" si="212"/>
        <v>0</v>
      </c>
      <c r="K439" s="9">
        <f t="shared" si="212"/>
        <v>242.8</v>
      </c>
      <c r="L439" s="9">
        <f t="shared" si="212"/>
        <v>0</v>
      </c>
      <c r="M439" s="9">
        <f t="shared" si="212"/>
        <v>242.8</v>
      </c>
      <c r="N439" s="9">
        <f t="shared" si="212"/>
        <v>0</v>
      </c>
      <c r="O439" s="9">
        <f t="shared" si="212"/>
        <v>242.8</v>
      </c>
      <c r="P439" s="9">
        <f t="shared" si="212"/>
        <v>0</v>
      </c>
      <c r="Q439" s="9">
        <f t="shared" si="212"/>
        <v>242.8</v>
      </c>
      <c r="R439" s="9">
        <f t="shared" si="212"/>
        <v>0</v>
      </c>
    </row>
    <row r="440" spans="1:18" ht="125.25" customHeight="1">
      <c r="A440" s="65" t="s">
        <v>690</v>
      </c>
      <c r="B440" s="66">
        <v>546</v>
      </c>
      <c r="C440" s="13" t="s">
        <v>117</v>
      </c>
      <c r="D440" s="13" t="s">
        <v>118</v>
      </c>
      <c r="E440" s="66" t="s">
        <v>69</v>
      </c>
      <c r="F440" s="13"/>
      <c r="G440" s="9">
        <f>G441</f>
        <v>242.8</v>
      </c>
      <c r="H440" s="9">
        <f aca="true" t="shared" si="213" ref="H440:R440">H441</f>
        <v>0</v>
      </c>
      <c r="I440" s="9">
        <f t="shared" si="213"/>
        <v>242.8</v>
      </c>
      <c r="J440" s="9">
        <f t="shared" si="213"/>
        <v>0</v>
      </c>
      <c r="K440" s="9">
        <f t="shared" si="213"/>
        <v>242.8</v>
      </c>
      <c r="L440" s="9">
        <f t="shared" si="213"/>
        <v>0</v>
      </c>
      <c r="M440" s="9">
        <f t="shared" si="213"/>
        <v>242.8</v>
      </c>
      <c r="N440" s="9">
        <f t="shared" si="213"/>
        <v>0</v>
      </c>
      <c r="O440" s="9">
        <f t="shared" si="213"/>
        <v>242.8</v>
      </c>
      <c r="P440" s="9">
        <f t="shared" si="213"/>
        <v>0</v>
      </c>
      <c r="Q440" s="9">
        <f t="shared" si="213"/>
        <v>242.8</v>
      </c>
      <c r="R440" s="9">
        <f t="shared" si="213"/>
        <v>0</v>
      </c>
    </row>
    <row r="441" spans="1:18" ht="18.75">
      <c r="A441" s="65" t="s">
        <v>221</v>
      </c>
      <c r="B441" s="66">
        <v>546</v>
      </c>
      <c r="C441" s="13" t="s">
        <v>117</v>
      </c>
      <c r="D441" s="13" t="s">
        <v>118</v>
      </c>
      <c r="E441" s="66" t="s">
        <v>69</v>
      </c>
      <c r="F441" s="13" t="s">
        <v>220</v>
      </c>
      <c r="G441" s="9">
        <f>H441+I441+J441</f>
        <v>242.8</v>
      </c>
      <c r="H441" s="9"/>
      <c r="I441" s="9">
        <v>242.8</v>
      </c>
      <c r="J441" s="9"/>
      <c r="K441" s="9">
        <f>L441+M441+N441</f>
        <v>242.8</v>
      </c>
      <c r="L441" s="9"/>
      <c r="M441" s="9">
        <v>242.8</v>
      </c>
      <c r="N441" s="9"/>
      <c r="O441" s="9">
        <f>P441+Q441+R441</f>
        <v>242.8</v>
      </c>
      <c r="P441" s="9"/>
      <c r="Q441" s="9">
        <v>242.8</v>
      </c>
      <c r="R441" s="67"/>
    </row>
    <row r="442" spans="1:18" ht="18.75">
      <c r="A442" s="65" t="s">
        <v>163</v>
      </c>
      <c r="B442" s="66">
        <v>546</v>
      </c>
      <c r="C442" s="13" t="s">
        <v>117</v>
      </c>
      <c r="D442" s="13" t="s">
        <v>125</v>
      </c>
      <c r="E442" s="66"/>
      <c r="F442" s="13"/>
      <c r="G442" s="9">
        <f>G443</f>
        <v>29.1</v>
      </c>
      <c r="H442" s="9">
        <f aca="true" t="shared" si="214" ref="H442:R444">H443</f>
        <v>29.1</v>
      </c>
      <c r="I442" s="9">
        <f t="shared" si="214"/>
        <v>0</v>
      </c>
      <c r="J442" s="9">
        <f t="shared" si="214"/>
        <v>0</v>
      </c>
      <c r="K442" s="9">
        <f t="shared" si="214"/>
        <v>3.5</v>
      </c>
      <c r="L442" s="9">
        <f t="shared" si="214"/>
        <v>3.5</v>
      </c>
      <c r="M442" s="9">
        <f t="shared" si="214"/>
        <v>0</v>
      </c>
      <c r="N442" s="9">
        <f t="shared" si="214"/>
        <v>0</v>
      </c>
      <c r="O442" s="9">
        <f t="shared" si="214"/>
        <v>3.1</v>
      </c>
      <c r="P442" s="9">
        <f t="shared" si="214"/>
        <v>3.1</v>
      </c>
      <c r="Q442" s="9">
        <f t="shared" si="214"/>
        <v>0</v>
      </c>
      <c r="R442" s="9">
        <f t="shared" si="214"/>
        <v>0</v>
      </c>
    </row>
    <row r="443" spans="1:18" ht="21.75" customHeight="1">
      <c r="A443" s="65" t="s">
        <v>210</v>
      </c>
      <c r="B443" s="66">
        <v>546</v>
      </c>
      <c r="C443" s="13" t="s">
        <v>117</v>
      </c>
      <c r="D443" s="13" t="s">
        <v>125</v>
      </c>
      <c r="E443" s="66" t="s">
        <v>230</v>
      </c>
      <c r="F443" s="13"/>
      <c r="G443" s="9">
        <f>G444</f>
        <v>29.1</v>
      </c>
      <c r="H443" s="9">
        <f t="shared" si="214"/>
        <v>29.1</v>
      </c>
      <c r="I443" s="9">
        <f t="shared" si="214"/>
        <v>0</v>
      </c>
      <c r="J443" s="9">
        <f t="shared" si="214"/>
        <v>0</v>
      </c>
      <c r="K443" s="9">
        <f t="shared" si="214"/>
        <v>3.5</v>
      </c>
      <c r="L443" s="9">
        <f t="shared" si="214"/>
        <v>3.5</v>
      </c>
      <c r="M443" s="9">
        <f t="shared" si="214"/>
        <v>0</v>
      </c>
      <c r="N443" s="9">
        <f t="shared" si="214"/>
        <v>0</v>
      </c>
      <c r="O443" s="9">
        <f t="shared" si="214"/>
        <v>3.1</v>
      </c>
      <c r="P443" s="9">
        <f t="shared" si="214"/>
        <v>3.1</v>
      </c>
      <c r="Q443" s="9">
        <f t="shared" si="214"/>
        <v>0</v>
      </c>
      <c r="R443" s="9">
        <f t="shared" si="214"/>
        <v>0</v>
      </c>
    </row>
    <row r="444" spans="1:18" ht="65.25" customHeight="1">
      <c r="A444" s="65" t="s">
        <v>643</v>
      </c>
      <c r="B444" s="66">
        <v>546</v>
      </c>
      <c r="C444" s="13" t="s">
        <v>117</v>
      </c>
      <c r="D444" s="13" t="s">
        <v>125</v>
      </c>
      <c r="E444" s="66" t="s">
        <v>235</v>
      </c>
      <c r="F444" s="13"/>
      <c r="G444" s="9">
        <f>G445</f>
        <v>29.1</v>
      </c>
      <c r="H444" s="9">
        <f t="shared" si="214"/>
        <v>29.1</v>
      </c>
      <c r="I444" s="9">
        <f t="shared" si="214"/>
        <v>0</v>
      </c>
      <c r="J444" s="9">
        <f t="shared" si="214"/>
        <v>0</v>
      </c>
      <c r="K444" s="9">
        <f t="shared" si="214"/>
        <v>3.5</v>
      </c>
      <c r="L444" s="9">
        <f t="shared" si="214"/>
        <v>3.5</v>
      </c>
      <c r="M444" s="9">
        <f t="shared" si="214"/>
        <v>0</v>
      </c>
      <c r="N444" s="9">
        <f t="shared" si="214"/>
        <v>0</v>
      </c>
      <c r="O444" s="9">
        <f t="shared" si="214"/>
        <v>3.1</v>
      </c>
      <c r="P444" s="9">
        <f t="shared" si="214"/>
        <v>3.1</v>
      </c>
      <c r="Q444" s="9">
        <f t="shared" si="214"/>
        <v>0</v>
      </c>
      <c r="R444" s="9">
        <f t="shared" si="214"/>
        <v>0</v>
      </c>
    </row>
    <row r="445" spans="1:18" ht="37.5">
      <c r="A445" s="65" t="s">
        <v>91</v>
      </c>
      <c r="B445" s="66">
        <v>546</v>
      </c>
      <c r="C445" s="13" t="s">
        <v>117</v>
      </c>
      <c r="D445" s="13" t="s">
        <v>125</v>
      </c>
      <c r="E445" s="66" t="s">
        <v>235</v>
      </c>
      <c r="F445" s="13" t="s">
        <v>174</v>
      </c>
      <c r="G445" s="9">
        <f>H445+I444+J445</f>
        <v>29.1</v>
      </c>
      <c r="H445" s="9">
        <v>29.1</v>
      </c>
      <c r="I445" s="9"/>
      <c r="J445" s="9"/>
      <c r="K445" s="9">
        <f>L445+M445+N445</f>
        <v>3.5</v>
      </c>
      <c r="L445" s="9">
        <v>3.5</v>
      </c>
      <c r="M445" s="9"/>
      <c r="N445" s="9"/>
      <c r="O445" s="9">
        <f>P445+Q445+R445</f>
        <v>3.1</v>
      </c>
      <c r="P445" s="16">
        <v>3.1</v>
      </c>
      <c r="Q445" s="16"/>
      <c r="R445" s="16"/>
    </row>
    <row r="446" spans="1:18" ht="18.75">
      <c r="A446" s="65" t="s">
        <v>119</v>
      </c>
      <c r="B446" s="66">
        <v>546</v>
      </c>
      <c r="C446" s="13" t="s">
        <v>117</v>
      </c>
      <c r="D446" s="13" t="s">
        <v>139</v>
      </c>
      <c r="E446" s="66"/>
      <c r="F446" s="13"/>
      <c r="G446" s="9">
        <f>G447</f>
        <v>15318.8</v>
      </c>
      <c r="H446" s="9">
        <f aca="true" t="shared" si="215" ref="H446:R448">H447</f>
        <v>0</v>
      </c>
      <c r="I446" s="9">
        <f t="shared" si="215"/>
        <v>15318.8</v>
      </c>
      <c r="J446" s="9">
        <f t="shared" si="215"/>
        <v>0</v>
      </c>
      <c r="K446" s="9">
        <f t="shared" si="215"/>
        <v>6305.7</v>
      </c>
      <c r="L446" s="9">
        <f t="shared" si="215"/>
        <v>0</v>
      </c>
      <c r="M446" s="9">
        <f t="shared" si="215"/>
        <v>6305.7</v>
      </c>
      <c r="N446" s="9">
        <f t="shared" si="215"/>
        <v>0</v>
      </c>
      <c r="O446" s="9">
        <f t="shared" si="215"/>
        <v>5991.9</v>
      </c>
      <c r="P446" s="9">
        <f t="shared" si="215"/>
        <v>0</v>
      </c>
      <c r="Q446" s="9">
        <f t="shared" si="215"/>
        <v>5991.9</v>
      </c>
      <c r="R446" s="9">
        <f t="shared" si="215"/>
        <v>0</v>
      </c>
    </row>
    <row r="447" spans="1:18" ht="18.75">
      <c r="A447" s="65" t="s">
        <v>328</v>
      </c>
      <c r="B447" s="66">
        <v>546</v>
      </c>
      <c r="C447" s="13" t="s">
        <v>117</v>
      </c>
      <c r="D447" s="13" t="s">
        <v>139</v>
      </c>
      <c r="E447" s="66" t="s">
        <v>236</v>
      </c>
      <c r="F447" s="13"/>
      <c r="G447" s="9">
        <f>G448</f>
        <v>15318.8</v>
      </c>
      <c r="H447" s="9">
        <f t="shared" si="215"/>
        <v>0</v>
      </c>
      <c r="I447" s="9">
        <f t="shared" si="215"/>
        <v>15318.8</v>
      </c>
      <c r="J447" s="9">
        <f t="shared" si="215"/>
        <v>0</v>
      </c>
      <c r="K447" s="9">
        <f t="shared" si="215"/>
        <v>6305.7</v>
      </c>
      <c r="L447" s="9">
        <f t="shared" si="215"/>
        <v>0</v>
      </c>
      <c r="M447" s="9">
        <f t="shared" si="215"/>
        <v>6305.7</v>
      </c>
      <c r="N447" s="9">
        <f t="shared" si="215"/>
        <v>0</v>
      </c>
      <c r="O447" s="9">
        <f t="shared" si="215"/>
        <v>5991.9</v>
      </c>
      <c r="P447" s="9">
        <f t="shared" si="215"/>
        <v>0</v>
      </c>
      <c r="Q447" s="9">
        <f t="shared" si="215"/>
        <v>5991.9</v>
      </c>
      <c r="R447" s="9">
        <f t="shared" si="215"/>
        <v>0</v>
      </c>
    </row>
    <row r="448" spans="1:18" ht="18.75">
      <c r="A448" s="65" t="s">
        <v>144</v>
      </c>
      <c r="B448" s="66">
        <v>546</v>
      </c>
      <c r="C448" s="13" t="s">
        <v>117</v>
      </c>
      <c r="D448" s="13" t="s">
        <v>139</v>
      </c>
      <c r="E448" s="66" t="s">
        <v>237</v>
      </c>
      <c r="F448" s="13"/>
      <c r="G448" s="9">
        <f>G449</f>
        <v>15318.8</v>
      </c>
      <c r="H448" s="9">
        <f t="shared" si="215"/>
        <v>0</v>
      </c>
      <c r="I448" s="9">
        <f t="shared" si="215"/>
        <v>15318.8</v>
      </c>
      <c r="J448" s="9">
        <f t="shared" si="215"/>
        <v>0</v>
      </c>
      <c r="K448" s="9">
        <f t="shared" si="215"/>
        <v>6305.7</v>
      </c>
      <c r="L448" s="9">
        <f t="shared" si="215"/>
        <v>0</v>
      </c>
      <c r="M448" s="9">
        <f t="shared" si="215"/>
        <v>6305.7</v>
      </c>
      <c r="N448" s="9">
        <f t="shared" si="215"/>
        <v>0</v>
      </c>
      <c r="O448" s="9">
        <f t="shared" si="215"/>
        <v>5991.9</v>
      </c>
      <c r="P448" s="9">
        <f t="shared" si="215"/>
        <v>0</v>
      </c>
      <c r="Q448" s="9">
        <f t="shared" si="215"/>
        <v>5991.9</v>
      </c>
      <c r="R448" s="9">
        <f t="shared" si="215"/>
        <v>0</v>
      </c>
    </row>
    <row r="449" spans="1:18" ht="18.75">
      <c r="A449" s="65" t="s">
        <v>178</v>
      </c>
      <c r="B449" s="66">
        <v>546</v>
      </c>
      <c r="C449" s="13" t="s">
        <v>117</v>
      </c>
      <c r="D449" s="13" t="s">
        <v>139</v>
      </c>
      <c r="E449" s="66" t="s">
        <v>237</v>
      </c>
      <c r="F449" s="13" t="s">
        <v>177</v>
      </c>
      <c r="G449" s="9">
        <f>H449+I449+J449</f>
        <v>15318.8</v>
      </c>
      <c r="H449" s="9"/>
      <c r="I449" s="9">
        <f>15860.6-366-145.2-30.6</f>
        <v>15318.8</v>
      </c>
      <c r="J449" s="9"/>
      <c r="K449" s="9">
        <f>L449+M449+N449</f>
        <v>6305.7</v>
      </c>
      <c r="L449" s="9"/>
      <c r="M449" s="9">
        <v>6305.7</v>
      </c>
      <c r="N449" s="9"/>
      <c r="O449" s="9">
        <f>P449+Q449+R449</f>
        <v>5991.9</v>
      </c>
      <c r="P449" s="67"/>
      <c r="Q449" s="9">
        <v>5991.9</v>
      </c>
      <c r="R449" s="67"/>
    </row>
    <row r="450" spans="1:18" ht="18.75">
      <c r="A450" s="65" t="s">
        <v>140</v>
      </c>
      <c r="B450" s="66">
        <v>546</v>
      </c>
      <c r="C450" s="13" t="s">
        <v>117</v>
      </c>
      <c r="D450" s="13" t="s">
        <v>154</v>
      </c>
      <c r="E450" s="66"/>
      <c r="F450" s="13"/>
      <c r="G450" s="9">
        <f>G451+G456+G464+G475+G482+G485+G479</f>
        <v>24837.600000000002</v>
      </c>
      <c r="H450" s="9">
        <f>H451+H456+H464+H475+H482+H485</f>
        <v>5088.6</v>
      </c>
      <c r="I450" s="9">
        <f>I451+I456+I464+I475+I482+I485</f>
        <v>15754.400000000001</v>
      </c>
      <c r="J450" s="9">
        <f>J451+J456+J464+J475+J482+J485</f>
        <v>2200.3999999999996</v>
      </c>
      <c r="K450" s="9">
        <f>K451+K456+K464+K475+K482+K485+K479</f>
        <v>24192.5</v>
      </c>
      <c r="L450" s="9">
        <f>L451+L456+L464+L475+L482+L485+L479</f>
        <v>5088.6</v>
      </c>
      <c r="M450" s="9">
        <f>M451+M456+M464+M475+M482+M485+M479</f>
        <v>16903.5</v>
      </c>
      <c r="N450" s="9">
        <f>N451+N456+N464+N475+N482+N485+N479</f>
        <v>2200.3999999999996</v>
      </c>
      <c r="O450" s="9">
        <f>O451+O456+O464+O475+O482+O485+O479</f>
        <v>24254</v>
      </c>
      <c r="P450" s="9">
        <f>P451+P456+P464+P475+P482+P485</f>
        <v>5088.6</v>
      </c>
      <c r="Q450" s="9">
        <f>Q451+Q456+Q464+Q475+Q482+Q485</f>
        <v>16965</v>
      </c>
      <c r="R450" s="9">
        <f>R451+R456+R464+R475+R482+R485</f>
        <v>2200.3999999999996</v>
      </c>
    </row>
    <row r="451" spans="1:18" ht="56.25">
      <c r="A451" s="65" t="s">
        <v>510</v>
      </c>
      <c r="B451" s="66">
        <v>546</v>
      </c>
      <c r="C451" s="13" t="s">
        <v>117</v>
      </c>
      <c r="D451" s="13" t="s">
        <v>154</v>
      </c>
      <c r="E451" s="66" t="s">
        <v>238</v>
      </c>
      <c r="F451" s="13"/>
      <c r="G451" s="9">
        <f>G452</f>
        <v>2.5</v>
      </c>
      <c r="H451" s="9">
        <f aca="true" t="shared" si="216" ref="H451:R454">H452</f>
        <v>0</v>
      </c>
      <c r="I451" s="9">
        <f t="shared" si="216"/>
        <v>2.5</v>
      </c>
      <c r="J451" s="9">
        <f t="shared" si="216"/>
        <v>0</v>
      </c>
      <c r="K451" s="9">
        <f t="shared" si="216"/>
        <v>2.5</v>
      </c>
      <c r="L451" s="9">
        <f t="shared" si="216"/>
        <v>0</v>
      </c>
      <c r="M451" s="9">
        <f t="shared" si="216"/>
        <v>2.5</v>
      </c>
      <c r="N451" s="9">
        <f t="shared" si="216"/>
        <v>0</v>
      </c>
      <c r="O451" s="9">
        <f t="shared" si="216"/>
        <v>2.5</v>
      </c>
      <c r="P451" s="9">
        <f t="shared" si="216"/>
        <v>0</v>
      </c>
      <c r="Q451" s="9">
        <f t="shared" si="216"/>
        <v>2.5</v>
      </c>
      <c r="R451" s="9">
        <f t="shared" si="216"/>
        <v>0</v>
      </c>
    </row>
    <row r="452" spans="1:18" ht="37.5">
      <c r="A452" s="65" t="s">
        <v>395</v>
      </c>
      <c r="B452" s="66">
        <v>546</v>
      </c>
      <c r="C452" s="13" t="s">
        <v>117</v>
      </c>
      <c r="D452" s="13" t="s">
        <v>154</v>
      </c>
      <c r="E452" s="66" t="s">
        <v>63</v>
      </c>
      <c r="F452" s="13"/>
      <c r="G452" s="9">
        <f>G453</f>
        <v>2.5</v>
      </c>
      <c r="H452" s="9">
        <f t="shared" si="216"/>
        <v>0</v>
      </c>
      <c r="I452" s="9">
        <f t="shared" si="216"/>
        <v>2.5</v>
      </c>
      <c r="J452" s="9">
        <f t="shared" si="216"/>
        <v>0</v>
      </c>
      <c r="K452" s="9">
        <f t="shared" si="216"/>
        <v>2.5</v>
      </c>
      <c r="L452" s="9">
        <f t="shared" si="216"/>
        <v>0</v>
      </c>
      <c r="M452" s="9">
        <f t="shared" si="216"/>
        <v>2.5</v>
      </c>
      <c r="N452" s="9">
        <f t="shared" si="216"/>
        <v>0</v>
      </c>
      <c r="O452" s="9">
        <f t="shared" si="216"/>
        <v>2.5</v>
      </c>
      <c r="P452" s="9">
        <f t="shared" si="216"/>
        <v>0</v>
      </c>
      <c r="Q452" s="9">
        <f t="shared" si="216"/>
        <v>2.5</v>
      </c>
      <c r="R452" s="9">
        <f t="shared" si="216"/>
        <v>0</v>
      </c>
    </row>
    <row r="453" spans="1:18" ht="69" customHeight="1">
      <c r="A453" s="65" t="s">
        <v>64</v>
      </c>
      <c r="B453" s="66">
        <v>546</v>
      </c>
      <c r="C453" s="13" t="s">
        <v>117</v>
      </c>
      <c r="D453" s="13" t="s">
        <v>154</v>
      </c>
      <c r="E453" s="66" t="s">
        <v>518</v>
      </c>
      <c r="F453" s="13"/>
      <c r="G453" s="9">
        <f>G454</f>
        <v>2.5</v>
      </c>
      <c r="H453" s="9">
        <f t="shared" si="216"/>
        <v>0</v>
      </c>
      <c r="I453" s="9">
        <f t="shared" si="216"/>
        <v>2.5</v>
      </c>
      <c r="J453" s="9">
        <f t="shared" si="216"/>
        <v>0</v>
      </c>
      <c r="K453" s="9">
        <f t="shared" si="216"/>
        <v>2.5</v>
      </c>
      <c r="L453" s="9">
        <f t="shared" si="216"/>
        <v>0</v>
      </c>
      <c r="M453" s="9">
        <f t="shared" si="216"/>
        <v>2.5</v>
      </c>
      <c r="N453" s="9">
        <f t="shared" si="216"/>
        <v>0</v>
      </c>
      <c r="O453" s="9">
        <f t="shared" si="216"/>
        <v>2.5</v>
      </c>
      <c r="P453" s="9">
        <f t="shared" si="216"/>
        <v>0</v>
      </c>
      <c r="Q453" s="9">
        <f t="shared" si="216"/>
        <v>2.5</v>
      </c>
      <c r="R453" s="9">
        <f t="shared" si="216"/>
        <v>0</v>
      </c>
    </row>
    <row r="454" spans="1:18" ht="29.25" customHeight="1">
      <c r="A454" s="65" t="s">
        <v>207</v>
      </c>
      <c r="B454" s="66">
        <v>546</v>
      </c>
      <c r="C454" s="13" t="s">
        <v>117</v>
      </c>
      <c r="D454" s="13" t="s">
        <v>154</v>
      </c>
      <c r="E454" s="66" t="s">
        <v>519</v>
      </c>
      <c r="F454" s="13"/>
      <c r="G454" s="9">
        <f>G455</f>
        <v>2.5</v>
      </c>
      <c r="H454" s="9">
        <f t="shared" si="216"/>
        <v>0</v>
      </c>
      <c r="I454" s="9">
        <f t="shared" si="216"/>
        <v>2.5</v>
      </c>
      <c r="J454" s="9">
        <f t="shared" si="216"/>
        <v>0</v>
      </c>
      <c r="K454" s="9">
        <f t="shared" si="216"/>
        <v>2.5</v>
      </c>
      <c r="L454" s="9">
        <f t="shared" si="216"/>
        <v>0</v>
      </c>
      <c r="M454" s="9">
        <f t="shared" si="216"/>
        <v>2.5</v>
      </c>
      <c r="N454" s="9">
        <f t="shared" si="216"/>
        <v>0</v>
      </c>
      <c r="O454" s="9">
        <f t="shared" si="216"/>
        <v>2.5</v>
      </c>
      <c r="P454" s="9">
        <f t="shared" si="216"/>
        <v>0</v>
      </c>
      <c r="Q454" s="9">
        <f t="shared" si="216"/>
        <v>2.5</v>
      </c>
      <c r="R454" s="9">
        <f t="shared" si="216"/>
        <v>0</v>
      </c>
    </row>
    <row r="455" spans="1:18" ht="37.5">
      <c r="A455" s="65" t="s">
        <v>91</v>
      </c>
      <c r="B455" s="66">
        <v>546</v>
      </c>
      <c r="C455" s="13" t="s">
        <v>117</v>
      </c>
      <c r="D455" s="13" t="s">
        <v>154</v>
      </c>
      <c r="E455" s="66" t="s">
        <v>519</v>
      </c>
      <c r="F455" s="13" t="s">
        <v>174</v>
      </c>
      <c r="G455" s="9">
        <f>H455+I455+J455</f>
        <v>2.5</v>
      </c>
      <c r="H455" s="9"/>
      <c r="I455" s="9">
        <v>2.5</v>
      </c>
      <c r="J455" s="9"/>
      <c r="K455" s="9">
        <f>L455+M455+N455</f>
        <v>2.5</v>
      </c>
      <c r="L455" s="9"/>
      <c r="M455" s="9">
        <v>2.5</v>
      </c>
      <c r="N455" s="9"/>
      <c r="O455" s="9">
        <f>P455+Q455+R455</f>
        <v>2.5</v>
      </c>
      <c r="P455" s="67"/>
      <c r="Q455" s="67">
        <v>2.5</v>
      </c>
      <c r="R455" s="67"/>
    </row>
    <row r="456" spans="1:18" ht="42" customHeight="1">
      <c r="A456" s="65" t="s">
        <v>477</v>
      </c>
      <c r="B456" s="66">
        <v>546</v>
      </c>
      <c r="C456" s="13" t="s">
        <v>117</v>
      </c>
      <c r="D456" s="13" t="s">
        <v>154</v>
      </c>
      <c r="E456" s="66" t="s">
        <v>239</v>
      </c>
      <c r="F456" s="66"/>
      <c r="G456" s="9">
        <f>G457</f>
        <v>90</v>
      </c>
      <c r="H456" s="9">
        <f aca="true" t="shared" si="217" ref="H456:R456">H457</f>
        <v>0</v>
      </c>
      <c r="I456" s="9">
        <f t="shared" si="217"/>
        <v>90</v>
      </c>
      <c r="J456" s="9">
        <f t="shared" si="217"/>
        <v>0</v>
      </c>
      <c r="K456" s="9">
        <f t="shared" si="217"/>
        <v>90</v>
      </c>
      <c r="L456" s="9">
        <f t="shared" si="217"/>
        <v>0</v>
      </c>
      <c r="M456" s="9">
        <f t="shared" si="217"/>
        <v>90</v>
      </c>
      <c r="N456" s="9">
        <f t="shared" si="217"/>
        <v>0</v>
      </c>
      <c r="O456" s="9">
        <f t="shared" si="217"/>
        <v>90</v>
      </c>
      <c r="P456" s="9">
        <f t="shared" si="217"/>
        <v>0</v>
      </c>
      <c r="Q456" s="9">
        <f t="shared" si="217"/>
        <v>90</v>
      </c>
      <c r="R456" s="9">
        <f t="shared" si="217"/>
        <v>0</v>
      </c>
    </row>
    <row r="457" spans="1:18" ht="37.5">
      <c r="A457" s="65" t="s">
        <v>478</v>
      </c>
      <c r="B457" s="66">
        <v>546</v>
      </c>
      <c r="C457" s="13" t="s">
        <v>117</v>
      </c>
      <c r="D457" s="13" t="s">
        <v>154</v>
      </c>
      <c r="E457" s="66" t="s">
        <v>302</v>
      </c>
      <c r="F457" s="66"/>
      <c r="G457" s="9">
        <f>G458+G461</f>
        <v>90</v>
      </c>
      <c r="H457" s="9">
        <f aca="true" t="shared" si="218" ref="H457:R457">H458+H461</f>
        <v>0</v>
      </c>
      <c r="I457" s="9">
        <f t="shared" si="218"/>
        <v>90</v>
      </c>
      <c r="J457" s="9">
        <f t="shared" si="218"/>
        <v>0</v>
      </c>
      <c r="K457" s="9">
        <f t="shared" si="218"/>
        <v>90</v>
      </c>
      <c r="L457" s="9">
        <f t="shared" si="218"/>
        <v>0</v>
      </c>
      <c r="M457" s="9">
        <f t="shared" si="218"/>
        <v>90</v>
      </c>
      <c r="N457" s="9">
        <f t="shared" si="218"/>
        <v>0</v>
      </c>
      <c r="O457" s="9">
        <f t="shared" si="218"/>
        <v>90</v>
      </c>
      <c r="P457" s="9">
        <f t="shared" si="218"/>
        <v>0</v>
      </c>
      <c r="Q457" s="9">
        <f t="shared" si="218"/>
        <v>90</v>
      </c>
      <c r="R457" s="9">
        <f t="shared" si="218"/>
        <v>0</v>
      </c>
    </row>
    <row r="458" spans="1:18" ht="43.5" customHeight="1">
      <c r="A458" s="65" t="s">
        <v>32</v>
      </c>
      <c r="B458" s="66">
        <v>546</v>
      </c>
      <c r="C458" s="13" t="s">
        <v>117</v>
      </c>
      <c r="D458" s="13" t="s">
        <v>154</v>
      </c>
      <c r="E458" s="66" t="s">
        <v>305</v>
      </c>
      <c r="F458" s="66"/>
      <c r="G458" s="9">
        <f>G459</f>
        <v>10</v>
      </c>
      <c r="H458" s="9">
        <f aca="true" t="shared" si="219" ref="H458:R459">H459</f>
        <v>0</v>
      </c>
      <c r="I458" s="9">
        <f t="shared" si="219"/>
        <v>10</v>
      </c>
      <c r="J458" s="9">
        <f t="shared" si="219"/>
        <v>0</v>
      </c>
      <c r="K458" s="9">
        <f t="shared" si="219"/>
        <v>10</v>
      </c>
      <c r="L458" s="9">
        <f t="shared" si="219"/>
        <v>0</v>
      </c>
      <c r="M458" s="9">
        <f t="shared" si="219"/>
        <v>10</v>
      </c>
      <c r="N458" s="9">
        <f t="shared" si="219"/>
        <v>0</v>
      </c>
      <c r="O458" s="9">
        <f t="shared" si="219"/>
        <v>10</v>
      </c>
      <c r="P458" s="9">
        <f t="shared" si="219"/>
        <v>0</v>
      </c>
      <c r="Q458" s="9">
        <f t="shared" si="219"/>
        <v>10</v>
      </c>
      <c r="R458" s="9">
        <f t="shared" si="219"/>
        <v>0</v>
      </c>
    </row>
    <row r="459" spans="1:18" ht="45" customHeight="1">
      <c r="A459" s="65" t="s">
        <v>204</v>
      </c>
      <c r="B459" s="66">
        <v>546</v>
      </c>
      <c r="C459" s="13" t="s">
        <v>117</v>
      </c>
      <c r="D459" s="13" t="s">
        <v>154</v>
      </c>
      <c r="E459" s="66" t="s">
        <v>306</v>
      </c>
      <c r="F459" s="66"/>
      <c r="G459" s="9">
        <f>G460</f>
        <v>10</v>
      </c>
      <c r="H459" s="9">
        <f t="shared" si="219"/>
        <v>0</v>
      </c>
      <c r="I459" s="9">
        <f t="shared" si="219"/>
        <v>10</v>
      </c>
      <c r="J459" s="9">
        <f t="shared" si="219"/>
        <v>0</v>
      </c>
      <c r="K459" s="9">
        <f t="shared" si="219"/>
        <v>10</v>
      </c>
      <c r="L459" s="9">
        <f t="shared" si="219"/>
        <v>0</v>
      </c>
      <c r="M459" s="9">
        <f t="shared" si="219"/>
        <v>10</v>
      </c>
      <c r="N459" s="9">
        <f t="shared" si="219"/>
        <v>0</v>
      </c>
      <c r="O459" s="9">
        <f t="shared" si="219"/>
        <v>10</v>
      </c>
      <c r="P459" s="9">
        <f t="shared" si="219"/>
        <v>0</v>
      </c>
      <c r="Q459" s="9">
        <f t="shared" si="219"/>
        <v>10</v>
      </c>
      <c r="R459" s="9">
        <f t="shared" si="219"/>
        <v>0</v>
      </c>
    </row>
    <row r="460" spans="1:18" ht="37.5">
      <c r="A460" s="65" t="s">
        <v>91</v>
      </c>
      <c r="B460" s="66">
        <v>546</v>
      </c>
      <c r="C460" s="13" t="s">
        <v>117</v>
      </c>
      <c r="D460" s="13" t="s">
        <v>154</v>
      </c>
      <c r="E460" s="66" t="s">
        <v>306</v>
      </c>
      <c r="F460" s="66">
        <v>240</v>
      </c>
      <c r="G460" s="9">
        <f>H460+I460+J460</f>
        <v>10</v>
      </c>
      <c r="H460" s="9"/>
      <c r="I460" s="9">
        <v>10</v>
      </c>
      <c r="J460" s="9"/>
      <c r="K460" s="9">
        <f>L460+M460+N460</f>
        <v>10</v>
      </c>
      <c r="L460" s="9"/>
      <c r="M460" s="9">
        <v>10</v>
      </c>
      <c r="N460" s="9"/>
      <c r="O460" s="9">
        <f>P460+Q460+R460</f>
        <v>10</v>
      </c>
      <c r="P460" s="67"/>
      <c r="Q460" s="67">
        <v>10</v>
      </c>
      <c r="R460" s="67"/>
    </row>
    <row r="461" spans="1:18" ht="37.5">
      <c r="A461" s="65" t="s">
        <v>293</v>
      </c>
      <c r="B461" s="66">
        <v>546</v>
      </c>
      <c r="C461" s="13" t="s">
        <v>117</v>
      </c>
      <c r="D461" s="13" t="s">
        <v>154</v>
      </c>
      <c r="E461" s="66" t="s">
        <v>308</v>
      </c>
      <c r="F461" s="66"/>
      <c r="G461" s="9">
        <f>G462</f>
        <v>80</v>
      </c>
      <c r="H461" s="9">
        <f aca="true" t="shared" si="220" ref="H461:R462">H462</f>
        <v>0</v>
      </c>
      <c r="I461" s="9">
        <f t="shared" si="220"/>
        <v>80</v>
      </c>
      <c r="J461" s="9">
        <f t="shared" si="220"/>
        <v>0</v>
      </c>
      <c r="K461" s="9">
        <f t="shared" si="220"/>
        <v>80</v>
      </c>
      <c r="L461" s="9">
        <f t="shared" si="220"/>
        <v>0</v>
      </c>
      <c r="M461" s="9">
        <f t="shared" si="220"/>
        <v>80</v>
      </c>
      <c r="N461" s="9">
        <f t="shared" si="220"/>
        <v>0</v>
      </c>
      <c r="O461" s="9">
        <f t="shared" si="220"/>
        <v>80</v>
      </c>
      <c r="P461" s="9">
        <f t="shared" si="220"/>
        <v>0</v>
      </c>
      <c r="Q461" s="9">
        <f t="shared" si="220"/>
        <v>80</v>
      </c>
      <c r="R461" s="9">
        <f t="shared" si="220"/>
        <v>0</v>
      </c>
    </row>
    <row r="462" spans="1:18" ht="37.5">
      <c r="A462" s="65" t="s">
        <v>294</v>
      </c>
      <c r="B462" s="66">
        <v>546</v>
      </c>
      <c r="C462" s="13" t="s">
        <v>117</v>
      </c>
      <c r="D462" s="13" t="s">
        <v>154</v>
      </c>
      <c r="E462" s="66" t="s">
        <v>307</v>
      </c>
      <c r="F462" s="66"/>
      <c r="G462" s="9">
        <f>G463</f>
        <v>80</v>
      </c>
      <c r="H462" s="9">
        <f t="shared" si="220"/>
        <v>0</v>
      </c>
      <c r="I462" s="9">
        <f t="shared" si="220"/>
        <v>80</v>
      </c>
      <c r="J462" s="9">
        <f t="shared" si="220"/>
        <v>0</v>
      </c>
      <c r="K462" s="9">
        <f t="shared" si="220"/>
        <v>80</v>
      </c>
      <c r="L462" s="9">
        <f t="shared" si="220"/>
        <v>0</v>
      </c>
      <c r="M462" s="9">
        <f t="shared" si="220"/>
        <v>80</v>
      </c>
      <c r="N462" s="9">
        <f t="shared" si="220"/>
        <v>0</v>
      </c>
      <c r="O462" s="9">
        <f t="shared" si="220"/>
        <v>80</v>
      </c>
      <c r="P462" s="9">
        <f t="shared" si="220"/>
        <v>0</v>
      </c>
      <c r="Q462" s="9">
        <f t="shared" si="220"/>
        <v>80</v>
      </c>
      <c r="R462" s="9">
        <f t="shared" si="220"/>
        <v>0</v>
      </c>
    </row>
    <row r="463" spans="1:18" ht="45.75" customHeight="1">
      <c r="A463" s="65" t="s">
        <v>91</v>
      </c>
      <c r="B463" s="66">
        <v>546</v>
      </c>
      <c r="C463" s="13" t="s">
        <v>117</v>
      </c>
      <c r="D463" s="13" t="s">
        <v>154</v>
      </c>
      <c r="E463" s="66" t="s">
        <v>307</v>
      </c>
      <c r="F463" s="66">
        <v>240</v>
      </c>
      <c r="G463" s="9">
        <f>H463+I463+J463</f>
        <v>80</v>
      </c>
      <c r="H463" s="9"/>
      <c r="I463" s="9">
        <v>80</v>
      </c>
      <c r="J463" s="9"/>
      <c r="K463" s="9">
        <f>L463+M463+N463</f>
        <v>80</v>
      </c>
      <c r="L463" s="9"/>
      <c r="M463" s="9">
        <v>80</v>
      </c>
      <c r="N463" s="9"/>
      <c r="O463" s="9">
        <f>P463+Q463+R463</f>
        <v>80</v>
      </c>
      <c r="P463" s="67"/>
      <c r="Q463" s="67">
        <v>80</v>
      </c>
      <c r="R463" s="67"/>
    </row>
    <row r="464" spans="1:18" ht="45" customHeight="1">
      <c r="A464" s="65" t="s">
        <v>459</v>
      </c>
      <c r="B464" s="66">
        <v>546</v>
      </c>
      <c r="C464" s="13" t="s">
        <v>117</v>
      </c>
      <c r="D464" s="13" t="s">
        <v>154</v>
      </c>
      <c r="E464" s="66" t="s">
        <v>268</v>
      </c>
      <c r="F464" s="66"/>
      <c r="G464" s="9">
        <f>G465</f>
        <v>18337.5</v>
      </c>
      <c r="H464" s="9">
        <f aca="true" t="shared" si="221" ref="H464:R464">H465</f>
        <v>0</v>
      </c>
      <c r="I464" s="9">
        <f t="shared" si="221"/>
        <v>15394.5</v>
      </c>
      <c r="J464" s="9">
        <f t="shared" si="221"/>
        <v>2200.3999999999996</v>
      </c>
      <c r="K464" s="9">
        <f t="shared" si="221"/>
        <v>18764.899999999998</v>
      </c>
      <c r="L464" s="9">
        <f t="shared" si="221"/>
        <v>0</v>
      </c>
      <c r="M464" s="9">
        <f t="shared" si="221"/>
        <v>16564.5</v>
      </c>
      <c r="N464" s="9">
        <f t="shared" si="221"/>
        <v>2200.3999999999996</v>
      </c>
      <c r="O464" s="9">
        <f t="shared" si="221"/>
        <v>18826.399999999998</v>
      </c>
      <c r="P464" s="9">
        <f t="shared" si="221"/>
        <v>0</v>
      </c>
      <c r="Q464" s="9">
        <f t="shared" si="221"/>
        <v>16626</v>
      </c>
      <c r="R464" s="9">
        <f t="shared" si="221"/>
        <v>2200.3999999999996</v>
      </c>
    </row>
    <row r="465" spans="1:18" ht="47.25" customHeight="1">
      <c r="A465" s="65" t="s">
        <v>544</v>
      </c>
      <c r="B465" s="66">
        <v>546</v>
      </c>
      <c r="C465" s="13" t="s">
        <v>117</v>
      </c>
      <c r="D465" s="13" t="s">
        <v>154</v>
      </c>
      <c r="E465" s="66" t="s">
        <v>269</v>
      </c>
      <c r="F465" s="66"/>
      <c r="G465" s="9">
        <f>G466+G470+G473</f>
        <v>18337.5</v>
      </c>
      <c r="H465" s="9">
        <f aca="true" t="shared" si="222" ref="H465:R465">H466+H470+H473</f>
        <v>0</v>
      </c>
      <c r="I465" s="9">
        <f t="shared" si="222"/>
        <v>15394.5</v>
      </c>
      <c r="J465" s="9">
        <f t="shared" si="222"/>
        <v>2200.3999999999996</v>
      </c>
      <c r="K465" s="9">
        <f t="shared" si="222"/>
        <v>18764.899999999998</v>
      </c>
      <c r="L465" s="9">
        <f t="shared" si="222"/>
        <v>0</v>
      </c>
      <c r="M465" s="9">
        <f t="shared" si="222"/>
        <v>16564.5</v>
      </c>
      <c r="N465" s="9">
        <f t="shared" si="222"/>
        <v>2200.3999999999996</v>
      </c>
      <c r="O465" s="9">
        <f t="shared" si="222"/>
        <v>18826.399999999998</v>
      </c>
      <c r="P465" s="9">
        <f t="shared" si="222"/>
        <v>0</v>
      </c>
      <c r="Q465" s="9">
        <f t="shared" si="222"/>
        <v>16626</v>
      </c>
      <c r="R465" s="9">
        <f t="shared" si="222"/>
        <v>2200.3999999999996</v>
      </c>
    </row>
    <row r="466" spans="1:18" ht="25.5" customHeight="1">
      <c r="A466" s="72" t="s">
        <v>334</v>
      </c>
      <c r="B466" s="66">
        <v>546</v>
      </c>
      <c r="C466" s="13" t="s">
        <v>117</v>
      </c>
      <c r="D466" s="13" t="s">
        <v>154</v>
      </c>
      <c r="E466" s="66" t="s">
        <v>469</v>
      </c>
      <c r="F466" s="66"/>
      <c r="G466" s="9">
        <f>G467+G468+G469</f>
        <v>13505</v>
      </c>
      <c r="H466" s="9">
        <f aca="true" t="shared" si="223" ref="H466:R466">H467+H468+H469</f>
        <v>0</v>
      </c>
      <c r="I466" s="9">
        <f t="shared" si="223"/>
        <v>12762.4</v>
      </c>
      <c r="J466" s="9">
        <f t="shared" si="223"/>
        <v>0</v>
      </c>
      <c r="K466" s="9">
        <f t="shared" si="223"/>
        <v>13932.4</v>
      </c>
      <c r="L466" s="9">
        <f t="shared" si="223"/>
        <v>0</v>
      </c>
      <c r="M466" s="9">
        <f t="shared" si="223"/>
        <v>13932.4</v>
      </c>
      <c r="N466" s="9">
        <f t="shared" si="223"/>
        <v>0</v>
      </c>
      <c r="O466" s="9">
        <f t="shared" si="223"/>
        <v>13993.9</v>
      </c>
      <c r="P466" s="9">
        <f t="shared" si="223"/>
        <v>0</v>
      </c>
      <c r="Q466" s="9">
        <f t="shared" si="223"/>
        <v>13993.9</v>
      </c>
      <c r="R466" s="9">
        <f t="shared" si="223"/>
        <v>0</v>
      </c>
    </row>
    <row r="467" spans="1:18" ht="18.75">
      <c r="A467" s="65" t="s">
        <v>612</v>
      </c>
      <c r="B467" s="66">
        <v>546</v>
      </c>
      <c r="C467" s="13" t="s">
        <v>117</v>
      </c>
      <c r="D467" s="13" t="s">
        <v>154</v>
      </c>
      <c r="E467" s="66" t="s">
        <v>469</v>
      </c>
      <c r="F467" s="66">
        <v>110</v>
      </c>
      <c r="G467" s="9">
        <v>12653</v>
      </c>
      <c r="H467" s="9"/>
      <c r="I467" s="9">
        <v>11910.4</v>
      </c>
      <c r="J467" s="9"/>
      <c r="K467" s="9">
        <f>L467+M467+N467</f>
        <v>12580.4</v>
      </c>
      <c r="L467" s="9"/>
      <c r="M467" s="9">
        <v>12580.4</v>
      </c>
      <c r="N467" s="9"/>
      <c r="O467" s="9">
        <f>P467+Q467+R467</f>
        <v>12641.9</v>
      </c>
      <c r="P467" s="16"/>
      <c r="Q467" s="9">
        <v>12641.9</v>
      </c>
      <c r="R467" s="16"/>
    </row>
    <row r="468" spans="1:18" ht="37.5">
      <c r="A468" s="65" t="s">
        <v>91</v>
      </c>
      <c r="B468" s="66">
        <v>546</v>
      </c>
      <c r="C468" s="13" t="s">
        <v>117</v>
      </c>
      <c r="D468" s="13" t="s">
        <v>154</v>
      </c>
      <c r="E468" s="66" t="s">
        <v>469</v>
      </c>
      <c r="F468" s="66">
        <v>240</v>
      </c>
      <c r="G468" s="9">
        <f>H468+I468+J468</f>
        <v>851.9</v>
      </c>
      <c r="H468" s="9"/>
      <c r="I468" s="74">
        <v>851.9</v>
      </c>
      <c r="J468" s="9"/>
      <c r="K468" s="9">
        <f>L468+M468+N468</f>
        <v>1351.9</v>
      </c>
      <c r="L468" s="9"/>
      <c r="M468" s="74">
        <v>1351.9</v>
      </c>
      <c r="N468" s="9"/>
      <c r="O468" s="9">
        <f>P468+Q468+R468</f>
        <v>1351.9</v>
      </c>
      <c r="P468" s="16"/>
      <c r="Q468" s="74">
        <v>1351.9</v>
      </c>
      <c r="R468" s="16"/>
    </row>
    <row r="469" spans="1:18" ht="18.75">
      <c r="A469" s="65" t="s">
        <v>172</v>
      </c>
      <c r="B469" s="66">
        <v>546</v>
      </c>
      <c r="C469" s="13" t="s">
        <v>117</v>
      </c>
      <c r="D469" s="13" t="s">
        <v>154</v>
      </c>
      <c r="E469" s="66" t="s">
        <v>469</v>
      </c>
      <c r="F469" s="66">
        <v>850</v>
      </c>
      <c r="G469" s="9">
        <f>H469+I469+J469</f>
        <v>0.1</v>
      </c>
      <c r="H469" s="9"/>
      <c r="I469" s="9">
        <v>0.1</v>
      </c>
      <c r="J469" s="9"/>
      <c r="K469" s="9">
        <f>L469+M469+N469</f>
        <v>0.1</v>
      </c>
      <c r="L469" s="9"/>
      <c r="M469" s="9">
        <v>0.1</v>
      </c>
      <c r="N469" s="9"/>
      <c r="O469" s="9">
        <f>P469+Q469+R469</f>
        <v>0.1</v>
      </c>
      <c r="P469" s="16"/>
      <c r="Q469" s="9">
        <v>0.1</v>
      </c>
      <c r="R469" s="16"/>
    </row>
    <row r="470" spans="1:18" ht="40.5" customHeight="1">
      <c r="A470" s="65" t="s">
        <v>370</v>
      </c>
      <c r="B470" s="66">
        <v>546</v>
      </c>
      <c r="C470" s="13" t="s">
        <v>117</v>
      </c>
      <c r="D470" s="13" t="s">
        <v>154</v>
      </c>
      <c r="E470" s="66" t="s">
        <v>470</v>
      </c>
      <c r="F470" s="66"/>
      <c r="G470" s="9">
        <f>G471+G472</f>
        <v>2200.3999999999996</v>
      </c>
      <c r="H470" s="9">
        <f aca="true" t="shared" si="224" ref="H470:R470">H471+H472</f>
        <v>0</v>
      </c>
      <c r="I470" s="9">
        <f t="shared" si="224"/>
        <v>0</v>
      </c>
      <c r="J470" s="9">
        <f t="shared" si="224"/>
        <v>2200.3999999999996</v>
      </c>
      <c r="K470" s="9">
        <f t="shared" si="224"/>
        <v>2200.3999999999996</v>
      </c>
      <c r="L470" s="9">
        <f t="shared" si="224"/>
        <v>0</v>
      </c>
      <c r="M470" s="9">
        <f t="shared" si="224"/>
        <v>0</v>
      </c>
      <c r="N470" s="9">
        <f t="shared" si="224"/>
        <v>2200.3999999999996</v>
      </c>
      <c r="O470" s="9">
        <f t="shared" si="224"/>
        <v>2200.3999999999996</v>
      </c>
      <c r="P470" s="9">
        <f t="shared" si="224"/>
        <v>0</v>
      </c>
      <c r="Q470" s="9">
        <f t="shared" si="224"/>
        <v>0</v>
      </c>
      <c r="R470" s="9">
        <f t="shared" si="224"/>
        <v>2200.3999999999996</v>
      </c>
    </row>
    <row r="471" spans="1:18" ht="25.5" customHeight="1">
      <c r="A471" s="65" t="s">
        <v>612</v>
      </c>
      <c r="B471" s="66">
        <v>546</v>
      </c>
      <c r="C471" s="13" t="s">
        <v>117</v>
      </c>
      <c r="D471" s="13" t="s">
        <v>154</v>
      </c>
      <c r="E471" s="66" t="s">
        <v>470</v>
      </c>
      <c r="F471" s="66">
        <v>110</v>
      </c>
      <c r="G471" s="9">
        <f>H471+I471+J471</f>
        <v>2115.2</v>
      </c>
      <c r="H471" s="9"/>
      <c r="I471" s="9"/>
      <c r="J471" s="9">
        <v>2115.2</v>
      </c>
      <c r="K471" s="9">
        <f>L471+M471+N471</f>
        <v>2115.2</v>
      </c>
      <c r="L471" s="9"/>
      <c r="M471" s="9"/>
      <c r="N471" s="9">
        <v>2115.2</v>
      </c>
      <c r="O471" s="9">
        <f>P471+Q471+R471</f>
        <v>2115.2</v>
      </c>
      <c r="P471" s="9"/>
      <c r="Q471" s="9"/>
      <c r="R471" s="9">
        <v>2115.2</v>
      </c>
    </row>
    <row r="472" spans="1:18" ht="44.25" customHeight="1">
      <c r="A472" s="65" t="s">
        <v>91</v>
      </c>
      <c r="B472" s="66">
        <v>546</v>
      </c>
      <c r="C472" s="13" t="s">
        <v>117</v>
      </c>
      <c r="D472" s="13" t="s">
        <v>154</v>
      </c>
      <c r="E472" s="66" t="s">
        <v>470</v>
      </c>
      <c r="F472" s="66">
        <v>240</v>
      </c>
      <c r="G472" s="9">
        <f>H472+I472+J472</f>
        <v>85.2</v>
      </c>
      <c r="H472" s="9"/>
      <c r="I472" s="9"/>
      <c r="J472" s="9">
        <v>85.2</v>
      </c>
      <c r="K472" s="9">
        <f>L472+M472+N472</f>
        <v>85.2</v>
      </c>
      <c r="L472" s="9"/>
      <c r="M472" s="9"/>
      <c r="N472" s="9">
        <v>85.2</v>
      </c>
      <c r="O472" s="9">
        <f>P472+Q472+R472</f>
        <v>85.2</v>
      </c>
      <c r="P472" s="9"/>
      <c r="Q472" s="9"/>
      <c r="R472" s="9">
        <v>85.2</v>
      </c>
    </row>
    <row r="473" spans="1:18" ht="64.5" customHeight="1">
      <c r="A473" s="69" t="s">
        <v>432</v>
      </c>
      <c r="B473" s="66">
        <v>546</v>
      </c>
      <c r="C473" s="13" t="s">
        <v>117</v>
      </c>
      <c r="D473" s="13" t="s">
        <v>154</v>
      </c>
      <c r="E473" s="66" t="s">
        <v>565</v>
      </c>
      <c r="F473" s="66"/>
      <c r="G473" s="9">
        <f>G474</f>
        <v>2632.1</v>
      </c>
      <c r="H473" s="9">
        <f aca="true" t="shared" si="225" ref="H473:R473">H474</f>
        <v>0</v>
      </c>
      <c r="I473" s="9">
        <f t="shared" si="225"/>
        <v>2632.1</v>
      </c>
      <c r="J473" s="9">
        <f t="shared" si="225"/>
        <v>0</v>
      </c>
      <c r="K473" s="9">
        <f t="shared" si="225"/>
        <v>2632.1</v>
      </c>
      <c r="L473" s="9">
        <f t="shared" si="225"/>
        <v>0</v>
      </c>
      <c r="M473" s="9">
        <f t="shared" si="225"/>
        <v>2632.1</v>
      </c>
      <c r="N473" s="9">
        <f t="shared" si="225"/>
        <v>0</v>
      </c>
      <c r="O473" s="9">
        <f t="shared" si="225"/>
        <v>2632.1</v>
      </c>
      <c r="P473" s="9">
        <f t="shared" si="225"/>
        <v>0</v>
      </c>
      <c r="Q473" s="9">
        <f t="shared" si="225"/>
        <v>2632.1</v>
      </c>
      <c r="R473" s="9">
        <f t="shared" si="225"/>
        <v>0</v>
      </c>
    </row>
    <row r="474" spans="1:18" ht="25.5" customHeight="1">
      <c r="A474" s="65" t="s">
        <v>612</v>
      </c>
      <c r="B474" s="66">
        <v>546</v>
      </c>
      <c r="C474" s="13" t="s">
        <v>117</v>
      </c>
      <c r="D474" s="13" t="s">
        <v>154</v>
      </c>
      <c r="E474" s="66" t="s">
        <v>565</v>
      </c>
      <c r="F474" s="66">
        <v>110</v>
      </c>
      <c r="G474" s="9">
        <f>H474+I474+J474</f>
        <v>2632.1</v>
      </c>
      <c r="H474" s="9"/>
      <c r="I474" s="9">
        <v>2632.1</v>
      </c>
      <c r="J474" s="9"/>
      <c r="K474" s="9">
        <f>L474+M474+N474</f>
        <v>2632.1</v>
      </c>
      <c r="L474" s="9"/>
      <c r="M474" s="9">
        <v>2632.1</v>
      </c>
      <c r="N474" s="9"/>
      <c r="O474" s="9">
        <f>P474+Q474+R474</f>
        <v>2632.1</v>
      </c>
      <c r="P474" s="9"/>
      <c r="Q474" s="9">
        <v>2632.1</v>
      </c>
      <c r="R474" s="9"/>
    </row>
    <row r="475" spans="1:18" ht="44.25" customHeight="1">
      <c r="A475" s="75" t="s">
        <v>556</v>
      </c>
      <c r="B475" s="66">
        <v>546</v>
      </c>
      <c r="C475" s="13" t="s">
        <v>117</v>
      </c>
      <c r="D475" s="13" t="s">
        <v>154</v>
      </c>
      <c r="E475" s="92" t="s">
        <v>550</v>
      </c>
      <c r="F475" s="66"/>
      <c r="G475" s="9">
        <f>G476</f>
        <v>62.7</v>
      </c>
      <c r="H475" s="9">
        <f aca="true" t="shared" si="226" ref="H475:R477">H476</f>
        <v>0</v>
      </c>
      <c r="I475" s="9">
        <f t="shared" si="226"/>
        <v>62.7</v>
      </c>
      <c r="J475" s="9">
        <f t="shared" si="226"/>
        <v>0</v>
      </c>
      <c r="K475" s="9">
        <f t="shared" si="226"/>
        <v>50</v>
      </c>
      <c r="L475" s="9">
        <f t="shared" si="226"/>
        <v>0</v>
      </c>
      <c r="M475" s="9">
        <f t="shared" si="226"/>
        <v>50</v>
      </c>
      <c r="N475" s="9">
        <f t="shared" si="226"/>
        <v>0</v>
      </c>
      <c r="O475" s="9">
        <f t="shared" si="226"/>
        <v>50</v>
      </c>
      <c r="P475" s="9">
        <f t="shared" si="226"/>
        <v>0</v>
      </c>
      <c r="Q475" s="9">
        <f t="shared" si="226"/>
        <v>50</v>
      </c>
      <c r="R475" s="9">
        <f t="shared" si="226"/>
        <v>0</v>
      </c>
    </row>
    <row r="476" spans="1:18" ht="45.75" customHeight="1">
      <c r="A476" s="75" t="s">
        <v>557</v>
      </c>
      <c r="B476" s="66">
        <v>546</v>
      </c>
      <c r="C476" s="13" t="s">
        <v>117</v>
      </c>
      <c r="D476" s="13" t="s">
        <v>154</v>
      </c>
      <c r="E476" s="92" t="s">
        <v>551</v>
      </c>
      <c r="F476" s="66"/>
      <c r="G476" s="9">
        <f>G477</f>
        <v>62.7</v>
      </c>
      <c r="H476" s="9">
        <f t="shared" si="226"/>
        <v>0</v>
      </c>
      <c r="I476" s="9">
        <f t="shared" si="226"/>
        <v>62.7</v>
      </c>
      <c r="J476" s="9">
        <f t="shared" si="226"/>
        <v>0</v>
      </c>
      <c r="K476" s="9">
        <f t="shared" si="226"/>
        <v>50</v>
      </c>
      <c r="L476" s="9">
        <f t="shared" si="226"/>
        <v>0</v>
      </c>
      <c r="M476" s="9">
        <f t="shared" si="226"/>
        <v>50</v>
      </c>
      <c r="N476" s="9">
        <f t="shared" si="226"/>
        <v>0</v>
      </c>
      <c r="O476" s="9">
        <f t="shared" si="226"/>
        <v>50</v>
      </c>
      <c r="P476" s="9">
        <f t="shared" si="226"/>
        <v>0</v>
      </c>
      <c r="Q476" s="9">
        <f t="shared" si="226"/>
        <v>50</v>
      </c>
      <c r="R476" s="9">
        <f t="shared" si="226"/>
        <v>0</v>
      </c>
    </row>
    <row r="477" spans="1:18" ht="27.75" customHeight="1">
      <c r="A477" s="75" t="s">
        <v>604</v>
      </c>
      <c r="B477" s="66">
        <v>546</v>
      </c>
      <c r="C477" s="13" t="s">
        <v>117</v>
      </c>
      <c r="D477" s="13" t="s">
        <v>154</v>
      </c>
      <c r="E477" s="13" t="s">
        <v>603</v>
      </c>
      <c r="F477" s="66"/>
      <c r="G477" s="9">
        <f>G478</f>
        <v>62.7</v>
      </c>
      <c r="H477" s="9">
        <f t="shared" si="226"/>
        <v>0</v>
      </c>
      <c r="I477" s="9">
        <f t="shared" si="226"/>
        <v>62.7</v>
      </c>
      <c r="J477" s="9">
        <f t="shared" si="226"/>
        <v>0</v>
      </c>
      <c r="K477" s="9">
        <f t="shared" si="226"/>
        <v>50</v>
      </c>
      <c r="L477" s="9">
        <f t="shared" si="226"/>
        <v>0</v>
      </c>
      <c r="M477" s="9">
        <f t="shared" si="226"/>
        <v>50</v>
      </c>
      <c r="N477" s="9">
        <f t="shared" si="226"/>
        <v>0</v>
      </c>
      <c r="O477" s="9">
        <f t="shared" si="226"/>
        <v>50</v>
      </c>
      <c r="P477" s="9">
        <f t="shared" si="226"/>
        <v>0</v>
      </c>
      <c r="Q477" s="9">
        <f t="shared" si="226"/>
        <v>50</v>
      </c>
      <c r="R477" s="9">
        <f t="shared" si="226"/>
        <v>0</v>
      </c>
    </row>
    <row r="478" spans="1:18" ht="37.5">
      <c r="A478" s="65" t="s">
        <v>91</v>
      </c>
      <c r="B478" s="66">
        <v>546</v>
      </c>
      <c r="C478" s="13" t="s">
        <v>117</v>
      </c>
      <c r="D478" s="13" t="s">
        <v>154</v>
      </c>
      <c r="E478" s="13" t="s">
        <v>603</v>
      </c>
      <c r="F478" s="66">
        <v>240</v>
      </c>
      <c r="G478" s="9">
        <f>H478+I478+J478</f>
        <v>62.7</v>
      </c>
      <c r="H478" s="9"/>
      <c r="I478" s="9">
        <f>56+6.7</f>
        <v>62.7</v>
      </c>
      <c r="J478" s="9"/>
      <c r="K478" s="9">
        <f>L478+M478+N478</f>
        <v>50</v>
      </c>
      <c r="L478" s="9"/>
      <c r="M478" s="9">
        <v>50</v>
      </c>
      <c r="N478" s="9"/>
      <c r="O478" s="9">
        <f>P478+Q478+R478</f>
        <v>50</v>
      </c>
      <c r="P478" s="9"/>
      <c r="Q478" s="9">
        <v>50</v>
      </c>
      <c r="R478" s="9"/>
    </row>
    <row r="479" spans="1:18" ht="18.75">
      <c r="A479" s="65" t="s">
        <v>328</v>
      </c>
      <c r="B479" s="66">
        <v>546</v>
      </c>
      <c r="C479" s="13" t="s">
        <v>117</v>
      </c>
      <c r="D479" s="13" t="s">
        <v>154</v>
      </c>
      <c r="E479" s="66" t="s">
        <v>236</v>
      </c>
      <c r="F479" s="66"/>
      <c r="G479" s="9">
        <f>G480</f>
        <v>616</v>
      </c>
      <c r="H479" s="9">
        <f aca="true" t="shared" si="227" ref="H479:O480">H480</f>
        <v>0</v>
      </c>
      <c r="I479" s="9">
        <f t="shared" si="227"/>
        <v>616</v>
      </c>
      <c r="J479" s="9">
        <f t="shared" si="227"/>
        <v>0</v>
      </c>
      <c r="K479" s="9">
        <f t="shared" si="227"/>
        <v>0</v>
      </c>
      <c r="L479" s="9">
        <f t="shared" si="227"/>
        <v>0</v>
      </c>
      <c r="M479" s="9">
        <f t="shared" si="227"/>
        <v>0</v>
      </c>
      <c r="N479" s="9">
        <f t="shared" si="227"/>
        <v>0</v>
      </c>
      <c r="O479" s="9">
        <f t="shared" si="227"/>
        <v>0</v>
      </c>
      <c r="P479" s="9"/>
      <c r="Q479" s="9"/>
      <c r="R479" s="9"/>
    </row>
    <row r="480" spans="1:18" ht="18.75">
      <c r="A480" s="65" t="s">
        <v>144</v>
      </c>
      <c r="B480" s="66">
        <v>546</v>
      </c>
      <c r="C480" s="13" t="s">
        <v>117</v>
      </c>
      <c r="D480" s="13" t="s">
        <v>154</v>
      </c>
      <c r="E480" s="66" t="s">
        <v>237</v>
      </c>
      <c r="F480" s="66"/>
      <c r="G480" s="9">
        <f>G481</f>
        <v>616</v>
      </c>
      <c r="H480" s="9">
        <f t="shared" si="227"/>
        <v>0</v>
      </c>
      <c r="I480" s="9">
        <f t="shared" si="227"/>
        <v>616</v>
      </c>
      <c r="J480" s="9">
        <f t="shared" si="227"/>
        <v>0</v>
      </c>
      <c r="K480" s="9">
        <f t="shared" si="227"/>
        <v>0</v>
      </c>
      <c r="L480" s="9">
        <f t="shared" si="227"/>
        <v>0</v>
      </c>
      <c r="M480" s="9">
        <f t="shared" si="227"/>
        <v>0</v>
      </c>
      <c r="N480" s="9">
        <f t="shared" si="227"/>
        <v>0</v>
      </c>
      <c r="O480" s="9">
        <f t="shared" si="227"/>
        <v>0</v>
      </c>
      <c r="P480" s="9"/>
      <c r="Q480" s="9"/>
      <c r="R480" s="9"/>
    </row>
    <row r="481" spans="1:18" ht="37.5">
      <c r="A481" s="65" t="s">
        <v>216</v>
      </c>
      <c r="B481" s="66">
        <v>546</v>
      </c>
      <c r="C481" s="13" t="s">
        <v>117</v>
      </c>
      <c r="D481" s="13" t="s">
        <v>154</v>
      </c>
      <c r="E481" s="66" t="s">
        <v>237</v>
      </c>
      <c r="F481" s="66">
        <v>320</v>
      </c>
      <c r="G481" s="9">
        <f>H481+I481+J481</f>
        <v>616</v>
      </c>
      <c r="H481" s="9"/>
      <c r="I481" s="9">
        <f>126.7+366+123.3</f>
        <v>616</v>
      </c>
      <c r="J481" s="9"/>
      <c r="K481" s="9"/>
      <c r="L481" s="9"/>
      <c r="M481" s="9"/>
      <c r="N481" s="9"/>
      <c r="O481" s="9"/>
      <c r="P481" s="9"/>
      <c r="Q481" s="9"/>
      <c r="R481" s="9"/>
    </row>
    <row r="482" spans="1:18" ht="27.75" customHeight="1">
      <c r="A482" s="65" t="s">
        <v>159</v>
      </c>
      <c r="B482" s="66">
        <v>546</v>
      </c>
      <c r="C482" s="13" t="s">
        <v>117</v>
      </c>
      <c r="D482" s="13" t="s">
        <v>154</v>
      </c>
      <c r="E482" s="138" t="s">
        <v>230</v>
      </c>
      <c r="F482" s="13"/>
      <c r="G482" s="9">
        <f>G483</f>
        <v>5524.2</v>
      </c>
      <c r="H482" s="9">
        <f aca="true" t="shared" si="228" ref="H482:R483">H483</f>
        <v>5088.6</v>
      </c>
      <c r="I482" s="9">
        <f t="shared" si="228"/>
        <v>0</v>
      </c>
      <c r="J482" s="9">
        <f t="shared" si="228"/>
        <v>0</v>
      </c>
      <c r="K482" s="9">
        <f t="shared" si="228"/>
        <v>5088.6</v>
      </c>
      <c r="L482" s="9">
        <f t="shared" si="228"/>
        <v>5088.6</v>
      </c>
      <c r="M482" s="9">
        <f t="shared" si="228"/>
        <v>0</v>
      </c>
      <c r="N482" s="9">
        <f t="shared" si="228"/>
        <v>0</v>
      </c>
      <c r="O482" s="9">
        <f t="shared" si="228"/>
        <v>5088.6</v>
      </c>
      <c r="P482" s="9">
        <f t="shared" si="228"/>
        <v>5088.6</v>
      </c>
      <c r="Q482" s="9">
        <f t="shared" si="228"/>
        <v>0</v>
      </c>
      <c r="R482" s="9">
        <f t="shared" si="228"/>
        <v>0</v>
      </c>
    </row>
    <row r="483" spans="1:18" ht="99" customHeight="1">
      <c r="A483" s="65" t="s">
        <v>95</v>
      </c>
      <c r="B483" s="66">
        <v>546</v>
      </c>
      <c r="C483" s="13" t="s">
        <v>117</v>
      </c>
      <c r="D483" s="13" t="s">
        <v>154</v>
      </c>
      <c r="E483" s="138" t="s">
        <v>240</v>
      </c>
      <c r="F483" s="13"/>
      <c r="G483" s="9">
        <f>G484</f>
        <v>5524.2</v>
      </c>
      <c r="H483" s="9">
        <f t="shared" si="228"/>
        <v>5088.6</v>
      </c>
      <c r="I483" s="9">
        <f t="shared" si="228"/>
        <v>0</v>
      </c>
      <c r="J483" s="9">
        <f t="shared" si="228"/>
        <v>0</v>
      </c>
      <c r="K483" s="9">
        <f t="shared" si="228"/>
        <v>5088.6</v>
      </c>
      <c r="L483" s="9">
        <f t="shared" si="228"/>
        <v>5088.6</v>
      </c>
      <c r="M483" s="9">
        <f t="shared" si="228"/>
        <v>0</v>
      </c>
      <c r="N483" s="9">
        <f t="shared" si="228"/>
        <v>0</v>
      </c>
      <c r="O483" s="9">
        <f t="shared" si="228"/>
        <v>5088.6</v>
      </c>
      <c r="P483" s="9">
        <f t="shared" si="228"/>
        <v>5088.6</v>
      </c>
      <c r="Q483" s="9">
        <f t="shared" si="228"/>
        <v>0</v>
      </c>
      <c r="R483" s="9">
        <f t="shared" si="228"/>
        <v>0</v>
      </c>
    </row>
    <row r="484" spans="1:18" ht="18.75">
      <c r="A484" s="65" t="s">
        <v>186</v>
      </c>
      <c r="B484" s="66">
        <v>546</v>
      </c>
      <c r="C484" s="13" t="s">
        <v>117</v>
      </c>
      <c r="D484" s="13" t="s">
        <v>154</v>
      </c>
      <c r="E484" s="138" t="s">
        <v>240</v>
      </c>
      <c r="F484" s="13" t="s">
        <v>185</v>
      </c>
      <c r="G484" s="9">
        <v>5524.2</v>
      </c>
      <c r="H484" s="9">
        <v>5088.6</v>
      </c>
      <c r="I484" s="9"/>
      <c r="J484" s="9"/>
      <c r="K484" s="9">
        <f>L484+M484+N484</f>
        <v>5088.6</v>
      </c>
      <c r="L484" s="9">
        <v>5088.6</v>
      </c>
      <c r="M484" s="9"/>
      <c r="N484" s="9"/>
      <c r="O484" s="9">
        <f>P484+Q484+R484</f>
        <v>5088.6</v>
      </c>
      <c r="P484" s="76">
        <v>5088.6</v>
      </c>
      <c r="Q484" s="16"/>
      <c r="R484" s="16"/>
    </row>
    <row r="485" spans="1:18" ht="37.5">
      <c r="A485" s="65" t="s">
        <v>200</v>
      </c>
      <c r="B485" s="66">
        <v>546</v>
      </c>
      <c r="C485" s="13" t="s">
        <v>117</v>
      </c>
      <c r="D485" s="13" t="s">
        <v>154</v>
      </c>
      <c r="E485" s="66" t="s">
        <v>241</v>
      </c>
      <c r="F485" s="13"/>
      <c r="G485" s="9">
        <f>G486</f>
        <v>204.7</v>
      </c>
      <c r="H485" s="9">
        <f aca="true" t="shared" si="229" ref="H485:R485">H486</f>
        <v>0</v>
      </c>
      <c r="I485" s="9">
        <f t="shared" si="229"/>
        <v>204.7</v>
      </c>
      <c r="J485" s="9">
        <f t="shared" si="229"/>
        <v>0</v>
      </c>
      <c r="K485" s="9">
        <f t="shared" si="229"/>
        <v>196.5</v>
      </c>
      <c r="L485" s="9">
        <f t="shared" si="229"/>
        <v>0</v>
      </c>
      <c r="M485" s="9">
        <f t="shared" si="229"/>
        <v>196.5</v>
      </c>
      <c r="N485" s="9">
        <f t="shared" si="229"/>
        <v>0</v>
      </c>
      <c r="O485" s="9">
        <f t="shared" si="229"/>
        <v>196.5</v>
      </c>
      <c r="P485" s="9">
        <f t="shared" si="229"/>
        <v>0</v>
      </c>
      <c r="Q485" s="9">
        <f t="shared" si="229"/>
        <v>196.5</v>
      </c>
      <c r="R485" s="9">
        <f t="shared" si="229"/>
        <v>0</v>
      </c>
    </row>
    <row r="486" spans="1:18" ht="18.75">
      <c r="A486" s="65" t="s">
        <v>145</v>
      </c>
      <c r="B486" s="66">
        <v>546</v>
      </c>
      <c r="C486" s="13" t="s">
        <v>117</v>
      </c>
      <c r="D486" s="13" t="s">
        <v>154</v>
      </c>
      <c r="E486" s="66" t="s">
        <v>267</v>
      </c>
      <c r="F486" s="13"/>
      <c r="G486" s="9">
        <f>G487+G488</f>
        <v>204.7</v>
      </c>
      <c r="H486" s="9">
        <f aca="true" t="shared" si="230" ref="H486:R486">H487+H488</f>
        <v>0</v>
      </c>
      <c r="I486" s="9">
        <f t="shared" si="230"/>
        <v>204.7</v>
      </c>
      <c r="J486" s="9">
        <f t="shared" si="230"/>
        <v>0</v>
      </c>
      <c r="K486" s="9">
        <f t="shared" si="230"/>
        <v>196.5</v>
      </c>
      <c r="L486" s="9">
        <f t="shared" si="230"/>
        <v>0</v>
      </c>
      <c r="M486" s="9">
        <f t="shared" si="230"/>
        <v>196.5</v>
      </c>
      <c r="N486" s="9">
        <f t="shared" si="230"/>
        <v>0</v>
      </c>
      <c r="O486" s="9">
        <f t="shared" si="230"/>
        <v>196.5</v>
      </c>
      <c r="P486" s="9">
        <f t="shared" si="230"/>
        <v>0</v>
      </c>
      <c r="Q486" s="9">
        <f t="shared" si="230"/>
        <v>196.5</v>
      </c>
      <c r="R486" s="9">
        <f t="shared" si="230"/>
        <v>0</v>
      </c>
    </row>
    <row r="487" spans="1:18" ht="37.5">
      <c r="A487" s="65" t="s">
        <v>91</v>
      </c>
      <c r="B487" s="66">
        <v>546</v>
      </c>
      <c r="C487" s="13" t="s">
        <v>117</v>
      </c>
      <c r="D487" s="13" t="s">
        <v>154</v>
      </c>
      <c r="E487" s="66" t="s">
        <v>267</v>
      </c>
      <c r="F487" s="13" t="s">
        <v>174</v>
      </c>
      <c r="G487" s="9">
        <f>H487+I487+J487</f>
        <v>105</v>
      </c>
      <c r="H487" s="9"/>
      <c r="I487" s="9">
        <v>105</v>
      </c>
      <c r="J487" s="9"/>
      <c r="K487" s="9">
        <f>L487+M487+N487</f>
        <v>105</v>
      </c>
      <c r="L487" s="9"/>
      <c r="M487" s="9">
        <v>105</v>
      </c>
      <c r="N487" s="9"/>
      <c r="O487" s="9">
        <f>P487+Q487+R487</f>
        <v>105</v>
      </c>
      <c r="P487" s="67"/>
      <c r="Q487" s="9">
        <v>105</v>
      </c>
      <c r="R487" s="67"/>
    </row>
    <row r="488" spans="1:18" ht="18.75">
      <c r="A488" s="65" t="s">
        <v>172</v>
      </c>
      <c r="B488" s="66">
        <v>546</v>
      </c>
      <c r="C488" s="13" t="s">
        <v>117</v>
      </c>
      <c r="D488" s="13" t="s">
        <v>154</v>
      </c>
      <c r="E488" s="66" t="s">
        <v>267</v>
      </c>
      <c r="F488" s="13" t="s">
        <v>173</v>
      </c>
      <c r="G488" s="9">
        <f>H488+I488+J488</f>
        <v>99.7</v>
      </c>
      <c r="H488" s="9"/>
      <c r="I488" s="9">
        <f>91.5+8.2</f>
        <v>99.7</v>
      </c>
      <c r="J488" s="9"/>
      <c r="K488" s="9">
        <f>L488+M488+N488</f>
        <v>91.5</v>
      </c>
      <c r="L488" s="9"/>
      <c r="M488" s="9">
        <v>91.5</v>
      </c>
      <c r="N488" s="9"/>
      <c r="O488" s="9">
        <f>P488+Q488+R488</f>
        <v>91.5</v>
      </c>
      <c r="P488" s="67"/>
      <c r="Q488" s="9">
        <v>91.5</v>
      </c>
      <c r="R488" s="67"/>
    </row>
    <row r="489" spans="1:18" ht="26.25" customHeight="1">
      <c r="A489" s="127" t="s">
        <v>728</v>
      </c>
      <c r="B489" s="66">
        <v>546</v>
      </c>
      <c r="C489" s="13" t="s">
        <v>121</v>
      </c>
      <c r="D489" s="13" t="s">
        <v>384</v>
      </c>
      <c r="E489" s="66"/>
      <c r="F489" s="13"/>
      <c r="G489" s="9">
        <f>G490</f>
        <v>52.400000000000006</v>
      </c>
      <c r="H489" s="9">
        <f aca="true" t="shared" si="231" ref="H489:O492">H490</f>
        <v>0</v>
      </c>
      <c r="I489" s="9">
        <f t="shared" si="231"/>
        <v>52.400000000000006</v>
      </c>
      <c r="J489" s="9">
        <f t="shared" si="231"/>
        <v>0</v>
      </c>
      <c r="K489" s="9">
        <f t="shared" si="231"/>
        <v>0</v>
      </c>
      <c r="L489" s="9">
        <f t="shared" si="231"/>
        <v>0</v>
      </c>
      <c r="M489" s="9">
        <f t="shared" si="231"/>
        <v>0</v>
      </c>
      <c r="N489" s="9">
        <f t="shared" si="231"/>
        <v>0</v>
      </c>
      <c r="O489" s="9">
        <f t="shared" si="231"/>
        <v>0</v>
      </c>
      <c r="P489" s="67"/>
      <c r="Q489" s="9"/>
      <c r="R489" s="67"/>
    </row>
    <row r="490" spans="1:18" ht="26.25" customHeight="1">
      <c r="A490" s="127" t="s">
        <v>729</v>
      </c>
      <c r="B490" s="66">
        <v>546</v>
      </c>
      <c r="C490" s="13" t="s">
        <v>121</v>
      </c>
      <c r="D490" s="13" t="s">
        <v>120</v>
      </c>
      <c r="E490" s="66"/>
      <c r="F490" s="13"/>
      <c r="G490" s="9">
        <f>G491</f>
        <v>52.400000000000006</v>
      </c>
      <c r="H490" s="9">
        <f t="shared" si="231"/>
        <v>0</v>
      </c>
      <c r="I490" s="9">
        <f t="shared" si="231"/>
        <v>52.400000000000006</v>
      </c>
      <c r="J490" s="9">
        <f t="shared" si="231"/>
        <v>0</v>
      </c>
      <c r="K490" s="9">
        <f t="shared" si="231"/>
        <v>0</v>
      </c>
      <c r="L490" s="9">
        <f t="shared" si="231"/>
        <v>0</v>
      </c>
      <c r="M490" s="9">
        <f t="shared" si="231"/>
        <v>0</v>
      </c>
      <c r="N490" s="9">
        <f t="shared" si="231"/>
        <v>0</v>
      </c>
      <c r="O490" s="9">
        <f t="shared" si="231"/>
        <v>0</v>
      </c>
      <c r="P490" s="67"/>
      <c r="Q490" s="9"/>
      <c r="R490" s="67"/>
    </row>
    <row r="491" spans="1:18" ht="26.25" customHeight="1">
      <c r="A491" s="127" t="s">
        <v>328</v>
      </c>
      <c r="B491" s="66">
        <v>546</v>
      </c>
      <c r="C491" s="13" t="s">
        <v>121</v>
      </c>
      <c r="D491" s="13" t="s">
        <v>120</v>
      </c>
      <c r="E491" s="66" t="s">
        <v>236</v>
      </c>
      <c r="F491" s="13"/>
      <c r="G491" s="9">
        <f>G492</f>
        <v>52.400000000000006</v>
      </c>
      <c r="H491" s="9">
        <f t="shared" si="231"/>
        <v>0</v>
      </c>
      <c r="I491" s="9">
        <f t="shared" si="231"/>
        <v>52.400000000000006</v>
      </c>
      <c r="J491" s="9">
        <f t="shared" si="231"/>
        <v>0</v>
      </c>
      <c r="K491" s="9">
        <f t="shared" si="231"/>
        <v>0</v>
      </c>
      <c r="L491" s="9">
        <f t="shared" si="231"/>
        <v>0</v>
      </c>
      <c r="M491" s="9">
        <f t="shared" si="231"/>
        <v>0</v>
      </c>
      <c r="N491" s="9">
        <f t="shared" si="231"/>
        <v>0</v>
      </c>
      <c r="O491" s="9">
        <f t="shared" si="231"/>
        <v>0</v>
      </c>
      <c r="P491" s="67"/>
      <c r="Q491" s="9"/>
      <c r="R491" s="67"/>
    </row>
    <row r="492" spans="1:18" ht="30.75" customHeight="1">
      <c r="A492" s="127" t="s">
        <v>144</v>
      </c>
      <c r="B492" s="66">
        <v>546</v>
      </c>
      <c r="C492" s="13" t="s">
        <v>121</v>
      </c>
      <c r="D492" s="13" t="s">
        <v>120</v>
      </c>
      <c r="E492" s="66" t="s">
        <v>237</v>
      </c>
      <c r="F492" s="13"/>
      <c r="G492" s="9">
        <f>G493</f>
        <v>52.400000000000006</v>
      </c>
      <c r="H492" s="9">
        <f t="shared" si="231"/>
        <v>0</v>
      </c>
      <c r="I492" s="9">
        <f t="shared" si="231"/>
        <v>52.400000000000006</v>
      </c>
      <c r="J492" s="9">
        <f t="shared" si="231"/>
        <v>0</v>
      </c>
      <c r="K492" s="9">
        <f t="shared" si="231"/>
        <v>0</v>
      </c>
      <c r="L492" s="9">
        <f t="shared" si="231"/>
        <v>0</v>
      </c>
      <c r="M492" s="9">
        <f t="shared" si="231"/>
        <v>0</v>
      </c>
      <c r="N492" s="9">
        <f t="shared" si="231"/>
        <v>0</v>
      </c>
      <c r="O492" s="9">
        <f t="shared" si="231"/>
        <v>0</v>
      </c>
      <c r="P492" s="67"/>
      <c r="Q492" s="9"/>
      <c r="R492" s="67"/>
    </row>
    <row r="493" spans="1:18" ht="58.5" customHeight="1">
      <c r="A493" s="65" t="s">
        <v>91</v>
      </c>
      <c r="B493" s="66">
        <v>546</v>
      </c>
      <c r="C493" s="13" t="s">
        <v>121</v>
      </c>
      <c r="D493" s="13" t="s">
        <v>120</v>
      </c>
      <c r="E493" s="66" t="s">
        <v>237</v>
      </c>
      <c r="F493" s="13" t="s">
        <v>174</v>
      </c>
      <c r="G493" s="9">
        <f>H493+I493+J493</f>
        <v>52.400000000000006</v>
      </c>
      <c r="H493" s="9"/>
      <c r="I493" s="9">
        <f>21.8+30.6</f>
        <v>52.400000000000006</v>
      </c>
      <c r="J493" s="9"/>
      <c r="K493" s="9"/>
      <c r="L493" s="9"/>
      <c r="M493" s="9"/>
      <c r="N493" s="9"/>
      <c r="O493" s="9"/>
      <c r="P493" s="67"/>
      <c r="Q493" s="9"/>
      <c r="R493" s="67"/>
    </row>
    <row r="494" spans="1:18" ht="37.5">
      <c r="A494" s="65" t="s">
        <v>201</v>
      </c>
      <c r="B494" s="66">
        <v>546</v>
      </c>
      <c r="C494" s="13" t="s">
        <v>120</v>
      </c>
      <c r="D494" s="13" t="s">
        <v>384</v>
      </c>
      <c r="E494" s="66"/>
      <c r="F494" s="13"/>
      <c r="G494" s="9">
        <f aca="true" t="shared" si="232" ref="G494:R494">G504+G513+G495</f>
        <v>709.9</v>
      </c>
      <c r="H494" s="9">
        <f t="shared" si="232"/>
        <v>242.1</v>
      </c>
      <c r="I494" s="9">
        <f t="shared" si="232"/>
        <v>413.1</v>
      </c>
      <c r="J494" s="9">
        <f t="shared" si="232"/>
        <v>54.7</v>
      </c>
      <c r="K494" s="9">
        <f t="shared" si="232"/>
        <v>639.9</v>
      </c>
      <c r="L494" s="9">
        <f t="shared" si="232"/>
        <v>255.5</v>
      </c>
      <c r="M494" s="9">
        <f t="shared" si="232"/>
        <v>329.7</v>
      </c>
      <c r="N494" s="9">
        <f t="shared" si="232"/>
        <v>54.7</v>
      </c>
      <c r="O494" s="9">
        <f t="shared" si="232"/>
        <v>639.9</v>
      </c>
      <c r="P494" s="9">
        <f t="shared" si="232"/>
        <v>255.5</v>
      </c>
      <c r="Q494" s="9">
        <f t="shared" si="232"/>
        <v>329.7</v>
      </c>
      <c r="R494" s="9">
        <f t="shared" si="232"/>
        <v>54.7</v>
      </c>
    </row>
    <row r="495" spans="1:18" ht="18.75">
      <c r="A495" s="65" t="s">
        <v>596</v>
      </c>
      <c r="B495" s="66">
        <v>546</v>
      </c>
      <c r="C495" s="13" t="s">
        <v>120</v>
      </c>
      <c r="D495" s="13" t="s">
        <v>122</v>
      </c>
      <c r="E495" s="13"/>
      <c r="F495" s="9"/>
      <c r="G495" s="9">
        <f>G496+G501</f>
        <v>147.4</v>
      </c>
      <c r="H495" s="9">
        <f aca="true" t="shared" si="233" ref="H495:R495">H496+H501</f>
        <v>0</v>
      </c>
      <c r="I495" s="9">
        <f t="shared" si="233"/>
        <v>120</v>
      </c>
      <c r="J495" s="9">
        <f t="shared" si="233"/>
        <v>27.4</v>
      </c>
      <c r="K495" s="9">
        <f t="shared" si="233"/>
        <v>147.4</v>
      </c>
      <c r="L495" s="9">
        <f t="shared" si="233"/>
        <v>0</v>
      </c>
      <c r="M495" s="9">
        <f t="shared" si="233"/>
        <v>120</v>
      </c>
      <c r="N495" s="9">
        <f t="shared" si="233"/>
        <v>27.4</v>
      </c>
      <c r="O495" s="9">
        <f t="shared" si="233"/>
        <v>147.4</v>
      </c>
      <c r="P495" s="9">
        <f t="shared" si="233"/>
        <v>0</v>
      </c>
      <c r="Q495" s="9">
        <f t="shared" si="233"/>
        <v>120</v>
      </c>
      <c r="R495" s="9">
        <f t="shared" si="233"/>
        <v>27.4</v>
      </c>
    </row>
    <row r="496" spans="1:18" ht="56.25">
      <c r="A496" s="65" t="s">
        <v>630</v>
      </c>
      <c r="B496" s="66">
        <v>546</v>
      </c>
      <c r="C496" s="13" t="s">
        <v>120</v>
      </c>
      <c r="D496" s="13" t="s">
        <v>122</v>
      </c>
      <c r="E496" s="66" t="s">
        <v>631</v>
      </c>
      <c r="F496" s="9"/>
      <c r="G496" s="9">
        <f>G497</f>
        <v>27.4</v>
      </c>
      <c r="H496" s="9">
        <f aca="true" t="shared" si="234" ref="H496:R497">H497</f>
        <v>0</v>
      </c>
      <c r="I496" s="9">
        <f t="shared" si="234"/>
        <v>0</v>
      </c>
      <c r="J496" s="9">
        <f t="shared" si="234"/>
        <v>27.4</v>
      </c>
      <c r="K496" s="9">
        <f t="shared" si="234"/>
        <v>27.4</v>
      </c>
      <c r="L496" s="9">
        <f t="shared" si="234"/>
        <v>0</v>
      </c>
      <c r="M496" s="9">
        <f t="shared" si="234"/>
        <v>0</v>
      </c>
      <c r="N496" s="9">
        <f t="shared" si="234"/>
        <v>27.4</v>
      </c>
      <c r="O496" s="9">
        <f t="shared" si="234"/>
        <v>27.4</v>
      </c>
      <c r="P496" s="9">
        <f t="shared" si="234"/>
        <v>0</v>
      </c>
      <c r="Q496" s="9">
        <f t="shared" si="234"/>
        <v>0</v>
      </c>
      <c r="R496" s="9">
        <f t="shared" si="234"/>
        <v>27.4</v>
      </c>
    </row>
    <row r="497" spans="1:18" ht="37.5">
      <c r="A497" s="65" t="s">
        <v>635</v>
      </c>
      <c r="B497" s="66">
        <v>546</v>
      </c>
      <c r="C497" s="13" t="s">
        <v>120</v>
      </c>
      <c r="D497" s="13" t="s">
        <v>122</v>
      </c>
      <c r="E497" s="66" t="s">
        <v>636</v>
      </c>
      <c r="F497" s="9"/>
      <c r="G497" s="9">
        <f>G498</f>
        <v>27.4</v>
      </c>
      <c r="H497" s="9">
        <f t="shared" si="234"/>
        <v>0</v>
      </c>
      <c r="I497" s="9">
        <f t="shared" si="234"/>
        <v>0</v>
      </c>
      <c r="J497" s="9">
        <f t="shared" si="234"/>
        <v>27.4</v>
      </c>
      <c r="K497" s="9">
        <f t="shared" si="234"/>
        <v>27.4</v>
      </c>
      <c r="L497" s="9">
        <f t="shared" si="234"/>
        <v>0</v>
      </c>
      <c r="M497" s="9">
        <f t="shared" si="234"/>
        <v>0</v>
      </c>
      <c r="N497" s="9">
        <f t="shared" si="234"/>
        <v>27.4</v>
      </c>
      <c r="O497" s="9">
        <f t="shared" si="234"/>
        <v>27.4</v>
      </c>
      <c r="P497" s="9">
        <f t="shared" si="234"/>
        <v>0</v>
      </c>
      <c r="Q497" s="9">
        <f t="shared" si="234"/>
        <v>0</v>
      </c>
      <c r="R497" s="9">
        <f t="shared" si="234"/>
        <v>27.4</v>
      </c>
    </row>
    <row r="498" spans="1:18" ht="93.75">
      <c r="A498" s="65" t="s">
        <v>701</v>
      </c>
      <c r="B498" s="66">
        <v>546</v>
      </c>
      <c r="C498" s="13" t="s">
        <v>120</v>
      </c>
      <c r="D498" s="13" t="s">
        <v>122</v>
      </c>
      <c r="E498" s="66" t="s">
        <v>697</v>
      </c>
      <c r="F498" s="10"/>
      <c r="G498" s="9">
        <f>G499+G500</f>
        <v>27.4</v>
      </c>
      <c r="H498" s="9">
        <f aca="true" t="shared" si="235" ref="H498:R498">H499+H500</f>
        <v>0</v>
      </c>
      <c r="I498" s="9">
        <f t="shared" si="235"/>
        <v>0</v>
      </c>
      <c r="J498" s="9">
        <f t="shared" si="235"/>
        <v>27.4</v>
      </c>
      <c r="K498" s="9">
        <f t="shared" si="235"/>
        <v>27.4</v>
      </c>
      <c r="L498" s="9">
        <f t="shared" si="235"/>
        <v>0</v>
      </c>
      <c r="M498" s="9">
        <f t="shared" si="235"/>
        <v>0</v>
      </c>
      <c r="N498" s="9">
        <f t="shared" si="235"/>
        <v>27.4</v>
      </c>
      <c r="O498" s="9">
        <f t="shared" si="235"/>
        <v>27.4</v>
      </c>
      <c r="P498" s="9">
        <f t="shared" si="235"/>
        <v>0</v>
      </c>
      <c r="Q498" s="9">
        <f t="shared" si="235"/>
        <v>0</v>
      </c>
      <c r="R498" s="9">
        <f t="shared" si="235"/>
        <v>27.4</v>
      </c>
    </row>
    <row r="499" spans="1:18" ht="18.75">
      <c r="A499" s="65" t="s">
        <v>170</v>
      </c>
      <c r="B499" s="66">
        <v>546</v>
      </c>
      <c r="C499" s="13" t="s">
        <v>120</v>
      </c>
      <c r="D499" s="13" t="s">
        <v>122</v>
      </c>
      <c r="E499" s="66" t="s">
        <v>697</v>
      </c>
      <c r="F499" s="13" t="s">
        <v>171</v>
      </c>
      <c r="G499" s="9">
        <f>H499+I499+J499</f>
        <v>19.2</v>
      </c>
      <c r="H499" s="9"/>
      <c r="I499" s="9"/>
      <c r="J499" s="9">
        <v>19.2</v>
      </c>
      <c r="K499" s="9">
        <f>L499+M499+N499</f>
        <v>19.2</v>
      </c>
      <c r="L499" s="9"/>
      <c r="M499" s="9"/>
      <c r="N499" s="9">
        <v>19.2</v>
      </c>
      <c r="O499" s="9">
        <f>P499+Q499+R499</f>
        <v>19.2</v>
      </c>
      <c r="P499" s="9"/>
      <c r="Q499" s="9"/>
      <c r="R499" s="9">
        <v>19.2</v>
      </c>
    </row>
    <row r="500" spans="1:18" ht="37.5">
      <c r="A500" s="65" t="s">
        <v>91</v>
      </c>
      <c r="B500" s="66">
        <v>546</v>
      </c>
      <c r="C500" s="13" t="s">
        <v>120</v>
      </c>
      <c r="D500" s="13" t="s">
        <v>122</v>
      </c>
      <c r="E500" s="66" t="s">
        <v>697</v>
      </c>
      <c r="F500" s="13" t="s">
        <v>174</v>
      </c>
      <c r="G500" s="9">
        <f>H500+I500+J500</f>
        <v>8.2</v>
      </c>
      <c r="H500" s="9"/>
      <c r="I500" s="9"/>
      <c r="J500" s="9">
        <v>8.2</v>
      </c>
      <c r="K500" s="9">
        <f>L500+M500+N500</f>
        <v>8.2</v>
      </c>
      <c r="L500" s="9"/>
      <c r="M500" s="9"/>
      <c r="N500" s="9">
        <v>8.2</v>
      </c>
      <c r="O500" s="9">
        <f>P500+Q500+R500</f>
        <v>8.2</v>
      </c>
      <c r="P500" s="9"/>
      <c r="Q500" s="9"/>
      <c r="R500" s="9">
        <v>8.2</v>
      </c>
    </row>
    <row r="501" spans="1:18" ht="43.5" customHeight="1">
      <c r="A501" s="65" t="s">
        <v>217</v>
      </c>
      <c r="B501" s="66">
        <v>546</v>
      </c>
      <c r="C501" s="13" t="s">
        <v>598</v>
      </c>
      <c r="D501" s="13" t="s">
        <v>122</v>
      </c>
      <c r="E501" s="66" t="s">
        <v>242</v>
      </c>
      <c r="F501" s="10"/>
      <c r="G501" s="9">
        <f>G502</f>
        <v>120</v>
      </c>
      <c r="H501" s="9">
        <f aca="true" t="shared" si="236" ref="H501:R502">H502</f>
        <v>0</v>
      </c>
      <c r="I501" s="9">
        <f t="shared" si="236"/>
        <v>120</v>
      </c>
      <c r="J501" s="9">
        <f t="shared" si="236"/>
        <v>0</v>
      </c>
      <c r="K501" s="9">
        <f t="shared" si="236"/>
        <v>120</v>
      </c>
      <c r="L501" s="9">
        <f t="shared" si="236"/>
        <v>0</v>
      </c>
      <c r="M501" s="9">
        <f t="shared" si="236"/>
        <v>120</v>
      </c>
      <c r="N501" s="9">
        <f t="shared" si="236"/>
        <v>0</v>
      </c>
      <c r="O501" s="9">
        <f t="shared" si="236"/>
        <v>120</v>
      </c>
      <c r="P501" s="9">
        <f t="shared" si="236"/>
        <v>0</v>
      </c>
      <c r="Q501" s="9">
        <f t="shared" si="236"/>
        <v>120</v>
      </c>
      <c r="R501" s="9">
        <f t="shared" si="236"/>
        <v>0</v>
      </c>
    </row>
    <row r="502" spans="1:18" ht="86.25" customHeight="1">
      <c r="A502" s="65" t="s">
        <v>597</v>
      </c>
      <c r="B502" s="66">
        <v>546</v>
      </c>
      <c r="C502" s="13" t="s">
        <v>120</v>
      </c>
      <c r="D502" s="13" t="s">
        <v>122</v>
      </c>
      <c r="E502" s="66" t="s">
        <v>87</v>
      </c>
      <c r="F502" s="10"/>
      <c r="G502" s="9">
        <f>G503</f>
        <v>120</v>
      </c>
      <c r="H502" s="9">
        <f t="shared" si="236"/>
        <v>0</v>
      </c>
      <c r="I502" s="9">
        <f t="shared" si="236"/>
        <v>120</v>
      </c>
      <c r="J502" s="9">
        <f t="shared" si="236"/>
        <v>0</v>
      </c>
      <c r="K502" s="9">
        <f t="shared" si="236"/>
        <v>120</v>
      </c>
      <c r="L502" s="9">
        <f t="shared" si="236"/>
        <v>0</v>
      </c>
      <c r="M502" s="9">
        <f t="shared" si="236"/>
        <v>120</v>
      </c>
      <c r="N502" s="9">
        <f t="shared" si="236"/>
        <v>0</v>
      </c>
      <c r="O502" s="9">
        <f t="shared" si="236"/>
        <v>120</v>
      </c>
      <c r="P502" s="9">
        <f t="shared" si="236"/>
        <v>0</v>
      </c>
      <c r="Q502" s="9">
        <f t="shared" si="236"/>
        <v>120</v>
      </c>
      <c r="R502" s="9">
        <f t="shared" si="236"/>
        <v>0</v>
      </c>
    </row>
    <row r="503" spans="1:18" ht="37.5">
      <c r="A503" s="65" t="s">
        <v>91</v>
      </c>
      <c r="B503" s="66">
        <v>546</v>
      </c>
      <c r="C503" s="13" t="s">
        <v>120</v>
      </c>
      <c r="D503" s="13" t="s">
        <v>122</v>
      </c>
      <c r="E503" s="66" t="s">
        <v>87</v>
      </c>
      <c r="F503" s="13" t="s">
        <v>174</v>
      </c>
      <c r="G503" s="9">
        <f>H503+I503+J503</f>
        <v>120</v>
      </c>
      <c r="H503" s="9"/>
      <c r="I503" s="9">
        <v>120</v>
      </c>
      <c r="J503" s="9"/>
      <c r="K503" s="9">
        <f>L503+M503+N503</f>
        <v>120</v>
      </c>
      <c r="L503" s="9"/>
      <c r="M503" s="9">
        <v>120</v>
      </c>
      <c r="N503" s="9"/>
      <c r="O503" s="9">
        <f>P503+Q503+R503</f>
        <v>120</v>
      </c>
      <c r="P503" s="67"/>
      <c r="Q503" s="77">
        <v>120</v>
      </c>
      <c r="R503" s="67"/>
    </row>
    <row r="504" spans="1:18" ht="45.75" customHeight="1">
      <c r="A504" s="65" t="s">
        <v>590</v>
      </c>
      <c r="B504" s="66">
        <v>546</v>
      </c>
      <c r="C504" s="13" t="s">
        <v>120</v>
      </c>
      <c r="D504" s="13" t="s">
        <v>123</v>
      </c>
      <c r="E504" s="66"/>
      <c r="F504" s="13"/>
      <c r="G504" s="9">
        <f>G510+G505</f>
        <v>167.3</v>
      </c>
      <c r="H504" s="9">
        <f aca="true" t="shared" si="237" ref="H504:R504">H510+H505</f>
        <v>0</v>
      </c>
      <c r="I504" s="9">
        <f t="shared" si="237"/>
        <v>140</v>
      </c>
      <c r="J504" s="9">
        <f t="shared" si="237"/>
        <v>27.3</v>
      </c>
      <c r="K504" s="9">
        <f t="shared" si="237"/>
        <v>167.3</v>
      </c>
      <c r="L504" s="9">
        <f t="shared" si="237"/>
        <v>0</v>
      </c>
      <c r="M504" s="9">
        <f t="shared" si="237"/>
        <v>140</v>
      </c>
      <c r="N504" s="9">
        <f t="shared" si="237"/>
        <v>27.3</v>
      </c>
      <c r="O504" s="9">
        <f t="shared" si="237"/>
        <v>167.3</v>
      </c>
      <c r="P504" s="9">
        <f t="shared" si="237"/>
        <v>0</v>
      </c>
      <c r="Q504" s="9">
        <f t="shared" si="237"/>
        <v>140</v>
      </c>
      <c r="R504" s="9">
        <f t="shared" si="237"/>
        <v>27.3</v>
      </c>
    </row>
    <row r="505" spans="1:18" ht="45.75" customHeight="1">
      <c r="A505" s="65" t="s">
        <v>630</v>
      </c>
      <c r="B505" s="66">
        <v>546</v>
      </c>
      <c r="C505" s="13" t="s">
        <v>120</v>
      </c>
      <c r="D505" s="13" t="s">
        <v>123</v>
      </c>
      <c r="E505" s="66" t="s">
        <v>631</v>
      </c>
      <c r="F505" s="13"/>
      <c r="G505" s="9">
        <f>G506</f>
        <v>27.3</v>
      </c>
      <c r="H505" s="9">
        <f aca="true" t="shared" si="238" ref="H505:R506">H506</f>
        <v>0</v>
      </c>
      <c r="I505" s="9">
        <f t="shared" si="238"/>
        <v>0</v>
      </c>
      <c r="J505" s="9">
        <f t="shared" si="238"/>
        <v>27.3</v>
      </c>
      <c r="K505" s="9">
        <f t="shared" si="238"/>
        <v>27.3</v>
      </c>
      <c r="L505" s="9">
        <f t="shared" si="238"/>
        <v>0</v>
      </c>
      <c r="M505" s="9">
        <f t="shared" si="238"/>
        <v>0</v>
      </c>
      <c r="N505" s="9">
        <f t="shared" si="238"/>
        <v>27.3</v>
      </c>
      <c r="O505" s="9">
        <f t="shared" si="238"/>
        <v>27.3</v>
      </c>
      <c r="P505" s="9">
        <f t="shared" si="238"/>
        <v>0</v>
      </c>
      <c r="Q505" s="9">
        <f t="shared" si="238"/>
        <v>0</v>
      </c>
      <c r="R505" s="9">
        <f t="shared" si="238"/>
        <v>27.3</v>
      </c>
    </row>
    <row r="506" spans="1:18" ht="45.75" customHeight="1">
      <c r="A506" s="65" t="s">
        <v>635</v>
      </c>
      <c r="B506" s="66">
        <v>546</v>
      </c>
      <c r="C506" s="13" t="s">
        <v>120</v>
      </c>
      <c r="D506" s="13" t="s">
        <v>123</v>
      </c>
      <c r="E506" s="66" t="s">
        <v>636</v>
      </c>
      <c r="F506" s="13"/>
      <c r="G506" s="9">
        <f>G507</f>
        <v>27.3</v>
      </c>
      <c r="H506" s="9">
        <f t="shared" si="238"/>
        <v>0</v>
      </c>
      <c r="I506" s="9">
        <f t="shared" si="238"/>
        <v>0</v>
      </c>
      <c r="J506" s="9">
        <f t="shared" si="238"/>
        <v>27.3</v>
      </c>
      <c r="K506" s="9">
        <f t="shared" si="238"/>
        <v>27.3</v>
      </c>
      <c r="L506" s="9">
        <f t="shared" si="238"/>
        <v>0</v>
      </c>
      <c r="M506" s="9">
        <f t="shared" si="238"/>
        <v>0</v>
      </c>
      <c r="N506" s="9">
        <f t="shared" si="238"/>
        <v>27.3</v>
      </c>
      <c r="O506" s="9">
        <f t="shared" si="238"/>
        <v>27.3</v>
      </c>
      <c r="P506" s="9">
        <f t="shared" si="238"/>
        <v>0</v>
      </c>
      <c r="Q506" s="9">
        <f t="shared" si="238"/>
        <v>0</v>
      </c>
      <c r="R506" s="9">
        <f t="shared" si="238"/>
        <v>27.3</v>
      </c>
    </row>
    <row r="507" spans="1:18" ht="96.75" customHeight="1">
      <c r="A507" s="65" t="s">
        <v>701</v>
      </c>
      <c r="B507" s="66">
        <v>546</v>
      </c>
      <c r="C507" s="13" t="s">
        <v>120</v>
      </c>
      <c r="D507" s="13" t="s">
        <v>123</v>
      </c>
      <c r="E507" s="66" t="s">
        <v>697</v>
      </c>
      <c r="F507" s="13"/>
      <c r="G507" s="9">
        <f>G508+G509</f>
        <v>27.3</v>
      </c>
      <c r="H507" s="9">
        <f aca="true" t="shared" si="239" ref="H507:R507">H508+H509</f>
        <v>0</v>
      </c>
      <c r="I507" s="9">
        <f t="shared" si="239"/>
        <v>0</v>
      </c>
      <c r="J507" s="9">
        <f t="shared" si="239"/>
        <v>27.3</v>
      </c>
      <c r="K507" s="9">
        <f t="shared" si="239"/>
        <v>27.3</v>
      </c>
      <c r="L507" s="9">
        <f t="shared" si="239"/>
        <v>0</v>
      </c>
      <c r="M507" s="9">
        <f t="shared" si="239"/>
        <v>0</v>
      </c>
      <c r="N507" s="9">
        <f t="shared" si="239"/>
        <v>27.3</v>
      </c>
      <c r="O507" s="9">
        <f t="shared" si="239"/>
        <v>27.3</v>
      </c>
      <c r="P507" s="9">
        <f t="shared" si="239"/>
        <v>0</v>
      </c>
      <c r="Q507" s="9">
        <f t="shared" si="239"/>
        <v>0</v>
      </c>
      <c r="R507" s="9">
        <f t="shared" si="239"/>
        <v>27.3</v>
      </c>
    </row>
    <row r="508" spans="1:18" ht="45.75" customHeight="1">
      <c r="A508" s="65" t="s">
        <v>170</v>
      </c>
      <c r="B508" s="66">
        <v>546</v>
      </c>
      <c r="C508" s="13" t="s">
        <v>120</v>
      </c>
      <c r="D508" s="13" t="s">
        <v>123</v>
      </c>
      <c r="E508" s="66" t="s">
        <v>697</v>
      </c>
      <c r="F508" s="13" t="s">
        <v>171</v>
      </c>
      <c r="G508" s="9">
        <f>H508+I508+J508</f>
        <v>19.1</v>
      </c>
      <c r="H508" s="9"/>
      <c r="I508" s="9"/>
      <c r="J508" s="9">
        <v>19.1</v>
      </c>
      <c r="K508" s="9">
        <f>L508+M508+N508</f>
        <v>19.1</v>
      </c>
      <c r="L508" s="9"/>
      <c r="M508" s="9"/>
      <c r="N508" s="9">
        <v>19.1</v>
      </c>
      <c r="O508" s="9">
        <f>P508+Q508+R508</f>
        <v>19.1</v>
      </c>
      <c r="P508" s="9"/>
      <c r="Q508" s="9"/>
      <c r="R508" s="9">
        <v>19.1</v>
      </c>
    </row>
    <row r="509" spans="1:18" ht="45.75" customHeight="1">
      <c r="A509" s="65" t="s">
        <v>91</v>
      </c>
      <c r="B509" s="66">
        <v>546</v>
      </c>
      <c r="C509" s="13" t="s">
        <v>120</v>
      </c>
      <c r="D509" s="13" t="s">
        <v>123</v>
      </c>
      <c r="E509" s="66" t="s">
        <v>697</v>
      </c>
      <c r="F509" s="13" t="s">
        <v>174</v>
      </c>
      <c r="G509" s="9">
        <f>H509+I509+J509</f>
        <v>8.2</v>
      </c>
      <c r="H509" s="9"/>
      <c r="I509" s="9"/>
      <c r="J509" s="9">
        <v>8.2</v>
      </c>
      <c r="K509" s="9">
        <f>L509+M509+N509</f>
        <v>8.2</v>
      </c>
      <c r="L509" s="9"/>
      <c r="M509" s="9"/>
      <c r="N509" s="9">
        <v>8.2</v>
      </c>
      <c r="O509" s="9">
        <f>P509+Q509+R509</f>
        <v>8.2</v>
      </c>
      <c r="P509" s="9"/>
      <c r="Q509" s="9"/>
      <c r="R509" s="9">
        <v>8.2</v>
      </c>
    </row>
    <row r="510" spans="1:18" ht="46.5" customHeight="1">
      <c r="A510" s="65" t="s">
        <v>217</v>
      </c>
      <c r="B510" s="66">
        <v>546</v>
      </c>
      <c r="C510" s="13" t="s">
        <v>120</v>
      </c>
      <c r="D510" s="13" t="s">
        <v>123</v>
      </c>
      <c r="E510" s="66" t="s">
        <v>242</v>
      </c>
      <c r="F510" s="13"/>
      <c r="G510" s="9">
        <f>G511</f>
        <v>140</v>
      </c>
      <c r="H510" s="9">
        <f aca="true" t="shared" si="240" ref="H510:R511">H511</f>
        <v>0</v>
      </c>
      <c r="I510" s="9">
        <f t="shared" si="240"/>
        <v>140</v>
      </c>
      <c r="J510" s="9">
        <f t="shared" si="240"/>
        <v>0</v>
      </c>
      <c r="K510" s="9">
        <f t="shared" si="240"/>
        <v>140</v>
      </c>
      <c r="L510" s="9">
        <f t="shared" si="240"/>
        <v>0</v>
      </c>
      <c r="M510" s="9">
        <f t="shared" si="240"/>
        <v>140</v>
      </c>
      <c r="N510" s="9">
        <f t="shared" si="240"/>
        <v>0</v>
      </c>
      <c r="O510" s="9">
        <f t="shared" si="240"/>
        <v>140</v>
      </c>
      <c r="P510" s="9">
        <f t="shared" si="240"/>
        <v>0</v>
      </c>
      <c r="Q510" s="9">
        <f t="shared" si="240"/>
        <v>140</v>
      </c>
      <c r="R510" s="9">
        <f t="shared" si="240"/>
        <v>0</v>
      </c>
    </row>
    <row r="511" spans="1:18" ht="82.5" customHeight="1">
      <c r="A511" s="65" t="s">
        <v>574</v>
      </c>
      <c r="B511" s="66">
        <v>546</v>
      </c>
      <c r="C511" s="13" t="s">
        <v>120</v>
      </c>
      <c r="D511" s="13" t="s">
        <v>123</v>
      </c>
      <c r="E511" s="66" t="s">
        <v>87</v>
      </c>
      <c r="F511" s="13"/>
      <c r="G511" s="9">
        <f>G512</f>
        <v>140</v>
      </c>
      <c r="H511" s="9">
        <f t="shared" si="240"/>
        <v>0</v>
      </c>
      <c r="I511" s="9">
        <f t="shared" si="240"/>
        <v>140</v>
      </c>
      <c r="J511" s="9">
        <f t="shared" si="240"/>
        <v>0</v>
      </c>
      <c r="K511" s="9">
        <f t="shared" si="240"/>
        <v>140</v>
      </c>
      <c r="L511" s="9">
        <f t="shared" si="240"/>
        <v>0</v>
      </c>
      <c r="M511" s="9">
        <f t="shared" si="240"/>
        <v>140</v>
      </c>
      <c r="N511" s="9">
        <f t="shared" si="240"/>
        <v>0</v>
      </c>
      <c r="O511" s="9">
        <f t="shared" si="240"/>
        <v>140</v>
      </c>
      <c r="P511" s="9">
        <f t="shared" si="240"/>
        <v>0</v>
      </c>
      <c r="Q511" s="9">
        <f t="shared" si="240"/>
        <v>140</v>
      </c>
      <c r="R511" s="9">
        <f t="shared" si="240"/>
        <v>0</v>
      </c>
    </row>
    <row r="512" spans="1:18" ht="37.5">
      <c r="A512" s="65" t="s">
        <v>91</v>
      </c>
      <c r="B512" s="66">
        <v>546</v>
      </c>
      <c r="C512" s="13" t="s">
        <v>120</v>
      </c>
      <c r="D512" s="13" t="s">
        <v>123</v>
      </c>
      <c r="E512" s="66" t="s">
        <v>87</v>
      </c>
      <c r="F512" s="13" t="s">
        <v>174</v>
      </c>
      <c r="G512" s="9">
        <f>H512+I512+J512</f>
        <v>140</v>
      </c>
      <c r="H512" s="9"/>
      <c r="I512" s="9">
        <v>140</v>
      </c>
      <c r="J512" s="9"/>
      <c r="K512" s="9">
        <f>L512+M512+N512</f>
        <v>140</v>
      </c>
      <c r="L512" s="9"/>
      <c r="M512" s="9">
        <v>140</v>
      </c>
      <c r="N512" s="9"/>
      <c r="O512" s="9">
        <f>P512+Q512+R512</f>
        <v>140</v>
      </c>
      <c r="P512" s="67"/>
      <c r="Q512" s="77">
        <v>140</v>
      </c>
      <c r="R512" s="67"/>
    </row>
    <row r="513" spans="1:18" ht="42" customHeight="1">
      <c r="A513" s="65" t="s">
        <v>202</v>
      </c>
      <c r="B513" s="66">
        <v>546</v>
      </c>
      <c r="C513" s="13" t="s">
        <v>120</v>
      </c>
      <c r="D513" s="13" t="s">
        <v>142</v>
      </c>
      <c r="E513" s="66"/>
      <c r="F513" s="13"/>
      <c r="G513" s="9">
        <f>G514</f>
        <v>395.2</v>
      </c>
      <c r="H513" s="9">
        <f aca="true" t="shared" si="241" ref="H513:R514">H514</f>
        <v>242.1</v>
      </c>
      <c r="I513" s="9">
        <f t="shared" si="241"/>
        <v>153.10000000000002</v>
      </c>
      <c r="J513" s="9">
        <f t="shared" si="241"/>
        <v>0</v>
      </c>
      <c r="K513" s="9">
        <f t="shared" si="241"/>
        <v>325.2</v>
      </c>
      <c r="L513" s="9">
        <f t="shared" si="241"/>
        <v>255.5</v>
      </c>
      <c r="M513" s="9">
        <f t="shared" si="241"/>
        <v>69.7</v>
      </c>
      <c r="N513" s="9">
        <f t="shared" si="241"/>
        <v>0</v>
      </c>
      <c r="O513" s="9">
        <f t="shared" si="241"/>
        <v>325.2</v>
      </c>
      <c r="P513" s="9">
        <f t="shared" si="241"/>
        <v>255.5</v>
      </c>
      <c r="Q513" s="9">
        <f t="shared" si="241"/>
        <v>69.7</v>
      </c>
      <c r="R513" s="9">
        <f t="shared" si="241"/>
        <v>0</v>
      </c>
    </row>
    <row r="514" spans="1:18" ht="66" customHeight="1">
      <c r="A514" s="65" t="s">
        <v>510</v>
      </c>
      <c r="B514" s="66">
        <v>546</v>
      </c>
      <c r="C514" s="13" t="s">
        <v>120</v>
      </c>
      <c r="D514" s="13" t="s">
        <v>142</v>
      </c>
      <c r="E514" s="66" t="s">
        <v>238</v>
      </c>
      <c r="F514" s="13"/>
      <c r="G514" s="9">
        <f>G515</f>
        <v>395.2</v>
      </c>
      <c r="H514" s="9">
        <f t="shared" si="241"/>
        <v>242.1</v>
      </c>
      <c r="I514" s="9">
        <f t="shared" si="241"/>
        <v>153.10000000000002</v>
      </c>
      <c r="J514" s="9">
        <f t="shared" si="241"/>
        <v>0</v>
      </c>
      <c r="K514" s="9">
        <f t="shared" si="241"/>
        <v>325.2</v>
      </c>
      <c r="L514" s="9">
        <f t="shared" si="241"/>
        <v>255.5</v>
      </c>
      <c r="M514" s="9">
        <f t="shared" si="241"/>
        <v>69.7</v>
      </c>
      <c r="N514" s="9">
        <f t="shared" si="241"/>
        <v>0</v>
      </c>
      <c r="O514" s="9">
        <f t="shared" si="241"/>
        <v>325.2</v>
      </c>
      <c r="P514" s="9">
        <f t="shared" si="241"/>
        <v>255.5</v>
      </c>
      <c r="Q514" s="9">
        <f t="shared" si="241"/>
        <v>69.7</v>
      </c>
      <c r="R514" s="9">
        <f t="shared" si="241"/>
        <v>0</v>
      </c>
    </row>
    <row r="515" spans="1:18" ht="25.5" customHeight="1">
      <c r="A515" s="65" t="s">
        <v>191</v>
      </c>
      <c r="B515" s="66">
        <v>546</v>
      </c>
      <c r="C515" s="13" t="s">
        <v>120</v>
      </c>
      <c r="D515" s="13" t="s">
        <v>142</v>
      </c>
      <c r="E515" s="66" t="s">
        <v>61</v>
      </c>
      <c r="F515" s="13"/>
      <c r="G515" s="9">
        <f>G516+G520+G525+G528+G531</f>
        <v>395.2</v>
      </c>
      <c r="H515" s="9">
        <f aca="true" t="shared" si="242" ref="H515:R515">H516+H520+H525+H528+H531</f>
        <v>242.1</v>
      </c>
      <c r="I515" s="9">
        <f t="shared" si="242"/>
        <v>153.10000000000002</v>
      </c>
      <c r="J515" s="9">
        <f t="shared" si="242"/>
        <v>0</v>
      </c>
      <c r="K515" s="9">
        <f t="shared" si="242"/>
        <v>325.2</v>
      </c>
      <c r="L515" s="9">
        <f t="shared" si="242"/>
        <v>255.5</v>
      </c>
      <c r="M515" s="9">
        <f t="shared" si="242"/>
        <v>69.7</v>
      </c>
      <c r="N515" s="9">
        <f t="shared" si="242"/>
        <v>0</v>
      </c>
      <c r="O515" s="9">
        <f t="shared" si="242"/>
        <v>325.2</v>
      </c>
      <c r="P515" s="9">
        <f t="shared" si="242"/>
        <v>255.5</v>
      </c>
      <c r="Q515" s="9">
        <f t="shared" si="242"/>
        <v>69.7</v>
      </c>
      <c r="R515" s="9">
        <f t="shared" si="242"/>
        <v>0</v>
      </c>
    </row>
    <row r="516" spans="1:18" ht="26.25" customHeight="1">
      <c r="A516" s="65" t="s">
        <v>534</v>
      </c>
      <c r="B516" s="66">
        <v>546</v>
      </c>
      <c r="C516" s="13" t="s">
        <v>120</v>
      </c>
      <c r="D516" s="13" t="s">
        <v>142</v>
      </c>
      <c r="E516" s="66" t="s">
        <v>511</v>
      </c>
      <c r="F516" s="13"/>
      <c r="G516" s="9">
        <f>G517</f>
        <v>38.2</v>
      </c>
      <c r="H516" s="9">
        <f aca="true" t="shared" si="243" ref="H516:R516">H517</f>
        <v>0</v>
      </c>
      <c r="I516" s="9">
        <f t="shared" si="243"/>
        <v>38.2</v>
      </c>
      <c r="J516" s="9">
        <f t="shared" si="243"/>
        <v>0</v>
      </c>
      <c r="K516" s="9">
        <f t="shared" si="243"/>
        <v>38.2</v>
      </c>
      <c r="L516" s="9">
        <f t="shared" si="243"/>
        <v>0</v>
      </c>
      <c r="M516" s="9">
        <f t="shared" si="243"/>
        <v>38.2</v>
      </c>
      <c r="N516" s="9">
        <f t="shared" si="243"/>
        <v>0</v>
      </c>
      <c r="O516" s="9">
        <f t="shared" si="243"/>
        <v>38.2</v>
      </c>
      <c r="P516" s="9">
        <f t="shared" si="243"/>
        <v>0</v>
      </c>
      <c r="Q516" s="9">
        <f t="shared" si="243"/>
        <v>38.2</v>
      </c>
      <c r="R516" s="9">
        <f t="shared" si="243"/>
        <v>0</v>
      </c>
    </row>
    <row r="517" spans="1:18" ht="30.75" customHeight="1">
      <c r="A517" s="65" t="s">
        <v>323</v>
      </c>
      <c r="B517" s="66">
        <v>546</v>
      </c>
      <c r="C517" s="13" t="s">
        <v>120</v>
      </c>
      <c r="D517" s="13" t="s">
        <v>142</v>
      </c>
      <c r="E517" s="66" t="s">
        <v>512</v>
      </c>
      <c r="F517" s="13"/>
      <c r="G517" s="9">
        <f>G518+G519</f>
        <v>38.2</v>
      </c>
      <c r="H517" s="9">
        <f aca="true" t="shared" si="244" ref="H517:R517">H518+H519</f>
        <v>0</v>
      </c>
      <c r="I517" s="9">
        <f t="shared" si="244"/>
        <v>38.2</v>
      </c>
      <c r="J517" s="9">
        <f t="shared" si="244"/>
        <v>0</v>
      </c>
      <c r="K517" s="9">
        <f t="shared" si="244"/>
        <v>38.2</v>
      </c>
      <c r="L517" s="9">
        <f t="shared" si="244"/>
        <v>0</v>
      </c>
      <c r="M517" s="9">
        <f t="shared" si="244"/>
        <v>38.2</v>
      </c>
      <c r="N517" s="9">
        <f t="shared" si="244"/>
        <v>0</v>
      </c>
      <c r="O517" s="9">
        <f t="shared" si="244"/>
        <v>38.2</v>
      </c>
      <c r="P517" s="9">
        <f t="shared" si="244"/>
        <v>0</v>
      </c>
      <c r="Q517" s="9">
        <f t="shared" si="244"/>
        <v>38.2</v>
      </c>
      <c r="R517" s="9">
        <f t="shared" si="244"/>
        <v>0</v>
      </c>
    </row>
    <row r="518" spans="1:18" ht="39" customHeight="1">
      <c r="A518" s="65" t="s">
        <v>91</v>
      </c>
      <c r="B518" s="66">
        <v>546</v>
      </c>
      <c r="C518" s="13" t="s">
        <v>120</v>
      </c>
      <c r="D518" s="13" t="s">
        <v>142</v>
      </c>
      <c r="E518" s="66" t="s">
        <v>512</v>
      </c>
      <c r="F518" s="13" t="s">
        <v>174</v>
      </c>
      <c r="G518" s="9">
        <f>H518+I518+J518</f>
        <v>35.2</v>
      </c>
      <c r="H518" s="9"/>
      <c r="I518" s="9">
        <v>35.2</v>
      </c>
      <c r="J518" s="9"/>
      <c r="K518" s="9">
        <f>L518+M518+N518</f>
        <v>35.2</v>
      </c>
      <c r="L518" s="9"/>
      <c r="M518" s="9">
        <v>35.2</v>
      </c>
      <c r="N518" s="9"/>
      <c r="O518" s="9">
        <f>P518+Q518+R518</f>
        <v>35.2</v>
      </c>
      <c r="P518" s="9"/>
      <c r="Q518" s="9">
        <v>35.2</v>
      </c>
      <c r="R518" s="9"/>
    </row>
    <row r="519" spans="1:18" ht="18.75">
      <c r="A519" s="65" t="s">
        <v>180</v>
      </c>
      <c r="B519" s="66">
        <v>546</v>
      </c>
      <c r="C519" s="13" t="s">
        <v>120</v>
      </c>
      <c r="D519" s="13" t="s">
        <v>142</v>
      </c>
      <c r="E519" s="66" t="s">
        <v>512</v>
      </c>
      <c r="F519" s="13" t="s">
        <v>176</v>
      </c>
      <c r="G519" s="9">
        <f>H519+I519+J519</f>
        <v>3</v>
      </c>
      <c r="H519" s="9"/>
      <c r="I519" s="9">
        <v>3</v>
      </c>
      <c r="J519" s="9"/>
      <c r="K519" s="9">
        <f>L519+M519+N519</f>
        <v>3</v>
      </c>
      <c r="L519" s="9"/>
      <c r="M519" s="9">
        <v>3</v>
      </c>
      <c r="N519" s="9"/>
      <c r="O519" s="9">
        <f>P519+Q519+R519</f>
        <v>3</v>
      </c>
      <c r="P519" s="16"/>
      <c r="Q519" s="78">
        <v>3</v>
      </c>
      <c r="R519" s="16"/>
    </row>
    <row r="520" spans="1:18" ht="50.25" customHeight="1">
      <c r="A520" s="65" t="s">
        <v>75</v>
      </c>
      <c r="B520" s="66">
        <v>546</v>
      </c>
      <c r="C520" s="13" t="s">
        <v>120</v>
      </c>
      <c r="D520" s="13" t="s">
        <v>142</v>
      </c>
      <c r="E520" s="66" t="s">
        <v>102</v>
      </c>
      <c r="F520" s="13"/>
      <c r="G520" s="9">
        <f>G523+G521</f>
        <v>339</v>
      </c>
      <c r="H520" s="9">
        <f aca="true" t="shared" si="245" ref="H520:O520">H523+H521</f>
        <v>242.1</v>
      </c>
      <c r="I520" s="9">
        <f t="shared" si="245"/>
        <v>96.9</v>
      </c>
      <c r="J520" s="9">
        <f t="shared" si="245"/>
        <v>0</v>
      </c>
      <c r="K520" s="9">
        <f t="shared" si="245"/>
        <v>269</v>
      </c>
      <c r="L520" s="9">
        <f t="shared" si="245"/>
        <v>255.5</v>
      </c>
      <c r="M520" s="9">
        <f t="shared" si="245"/>
        <v>13.5</v>
      </c>
      <c r="N520" s="9">
        <f t="shared" si="245"/>
        <v>0</v>
      </c>
      <c r="O520" s="9">
        <f t="shared" si="245"/>
        <v>269</v>
      </c>
      <c r="P520" s="9">
        <f>P523</f>
        <v>255.5</v>
      </c>
      <c r="Q520" s="9">
        <f>Q523</f>
        <v>13.5</v>
      </c>
      <c r="R520" s="9">
        <f>R523</f>
        <v>0</v>
      </c>
    </row>
    <row r="521" spans="1:18" ht="50.25" customHeight="1">
      <c r="A521" s="139" t="s">
        <v>323</v>
      </c>
      <c r="B521" s="66">
        <v>546</v>
      </c>
      <c r="C521" s="13" t="s">
        <v>120</v>
      </c>
      <c r="D521" s="13" t="s">
        <v>142</v>
      </c>
      <c r="E521" s="66" t="s">
        <v>726</v>
      </c>
      <c r="F521" s="13"/>
      <c r="G521" s="9">
        <f aca="true" t="shared" si="246" ref="G521:N521">G522</f>
        <v>25</v>
      </c>
      <c r="H521" s="9">
        <f t="shared" si="246"/>
        <v>0</v>
      </c>
      <c r="I521" s="9">
        <f t="shared" si="246"/>
        <v>25</v>
      </c>
      <c r="J521" s="9">
        <f t="shared" si="246"/>
        <v>0</v>
      </c>
      <c r="K521" s="9">
        <f t="shared" si="246"/>
        <v>0</v>
      </c>
      <c r="L521" s="9">
        <f t="shared" si="246"/>
        <v>0</v>
      </c>
      <c r="M521" s="9">
        <f t="shared" si="246"/>
        <v>0</v>
      </c>
      <c r="N521" s="9">
        <f t="shared" si="246"/>
        <v>0</v>
      </c>
      <c r="O521" s="9"/>
      <c r="P521" s="9"/>
      <c r="Q521" s="9"/>
      <c r="R521" s="9"/>
    </row>
    <row r="522" spans="1:18" ht="50.25" customHeight="1">
      <c r="A522" s="65" t="s">
        <v>91</v>
      </c>
      <c r="B522" s="66">
        <v>546</v>
      </c>
      <c r="C522" s="13" t="s">
        <v>120</v>
      </c>
      <c r="D522" s="13" t="s">
        <v>142</v>
      </c>
      <c r="E522" s="66" t="s">
        <v>726</v>
      </c>
      <c r="F522" s="13" t="s">
        <v>174</v>
      </c>
      <c r="G522" s="9">
        <f>H522+I522+J522</f>
        <v>25</v>
      </c>
      <c r="H522" s="9">
        <v>0</v>
      </c>
      <c r="I522" s="9">
        <v>25</v>
      </c>
      <c r="J522" s="9"/>
      <c r="K522" s="9">
        <f>L522++M522+N522</f>
        <v>0</v>
      </c>
      <c r="L522" s="9"/>
      <c r="M522" s="9"/>
      <c r="N522" s="9">
        <f>O522++P522+Q522</f>
        <v>0</v>
      </c>
      <c r="O522" s="9"/>
      <c r="P522" s="9"/>
      <c r="Q522" s="9"/>
      <c r="R522" s="9"/>
    </row>
    <row r="523" spans="1:18" ht="37.5">
      <c r="A523" s="65" t="s">
        <v>295</v>
      </c>
      <c r="B523" s="66">
        <v>546</v>
      </c>
      <c r="C523" s="13" t="s">
        <v>120</v>
      </c>
      <c r="D523" s="13" t="s">
        <v>142</v>
      </c>
      <c r="E523" s="66" t="s">
        <v>513</v>
      </c>
      <c r="F523" s="13"/>
      <c r="G523" s="9">
        <f>G524</f>
        <v>314</v>
      </c>
      <c r="H523" s="9">
        <f aca="true" t="shared" si="247" ref="H523:R523">H524</f>
        <v>242.1</v>
      </c>
      <c r="I523" s="9">
        <f t="shared" si="247"/>
        <v>71.9</v>
      </c>
      <c r="J523" s="9">
        <f t="shared" si="247"/>
        <v>0</v>
      </c>
      <c r="K523" s="9">
        <f t="shared" si="247"/>
        <v>269</v>
      </c>
      <c r="L523" s="9">
        <f t="shared" si="247"/>
        <v>255.5</v>
      </c>
      <c r="M523" s="9">
        <f t="shared" si="247"/>
        <v>13.5</v>
      </c>
      <c r="N523" s="9">
        <f t="shared" si="247"/>
        <v>0</v>
      </c>
      <c r="O523" s="9">
        <f t="shared" si="247"/>
        <v>269</v>
      </c>
      <c r="P523" s="9">
        <f t="shared" si="247"/>
        <v>255.5</v>
      </c>
      <c r="Q523" s="9">
        <f t="shared" si="247"/>
        <v>13.5</v>
      </c>
      <c r="R523" s="9">
        <f t="shared" si="247"/>
        <v>0</v>
      </c>
    </row>
    <row r="524" spans="1:18" ht="41.25" customHeight="1">
      <c r="A524" s="65" t="s">
        <v>91</v>
      </c>
      <c r="B524" s="66">
        <v>546</v>
      </c>
      <c r="C524" s="13" t="s">
        <v>120</v>
      </c>
      <c r="D524" s="13" t="s">
        <v>142</v>
      </c>
      <c r="E524" s="66" t="s">
        <v>513</v>
      </c>
      <c r="F524" s="13" t="s">
        <v>174</v>
      </c>
      <c r="G524" s="9">
        <f>H524+I524+J524</f>
        <v>314</v>
      </c>
      <c r="H524" s="9">
        <v>242.1</v>
      </c>
      <c r="I524" s="9">
        <f>12.8+59.1+25-25</f>
        <v>71.9</v>
      </c>
      <c r="J524" s="9"/>
      <c r="K524" s="9">
        <f>L524++M524+N524</f>
        <v>269</v>
      </c>
      <c r="L524" s="9">
        <v>255.5</v>
      </c>
      <c r="M524" s="9">
        <v>13.5</v>
      </c>
      <c r="N524" s="9"/>
      <c r="O524" s="9">
        <f>P524++Q524+R524</f>
        <v>269</v>
      </c>
      <c r="P524" s="9">
        <v>255.5</v>
      </c>
      <c r="Q524" s="9">
        <v>13.5</v>
      </c>
      <c r="R524" s="67"/>
    </row>
    <row r="525" spans="1:18" ht="44.25" customHeight="1">
      <c r="A525" s="65" t="s">
        <v>77</v>
      </c>
      <c r="B525" s="66">
        <v>546</v>
      </c>
      <c r="C525" s="13" t="s">
        <v>120</v>
      </c>
      <c r="D525" s="13" t="s">
        <v>142</v>
      </c>
      <c r="E525" s="66" t="s">
        <v>62</v>
      </c>
      <c r="F525" s="13"/>
      <c r="G525" s="9">
        <f>G526</f>
        <v>10</v>
      </c>
      <c r="H525" s="9">
        <f aca="true" t="shared" si="248" ref="H525:R526">H526</f>
        <v>0</v>
      </c>
      <c r="I525" s="9">
        <f t="shared" si="248"/>
        <v>10</v>
      </c>
      <c r="J525" s="9">
        <f t="shared" si="248"/>
        <v>0</v>
      </c>
      <c r="K525" s="9">
        <f t="shared" si="248"/>
        <v>10</v>
      </c>
      <c r="L525" s="9">
        <f t="shared" si="248"/>
        <v>0</v>
      </c>
      <c r="M525" s="9">
        <f t="shared" si="248"/>
        <v>10</v>
      </c>
      <c r="N525" s="9">
        <f t="shared" si="248"/>
        <v>0</v>
      </c>
      <c r="O525" s="9">
        <f t="shared" si="248"/>
        <v>10</v>
      </c>
      <c r="P525" s="9">
        <f t="shared" si="248"/>
        <v>0</v>
      </c>
      <c r="Q525" s="9">
        <f t="shared" si="248"/>
        <v>10</v>
      </c>
      <c r="R525" s="9">
        <f t="shared" si="248"/>
        <v>0</v>
      </c>
    </row>
    <row r="526" spans="1:18" ht="29.25" customHeight="1">
      <c r="A526" s="65" t="s">
        <v>323</v>
      </c>
      <c r="B526" s="66">
        <v>546</v>
      </c>
      <c r="C526" s="13" t="s">
        <v>120</v>
      </c>
      <c r="D526" s="13" t="s">
        <v>142</v>
      </c>
      <c r="E526" s="66" t="s">
        <v>514</v>
      </c>
      <c r="F526" s="13"/>
      <c r="G526" s="9">
        <f>G527</f>
        <v>10</v>
      </c>
      <c r="H526" s="9">
        <f t="shared" si="248"/>
        <v>0</v>
      </c>
      <c r="I526" s="9">
        <f t="shared" si="248"/>
        <v>10</v>
      </c>
      <c r="J526" s="9">
        <f t="shared" si="248"/>
        <v>0</v>
      </c>
      <c r="K526" s="9">
        <f t="shared" si="248"/>
        <v>10</v>
      </c>
      <c r="L526" s="9">
        <f t="shared" si="248"/>
        <v>0</v>
      </c>
      <c r="M526" s="9">
        <f t="shared" si="248"/>
        <v>10</v>
      </c>
      <c r="N526" s="9">
        <f t="shared" si="248"/>
        <v>0</v>
      </c>
      <c r="O526" s="9">
        <f t="shared" si="248"/>
        <v>10</v>
      </c>
      <c r="P526" s="9">
        <f t="shared" si="248"/>
        <v>0</v>
      </c>
      <c r="Q526" s="9">
        <f t="shared" si="248"/>
        <v>10</v>
      </c>
      <c r="R526" s="9">
        <f t="shared" si="248"/>
        <v>0</v>
      </c>
    </row>
    <row r="527" spans="1:18" ht="18.75">
      <c r="A527" s="65" t="s">
        <v>180</v>
      </c>
      <c r="B527" s="66">
        <v>546</v>
      </c>
      <c r="C527" s="13" t="s">
        <v>120</v>
      </c>
      <c r="D527" s="13" t="s">
        <v>142</v>
      </c>
      <c r="E527" s="66" t="s">
        <v>514</v>
      </c>
      <c r="F527" s="13" t="s">
        <v>176</v>
      </c>
      <c r="G527" s="9">
        <f>H527+I527+J527</f>
        <v>10</v>
      </c>
      <c r="H527" s="9"/>
      <c r="I527" s="9">
        <v>10</v>
      </c>
      <c r="J527" s="9"/>
      <c r="K527" s="9">
        <f>L527+M527+N527</f>
        <v>10</v>
      </c>
      <c r="L527" s="9"/>
      <c r="M527" s="9">
        <v>10</v>
      </c>
      <c r="N527" s="9"/>
      <c r="O527" s="9">
        <f>P527+Q527+R527</f>
        <v>10</v>
      </c>
      <c r="P527" s="67"/>
      <c r="Q527" s="67">
        <v>10</v>
      </c>
      <c r="R527" s="67"/>
    </row>
    <row r="528" spans="1:18" ht="44.25" customHeight="1">
      <c r="A528" s="65" t="s">
        <v>516</v>
      </c>
      <c r="B528" s="66">
        <v>546</v>
      </c>
      <c r="C528" s="13" t="s">
        <v>120</v>
      </c>
      <c r="D528" s="13" t="s">
        <v>142</v>
      </c>
      <c r="E528" s="66" t="s">
        <v>515</v>
      </c>
      <c r="F528" s="13"/>
      <c r="G528" s="9">
        <f>G529</f>
        <v>4</v>
      </c>
      <c r="H528" s="9">
        <f aca="true" t="shared" si="249" ref="H528:R529">H529</f>
        <v>0</v>
      </c>
      <c r="I528" s="9">
        <f t="shared" si="249"/>
        <v>4</v>
      </c>
      <c r="J528" s="9">
        <f t="shared" si="249"/>
        <v>0</v>
      </c>
      <c r="K528" s="9">
        <f t="shared" si="249"/>
        <v>4</v>
      </c>
      <c r="L528" s="9">
        <f t="shared" si="249"/>
        <v>0</v>
      </c>
      <c r="M528" s="9">
        <f t="shared" si="249"/>
        <v>4</v>
      </c>
      <c r="N528" s="9">
        <f t="shared" si="249"/>
        <v>0</v>
      </c>
      <c r="O528" s="9">
        <f t="shared" si="249"/>
        <v>4</v>
      </c>
      <c r="P528" s="9">
        <f t="shared" si="249"/>
        <v>0</v>
      </c>
      <c r="Q528" s="9">
        <f t="shared" si="249"/>
        <v>4</v>
      </c>
      <c r="R528" s="9">
        <f t="shared" si="249"/>
        <v>0</v>
      </c>
    </row>
    <row r="529" spans="1:18" ht="24.75" customHeight="1">
      <c r="A529" s="65" t="s">
        <v>323</v>
      </c>
      <c r="B529" s="66">
        <v>546</v>
      </c>
      <c r="C529" s="13" t="s">
        <v>120</v>
      </c>
      <c r="D529" s="13" t="s">
        <v>142</v>
      </c>
      <c r="E529" s="66" t="s">
        <v>517</v>
      </c>
      <c r="F529" s="13"/>
      <c r="G529" s="9">
        <f>G530</f>
        <v>4</v>
      </c>
      <c r="H529" s="9">
        <f t="shared" si="249"/>
        <v>0</v>
      </c>
      <c r="I529" s="9">
        <f t="shared" si="249"/>
        <v>4</v>
      </c>
      <c r="J529" s="9">
        <f t="shared" si="249"/>
        <v>0</v>
      </c>
      <c r="K529" s="9">
        <f t="shared" si="249"/>
        <v>4</v>
      </c>
      <c r="L529" s="9">
        <f t="shared" si="249"/>
        <v>0</v>
      </c>
      <c r="M529" s="9">
        <f t="shared" si="249"/>
        <v>4</v>
      </c>
      <c r="N529" s="9">
        <f t="shared" si="249"/>
        <v>0</v>
      </c>
      <c r="O529" s="9">
        <f t="shared" si="249"/>
        <v>4</v>
      </c>
      <c r="P529" s="9">
        <f t="shared" si="249"/>
        <v>0</v>
      </c>
      <c r="Q529" s="9">
        <f t="shared" si="249"/>
        <v>4</v>
      </c>
      <c r="R529" s="9">
        <f t="shared" si="249"/>
        <v>0</v>
      </c>
    </row>
    <row r="530" spans="1:18" ht="44.25" customHeight="1">
      <c r="A530" s="65" t="s">
        <v>91</v>
      </c>
      <c r="B530" s="66">
        <v>546</v>
      </c>
      <c r="C530" s="13" t="s">
        <v>120</v>
      </c>
      <c r="D530" s="13" t="s">
        <v>142</v>
      </c>
      <c r="E530" s="66" t="s">
        <v>517</v>
      </c>
      <c r="F530" s="13" t="s">
        <v>174</v>
      </c>
      <c r="G530" s="9">
        <f>H530+I530+J530</f>
        <v>4</v>
      </c>
      <c r="H530" s="9"/>
      <c r="I530" s="9">
        <v>4</v>
      </c>
      <c r="J530" s="9"/>
      <c r="K530" s="9">
        <f>L530+M530+N530</f>
        <v>4</v>
      </c>
      <c r="L530" s="9"/>
      <c r="M530" s="9">
        <v>4</v>
      </c>
      <c r="N530" s="9"/>
      <c r="O530" s="9">
        <f>P530+Q530+R530</f>
        <v>4</v>
      </c>
      <c r="P530" s="67"/>
      <c r="Q530" s="67">
        <v>4</v>
      </c>
      <c r="R530" s="67"/>
    </row>
    <row r="531" spans="1:18" ht="85.5" customHeight="1">
      <c r="A531" s="65" t="s">
        <v>570</v>
      </c>
      <c r="B531" s="66">
        <v>546</v>
      </c>
      <c r="C531" s="13" t="s">
        <v>120</v>
      </c>
      <c r="D531" s="13" t="s">
        <v>142</v>
      </c>
      <c r="E531" s="66" t="s">
        <v>566</v>
      </c>
      <c r="F531" s="13"/>
      <c r="G531" s="9">
        <f aca="true" t="shared" si="250" ref="G531:R532">G532</f>
        <v>4</v>
      </c>
      <c r="H531" s="9">
        <f t="shared" si="250"/>
        <v>0</v>
      </c>
      <c r="I531" s="9">
        <f t="shared" si="250"/>
        <v>4</v>
      </c>
      <c r="J531" s="9">
        <f t="shared" si="250"/>
        <v>0</v>
      </c>
      <c r="K531" s="9">
        <f t="shared" si="250"/>
        <v>4</v>
      </c>
      <c r="L531" s="9">
        <f t="shared" si="250"/>
        <v>0</v>
      </c>
      <c r="M531" s="9">
        <f t="shared" si="250"/>
        <v>4</v>
      </c>
      <c r="N531" s="9">
        <f t="shared" si="250"/>
        <v>0</v>
      </c>
      <c r="O531" s="9">
        <f t="shared" si="250"/>
        <v>4</v>
      </c>
      <c r="P531" s="9">
        <f t="shared" si="250"/>
        <v>0</v>
      </c>
      <c r="Q531" s="9">
        <f t="shared" si="250"/>
        <v>4</v>
      </c>
      <c r="R531" s="9">
        <f t="shared" si="250"/>
        <v>0</v>
      </c>
    </row>
    <row r="532" spans="1:18" ht="33" customHeight="1">
      <c r="A532" s="65" t="s">
        <v>323</v>
      </c>
      <c r="B532" s="66">
        <v>546</v>
      </c>
      <c r="C532" s="13" t="s">
        <v>120</v>
      </c>
      <c r="D532" s="13" t="s">
        <v>142</v>
      </c>
      <c r="E532" s="66" t="s">
        <v>567</v>
      </c>
      <c r="F532" s="13"/>
      <c r="G532" s="9">
        <f>G533</f>
        <v>4</v>
      </c>
      <c r="H532" s="9">
        <f t="shared" si="250"/>
        <v>0</v>
      </c>
      <c r="I532" s="9">
        <f t="shared" si="250"/>
        <v>4</v>
      </c>
      <c r="J532" s="9">
        <f t="shared" si="250"/>
        <v>0</v>
      </c>
      <c r="K532" s="9">
        <f t="shared" si="250"/>
        <v>4</v>
      </c>
      <c r="L532" s="9">
        <f t="shared" si="250"/>
        <v>0</v>
      </c>
      <c r="M532" s="9">
        <f t="shared" si="250"/>
        <v>4</v>
      </c>
      <c r="N532" s="9">
        <f t="shared" si="250"/>
        <v>0</v>
      </c>
      <c r="O532" s="9">
        <f t="shared" si="250"/>
        <v>4</v>
      </c>
      <c r="P532" s="9">
        <f t="shared" si="250"/>
        <v>0</v>
      </c>
      <c r="Q532" s="9">
        <f t="shared" si="250"/>
        <v>4</v>
      </c>
      <c r="R532" s="9">
        <f>R533</f>
        <v>0</v>
      </c>
    </row>
    <row r="533" spans="1:18" ht="18.75">
      <c r="A533" s="65" t="s">
        <v>172</v>
      </c>
      <c r="B533" s="66">
        <v>546</v>
      </c>
      <c r="C533" s="13" t="s">
        <v>120</v>
      </c>
      <c r="D533" s="13" t="s">
        <v>142</v>
      </c>
      <c r="E533" s="66" t="s">
        <v>567</v>
      </c>
      <c r="F533" s="13" t="s">
        <v>173</v>
      </c>
      <c r="G533" s="9">
        <f>H533+I532+J533</f>
        <v>4</v>
      </c>
      <c r="H533" s="9"/>
      <c r="I533" s="9">
        <v>4</v>
      </c>
      <c r="J533" s="9"/>
      <c r="K533" s="9">
        <f>L533+M532+N533</f>
        <v>4</v>
      </c>
      <c r="L533" s="9"/>
      <c r="M533" s="9">
        <v>4</v>
      </c>
      <c r="N533" s="9"/>
      <c r="O533" s="9">
        <f>P533+Q532+R533</f>
        <v>4</v>
      </c>
      <c r="P533" s="67"/>
      <c r="Q533" s="67">
        <v>4</v>
      </c>
      <c r="R533" s="67"/>
    </row>
    <row r="534" spans="1:18" ht="18.75">
      <c r="A534" s="65" t="s">
        <v>124</v>
      </c>
      <c r="B534" s="66">
        <v>546</v>
      </c>
      <c r="C534" s="13" t="s">
        <v>118</v>
      </c>
      <c r="D534" s="13" t="s">
        <v>384</v>
      </c>
      <c r="E534" s="13"/>
      <c r="F534" s="13"/>
      <c r="G534" s="9">
        <f aca="true" t="shared" si="251" ref="G534:R534">G547+G561+G541+G535</f>
        <v>49601.1</v>
      </c>
      <c r="H534" s="9">
        <f t="shared" si="251"/>
        <v>16301</v>
      </c>
      <c r="I534" s="9">
        <f t="shared" si="251"/>
        <v>15639.6</v>
      </c>
      <c r="J534" s="9">
        <f t="shared" si="251"/>
        <v>0</v>
      </c>
      <c r="K534" s="9">
        <f t="shared" si="251"/>
        <v>30947.300000000003</v>
      </c>
      <c r="L534" s="9">
        <f t="shared" si="251"/>
        <v>16035.3</v>
      </c>
      <c r="M534" s="9">
        <f t="shared" si="251"/>
        <v>14912</v>
      </c>
      <c r="N534" s="9">
        <f t="shared" si="251"/>
        <v>0</v>
      </c>
      <c r="O534" s="9">
        <f t="shared" si="251"/>
        <v>31603.100000000002</v>
      </c>
      <c r="P534" s="9" t="e">
        <f t="shared" si="251"/>
        <v>#REF!</v>
      </c>
      <c r="Q534" s="9" t="e">
        <f t="shared" si="251"/>
        <v>#REF!</v>
      </c>
      <c r="R534" s="9" t="e">
        <f t="shared" si="251"/>
        <v>#REF!</v>
      </c>
    </row>
    <row r="535" spans="1:18" ht="18.75">
      <c r="A535" s="31" t="s">
        <v>661</v>
      </c>
      <c r="B535" s="66">
        <v>546</v>
      </c>
      <c r="C535" s="13" t="s">
        <v>118</v>
      </c>
      <c r="D535" s="13" t="s">
        <v>117</v>
      </c>
      <c r="E535" s="13"/>
      <c r="F535" s="13"/>
      <c r="G535" s="9">
        <f>G536</f>
        <v>200</v>
      </c>
      <c r="H535" s="9">
        <f aca="true" t="shared" si="252" ref="H535:R539">H536</f>
        <v>200</v>
      </c>
      <c r="I535" s="9">
        <f t="shared" si="252"/>
        <v>0</v>
      </c>
      <c r="J535" s="9">
        <f t="shared" si="252"/>
        <v>0</v>
      </c>
      <c r="K535" s="9">
        <f t="shared" si="252"/>
        <v>0</v>
      </c>
      <c r="L535" s="9">
        <f t="shared" si="252"/>
        <v>0</v>
      </c>
      <c r="M535" s="9">
        <f t="shared" si="252"/>
        <v>0</v>
      </c>
      <c r="N535" s="9">
        <f t="shared" si="252"/>
        <v>0</v>
      </c>
      <c r="O535" s="9">
        <f t="shared" si="252"/>
        <v>0</v>
      </c>
      <c r="P535" s="9">
        <f t="shared" si="252"/>
        <v>0</v>
      </c>
      <c r="Q535" s="9">
        <f t="shared" si="252"/>
        <v>0</v>
      </c>
      <c r="R535" s="9">
        <f t="shared" si="252"/>
        <v>0</v>
      </c>
    </row>
    <row r="536" spans="1:18" ht="45.75" customHeight="1">
      <c r="A536" s="65" t="s">
        <v>496</v>
      </c>
      <c r="B536" s="66">
        <v>546</v>
      </c>
      <c r="C536" s="13" t="s">
        <v>118</v>
      </c>
      <c r="D536" s="13" t="s">
        <v>117</v>
      </c>
      <c r="E536" s="13" t="s">
        <v>9</v>
      </c>
      <c r="F536" s="13"/>
      <c r="G536" s="9">
        <f>G537</f>
        <v>200</v>
      </c>
      <c r="H536" s="9">
        <f t="shared" si="252"/>
        <v>200</v>
      </c>
      <c r="I536" s="9">
        <f t="shared" si="252"/>
        <v>0</v>
      </c>
      <c r="J536" s="9">
        <f t="shared" si="252"/>
        <v>0</v>
      </c>
      <c r="K536" s="9">
        <f t="shared" si="252"/>
        <v>0</v>
      </c>
      <c r="L536" s="9">
        <f t="shared" si="252"/>
        <v>0</v>
      </c>
      <c r="M536" s="9">
        <f t="shared" si="252"/>
        <v>0</v>
      </c>
      <c r="N536" s="9">
        <f t="shared" si="252"/>
        <v>0</v>
      </c>
      <c r="O536" s="9">
        <f t="shared" si="252"/>
        <v>0</v>
      </c>
      <c r="P536" s="9">
        <f t="shared" si="252"/>
        <v>0</v>
      </c>
      <c r="Q536" s="9">
        <f t="shared" si="252"/>
        <v>0</v>
      </c>
      <c r="R536" s="9">
        <f t="shared" si="252"/>
        <v>0</v>
      </c>
    </row>
    <row r="537" spans="1:18" ht="37.5">
      <c r="A537" s="65" t="s">
        <v>40</v>
      </c>
      <c r="B537" s="66">
        <v>546</v>
      </c>
      <c r="C537" s="13" t="s">
        <v>118</v>
      </c>
      <c r="D537" s="13" t="s">
        <v>117</v>
      </c>
      <c r="E537" s="13" t="s">
        <v>41</v>
      </c>
      <c r="F537" s="13"/>
      <c r="G537" s="9">
        <f>G538</f>
        <v>200</v>
      </c>
      <c r="H537" s="9">
        <f t="shared" si="252"/>
        <v>200</v>
      </c>
      <c r="I537" s="9">
        <f t="shared" si="252"/>
        <v>0</v>
      </c>
      <c r="J537" s="9">
        <f t="shared" si="252"/>
        <v>0</v>
      </c>
      <c r="K537" s="9">
        <f t="shared" si="252"/>
        <v>0</v>
      </c>
      <c r="L537" s="9">
        <f t="shared" si="252"/>
        <v>0</v>
      </c>
      <c r="M537" s="9">
        <f t="shared" si="252"/>
        <v>0</v>
      </c>
      <c r="N537" s="9">
        <f t="shared" si="252"/>
        <v>0</v>
      </c>
      <c r="O537" s="9">
        <f t="shared" si="252"/>
        <v>0</v>
      </c>
      <c r="P537" s="9">
        <f t="shared" si="252"/>
        <v>0</v>
      </c>
      <c r="Q537" s="9">
        <f t="shared" si="252"/>
        <v>0</v>
      </c>
      <c r="R537" s="9">
        <f t="shared" si="252"/>
        <v>0</v>
      </c>
    </row>
    <row r="538" spans="1:18" ht="18.75">
      <c r="A538" s="65" t="s">
        <v>664</v>
      </c>
      <c r="B538" s="66">
        <v>546</v>
      </c>
      <c r="C538" s="13" t="s">
        <v>118</v>
      </c>
      <c r="D538" s="13" t="s">
        <v>117</v>
      </c>
      <c r="E538" s="13" t="s">
        <v>44</v>
      </c>
      <c r="F538" s="13"/>
      <c r="G538" s="9">
        <f>G539</f>
        <v>200</v>
      </c>
      <c r="H538" s="9">
        <f t="shared" si="252"/>
        <v>200</v>
      </c>
      <c r="I538" s="9">
        <f t="shared" si="252"/>
        <v>0</v>
      </c>
      <c r="J538" s="9">
        <f t="shared" si="252"/>
        <v>0</v>
      </c>
      <c r="K538" s="9">
        <f t="shared" si="252"/>
        <v>0</v>
      </c>
      <c r="L538" s="9">
        <f t="shared" si="252"/>
        <v>0</v>
      </c>
      <c r="M538" s="9">
        <f t="shared" si="252"/>
        <v>0</v>
      </c>
      <c r="N538" s="9">
        <f t="shared" si="252"/>
        <v>0</v>
      </c>
      <c r="O538" s="9">
        <f t="shared" si="252"/>
        <v>0</v>
      </c>
      <c r="P538" s="9">
        <f t="shared" si="252"/>
        <v>0</v>
      </c>
      <c r="Q538" s="9">
        <f t="shared" si="252"/>
        <v>0</v>
      </c>
      <c r="R538" s="9">
        <f t="shared" si="252"/>
        <v>0</v>
      </c>
    </row>
    <row r="539" spans="1:18" ht="66.75" customHeight="1">
      <c r="A539" s="65" t="s">
        <v>662</v>
      </c>
      <c r="B539" s="66">
        <v>546</v>
      </c>
      <c r="C539" s="13" t="s">
        <v>118</v>
      </c>
      <c r="D539" s="13" t="s">
        <v>117</v>
      </c>
      <c r="E539" s="13" t="s">
        <v>663</v>
      </c>
      <c r="F539" s="13"/>
      <c r="G539" s="9">
        <f>G540</f>
        <v>200</v>
      </c>
      <c r="H539" s="9">
        <f t="shared" si="252"/>
        <v>200</v>
      </c>
      <c r="I539" s="9">
        <f t="shared" si="252"/>
        <v>0</v>
      </c>
      <c r="J539" s="9">
        <f t="shared" si="252"/>
        <v>0</v>
      </c>
      <c r="K539" s="9">
        <f t="shared" si="252"/>
        <v>0</v>
      </c>
      <c r="L539" s="9">
        <f t="shared" si="252"/>
        <v>0</v>
      </c>
      <c r="M539" s="9">
        <f t="shared" si="252"/>
        <v>0</v>
      </c>
      <c r="N539" s="9">
        <f t="shared" si="252"/>
        <v>0</v>
      </c>
      <c r="O539" s="9">
        <f t="shared" si="252"/>
        <v>0</v>
      </c>
      <c r="P539" s="9">
        <f t="shared" si="252"/>
        <v>0</v>
      </c>
      <c r="Q539" s="9">
        <f t="shared" si="252"/>
        <v>0</v>
      </c>
      <c r="R539" s="9">
        <f t="shared" si="252"/>
        <v>0</v>
      </c>
    </row>
    <row r="540" spans="1:18" ht="38.25" customHeight="1">
      <c r="A540" s="65" t="s">
        <v>91</v>
      </c>
      <c r="B540" s="66">
        <v>546</v>
      </c>
      <c r="C540" s="13" t="s">
        <v>118</v>
      </c>
      <c r="D540" s="13" t="s">
        <v>117</v>
      </c>
      <c r="E540" s="13" t="s">
        <v>663</v>
      </c>
      <c r="F540" s="13" t="s">
        <v>174</v>
      </c>
      <c r="G540" s="9">
        <f>H540+I540+J540</f>
        <v>200</v>
      </c>
      <c r="H540" s="9">
        <f>250-50</f>
        <v>200</v>
      </c>
      <c r="I540" s="9"/>
      <c r="J540" s="9"/>
      <c r="K540" s="9"/>
      <c r="L540" s="9"/>
      <c r="M540" s="9"/>
      <c r="N540" s="9"/>
      <c r="O540" s="9"/>
      <c r="P540" s="9"/>
      <c r="Q540" s="9"/>
      <c r="R540" s="9"/>
    </row>
    <row r="541" spans="1:18" ht="26.25" customHeight="1">
      <c r="A541" s="65" t="s">
        <v>558</v>
      </c>
      <c r="B541" s="66">
        <v>546</v>
      </c>
      <c r="C541" s="13" t="s">
        <v>118</v>
      </c>
      <c r="D541" s="13" t="s">
        <v>130</v>
      </c>
      <c r="E541" s="10"/>
      <c r="F541" s="10"/>
      <c r="G541" s="9">
        <f aca="true" t="shared" si="253" ref="G541:R545">G542</f>
        <v>2723.7</v>
      </c>
      <c r="H541" s="9">
        <f t="shared" si="253"/>
        <v>2642</v>
      </c>
      <c r="I541" s="9">
        <f t="shared" si="253"/>
        <v>81.7</v>
      </c>
      <c r="J541" s="9">
        <f t="shared" si="253"/>
        <v>0</v>
      </c>
      <c r="K541" s="9">
        <f t="shared" si="253"/>
        <v>2723.7</v>
      </c>
      <c r="L541" s="9">
        <f t="shared" si="253"/>
        <v>2642</v>
      </c>
      <c r="M541" s="9">
        <f t="shared" si="253"/>
        <v>81.7</v>
      </c>
      <c r="N541" s="9">
        <f t="shared" si="253"/>
        <v>0</v>
      </c>
      <c r="O541" s="9">
        <f t="shared" si="253"/>
        <v>2723.7</v>
      </c>
      <c r="P541" s="9">
        <f t="shared" si="253"/>
        <v>2642</v>
      </c>
      <c r="Q541" s="9">
        <f t="shared" si="253"/>
        <v>81.7</v>
      </c>
      <c r="R541" s="9">
        <f t="shared" si="253"/>
        <v>0</v>
      </c>
    </row>
    <row r="542" spans="1:18" ht="50.25" customHeight="1">
      <c r="A542" s="65" t="s">
        <v>477</v>
      </c>
      <c r="B542" s="66">
        <v>546</v>
      </c>
      <c r="C542" s="13" t="s">
        <v>118</v>
      </c>
      <c r="D542" s="13" t="s">
        <v>130</v>
      </c>
      <c r="E542" s="125" t="s">
        <v>239</v>
      </c>
      <c r="F542" s="10"/>
      <c r="G542" s="9">
        <f>G543</f>
        <v>2723.7</v>
      </c>
      <c r="H542" s="9">
        <f t="shared" si="253"/>
        <v>2642</v>
      </c>
      <c r="I542" s="9">
        <f t="shared" si="253"/>
        <v>81.7</v>
      </c>
      <c r="J542" s="9">
        <f t="shared" si="253"/>
        <v>0</v>
      </c>
      <c r="K542" s="9">
        <f t="shared" si="253"/>
        <v>2723.7</v>
      </c>
      <c r="L542" s="9">
        <f t="shared" si="253"/>
        <v>2642</v>
      </c>
      <c r="M542" s="9">
        <f t="shared" si="253"/>
        <v>81.7</v>
      </c>
      <c r="N542" s="9">
        <f t="shared" si="253"/>
        <v>0</v>
      </c>
      <c r="O542" s="9">
        <f t="shared" si="253"/>
        <v>2723.7</v>
      </c>
      <c r="P542" s="9">
        <f t="shared" si="253"/>
        <v>2642</v>
      </c>
      <c r="Q542" s="9">
        <f t="shared" si="253"/>
        <v>81.7</v>
      </c>
      <c r="R542" s="9">
        <f t="shared" si="253"/>
        <v>0</v>
      </c>
    </row>
    <row r="543" spans="1:18" ht="37.5">
      <c r="A543" s="8" t="s">
        <v>571</v>
      </c>
      <c r="B543" s="66">
        <v>546</v>
      </c>
      <c r="C543" s="13" t="s">
        <v>118</v>
      </c>
      <c r="D543" s="13" t="s">
        <v>130</v>
      </c>
      <c r="E543" s="125" t="s">
        <v>559</v>
      </c>
      <c r="F543" s="10"/>
      <c r="G543" s="9">
        <f>G544</f>
        <v>2723.7</v>
      </c>
      <c r="H543" s="9">
        <f t="shared" si="253"/>
        <v>2642</v>
      </c>
      <c r="I543" s="9">
        <f t="shared" si="253"/>
        <v>81.7</v>
      </c>
      <c r="J543" s="9">
        <f t="shared" si="253"/>
        <v>0</v>
      </c>
      <c r="K543" s="9">
        <f t="shared" si="253"/>
        <v>2723.7</v>
      </c>
      <c r="L543" s="9">
        <f t="shared" si="253"/>
        <v>2642</v>
      </c>
      <c r="M543" s="9">
        <f t="shared" si="253"/>
        <v>81.7</v>
      </c>
      <c r="N543" s="9">
        <f t="shared" si="253"/>
        <v>0</v>
      </c>
      <c r="O543" s="9">
        <f t="shared" si="253"/>
        <v>2723.7</v>
      </c>
      <c r="P543" s="9">
        <f t="shared" si="253"/>
        <v>2642</v>
      </c>
      <c r="Q543" s="9">
        <f t="shared" si="253"/>
        <v>81.7</v>
      </c>
      <c r="R543" s="9">
        <f t="shared" si="253"/>
        <v>0</v>
      </c>
    </row>
    <row r="544" spans="1:18" ht="37.5">
      <c r="A544" s="8" t="s">
        <v>560</v>
      </c>
      <c r="B544" s="66">
        <v>546</v>
      </c>
      <c r="C544" s="13" t="s">
        <v>118</v>
      </c>
      <c r="D544" s="13" t="s">
        <v>130</v>
      </c>
      <c r="E544" s="125" t="s">
        <v>561</v>
      </c>
      <c r="F544" s="10"/>
      <c r="G544" s="9">
        <f>G545</f>
        <v>2723.7</v>
      </c>
      <c r="H544" s="9">
        <f t="shared" si="253"/>
        <v>2642</v>
      </c>
      <c r="I544" s="9">
        <f t="shared" si="253"/>
        <v>81.7</v>
      </c>
      <c r="J544" s="9">
        <f t="shared" si="253"/>
        <v>0</v>
      </c>
      <c r="K544" s="9">
        <f t="shared" si="253"/>
        <v>2723.7</v>
      </c>
      <c r="L544" s="9">
        <f t="shared" si="253"/>
        <v>2642</v>
      </c>
      <c r="M544" s="9">
        <f t="shared" si="253"/>
        <v>81.7</v>
      </c>
      <c r="N544" s="9">
        <f t="shared" si="253"/>
        <v>0</v>
      </c>
      <c r="O544" s="9">
        <f t="shared" si="253"/>
        <v>2723.7</v>
      </c>
      <c r="P544" s="9">
        <f t="shared" si="253"/>
        <v>2642</v>
      </c>
      <c r="Q544" s="9">
        <f t="shared" si="253"/>
        <v>81.7</v>
      </c>
      <c r="R544" s="9">
        <f t="shared" si="253"/>
        <v>0</v>
      </c>
    </row>
    <row r="545" spans="1:18" ht="39" customHeight="1">
      <c r="A545" s="8" t="s">
        <v>562</v>
      </c>
      <c r="B545" s="66">
        <v>546</v>
      </c>
      <c r="C545" s="13" t="s">
        <v>118</v>
      </c>
      <c r="D545" s="13" t="s">
        <v>130</v>
      </c>
      <c r="E545" s="79" t="s">
        <v>563</v>
      </c>
      <c r="F545" s="10"/>
      <c r="G545" s="9">
        <f>G546</f>
        <v>2723.7</v>
      </c>
      <c r="H545" s="9">
        <f t="shared" si="253"/>
        <v>2642</v>
      </c>
      <c r="I545" s="9">
        <f t="shared" si="253"/>
        <v>81.7</v>
      </c>
      <c r="J545" s="9">
        <f t="shared" si="253"/>
        <v>0</v>
      </c>
      <c r="K545" s="9">
        <f t="shared" si="253"/>
        <v>2723.7</v>
      </c>
      <c r="L545" s="9">
        <f t="shared" si="253"/>
        <v>2642</v>
      </c>
      <c r="M545" s="9">
        <f t="shared" si="253"/>
        <v>81.7</v>
      </c>
      <c r="N545" s="9">
        <f t="shared" si="253"/>
        <v>0</v>
      </c>
      <c r="O545" s="9">
        <f t="shared" si="253"/>
        <v>2723.7</v>
      </c>
      <c r="P545" s="9">
        <f t="shared" si="253"/>
        <v>2642</v>
      </c>
      <c r="Q545" s="9">
        <f t="shared" si="253"/>
        <v>81.7</v>
      </c>
      <c r="R545" s="9">
        <f t="shared" si="253"/>
        <v>0</v>
      </c>
    </row>
    <row r="546" spans="1:18" ht="37.5">
      <c r="A546" s="65" t="s">
        <v>91</v>
      </c>
      <c r="B546" s="66">
        <v>546</v>
      </c>
      <c r="C546" s="13" t="s">
        <v>118</v>
      </c>
      <c r="D546" s="13" t="s">
        <v>130</v>
      </c>
      <c r="E546" s="61" t="s">
        <v>563</v>
      </c>
      <c r="F546" s="13" t="s">
        <v>174</v>
      </c>
      <c r="G546" s="9">
        <f>H546+I546+J546</f>
        <v>2723.7</v>
      </c>
      <c r="H546" s="9">
        <v>2642</v>
      </c>
      <c r="I546" s="9">
        <v>81.7</v>
      </c>
      <c r="J546" s="11"/>
      <c r="K546" s="9">
        <f>L546+M546+N546</f>
        <v>2723.7</v>
      </c>
      <c r="L546" s="9">
        <v>2642</v>
      </c>
      <c r="M546" s="9">
        <v>81.7</v>
      </c>
      <c r="N546" s="11"/>
      <c r="O546" s="9">
        <f>P546+Q546+R546</f>
        <v>2723.7</v>
      </c>
      <c r="P546" s="9">
        <v>2642</v>
      </c>
      <c r="Q546" s="9">
        <v>81.7</v>
      </c>
      <c r="R546" s="9"/>
    </row>
    <row r="547" spans="1:18" ht="18.75">
      <c r="A547" s="65" t="s">
        <v>155</v>
      </c>
      <c r="B547" s="66">
        <v>546</v>
      </c>
      <c r="C547" s="13" t="s">
        <v>118</v>
      </c>
      <c r="D547" s="13" t="s">
        <v>122</v>
      </c>
      <c r="E547" s="13"/>
      <c r="F547" s="13"/>
      <c r="G547" s="9">
        <f>G548</f>
        <v>45241.3</v>
      </c>
      <c r="H547" s="9">
        <f aca="true" t="shared" si="254" ref="H547:R547">H548</f>
        <v>12141.4</v>
      </c>
      <c r="I547" s="9">
        <f t="shared" si="254"/>
        <v>15439.4</v>
      </c>
      <c r="J547" s="9">
        <f t="shared" si="254"/>
        <v>0</v>
      </c>
      <c r="K547" s="9">
        <f t="shared" si="254"/>
        <v>26830.4</v>
      </c>
      <c r="L547" s="9">
        <f t="shared" si="254"/>
        <v>12141.4</v>
      </c>
      <c r="M547" s="9">
        <f t="shared" si="254"/>
        <v>14689</v>
      </c>
      <c r="N547" s="9">
        <f t="shared" si="254"/>
        <v>0</v>
      </c>
      <c r="O547" s="9">
        <f t="shared" si="254"/>
        <v>27400.4</v>
      </c>
      <c r="P547" s="9">
        <f t="shared" si="254"/>
        <v>12141.4</v>
      </c>
      <c r="Q547" s="9">
        <f t="shared" si="254"/>
        <v>15259</v>
      </c>
      <c r="R547" s="9">
        <f t="shared" si="254"/>
        <v>0</v>
      </c>
    </row>
    <row r="548" spans="1:18" ht="56.25">
      <c r="A548" s="65" t="s">
        <v>458</v>
      </c>
      <c r="B548" s="66">
        <v>546</v>
      </c>
      <c r="C548" s="13" t="s">
        <v>118</v>
      </c>
      <c r="D548" s="13" t="s">
        <v>122</v>
      </c>
      <c r="E548" s="13" t="s">
        <v>110</v>
      </c>
      <c r="F548" s="13"/>
      <c r="G548" s="9">
        <f aca="true" t="shared" si="255" ref="G548:R548">G549+G553</f>
        <v>45241.3</v>
      </c>
      <c r="H548" s="9">
        <f t="shared" si="255"/>
        <v>12141.4</v>
      </c>
      <c r="I548" s="9">
        <f t="shared" si="255"/>
        <v>15439.4</v>
      </c>
      <c r="J548" s="9">
        <f t="shared" si="255"/>
        <v>0</v>
      </c>
      <c r="K548" s="9">
        <f t="shared" si="255"/>
        <v>26830.4</v>
      </c>
      <c r="L548" s="9">
        <f t="shared" si="255"/>
        <v>12141.4</v>
      </c>
      <c r="M548" s="9">
        <f t="shared" si="255"/>
        <v>14689</v>
      </c>
      <c r="N548" s="9">
        <f t="shared" si="255"/>
        <v>0</v>
      </c>
      <c r="O548" s="9">
        <f t="shared" si="255"/>
        <v>27400.4</v>
      </c>
      <c r="P548" s="9">
        <f t="shared" si="255"/>
        <v>12141.4</v>
      </c>
      <c r="Q548" s="9">
        <f t="shared" si="255"/>
        <v>15259</v>
      </c>
      <c r="R548" s="9">
        <f t="shared" si="255"/>
        <v>0</v>
      </c>
    </row>
    <row r="549" spans="1:18" ht="37.5">
      <c r="A549" s="65" t="s">
        <v>22</v>
      </c>
      <c r="B549" s="66">
        <v>546</v>
      </c>
      <c r="C549" s="13" t="s">
        <v>118</v>
      </c>
      <c r="D549" s="13" t="s">
        <v>122</v>
      </c>
      <c r="E549" s="13" t="s">
        <v>111</v>
      </c>
      <c r="F549" s="13"/>
      <c r="G549" s="9">
        <f>G550</f>
        <v>9887.8</v>
      </c>
      <c r="H549" s="9">
        <f aca="true" t="shared" si="256" ref="H549:R549">H550</f>
        <v>0</v>
      </c>
      <c r="I549" s="9">
        <f t="shared" si="256"/>
        <v>9887.8</v>
      </c>
      <c r="J549" s="9">
        <f t="shared" si="256"/>
        <v>0</v>
      </c>
      <c r="K549" s="9">
        <f t="shared" si="256"/>
        <v>8821</v>
      </c>
      <c r="L549" s="9">
        <f t="shared" si="256"/>
        <v>0</v>
      </c>
      <c r="M549" s="9">
        <f t="shared" si="256"/>
        <v>8821</v>
      </c>
      <c r="N549" s="9">
        <f t="shared" si="256"/>
        <v>0</v>
      </c>
      <c r="O549" s="9">
        <f t="shared" si="256"/>
        <v>9321</v>
      </c>
      <c r="P549" s="9">
        <f t="shared" si="256"/>
        <v>0</v>
      </c>
      <c r="Q549" s="9">
        <f t="shared" si="256"/>
        <v>9321</v>
      </c>
      <c r="R549" s="9">
        <f t="shared" si="256"/>
        <v>0</v>
      </c>
    </row>
    <row r="550" spans="1:18" ht="18.75">
      <c r="A550" s="65" t="s">
        <v>335</v>
      </c>
      <c r="B550" s="66">
        <v>546</v>
      </c>
      <c r="C550" s="13" t="s">
        <v>118</v>
      </c>
      <c r="D550" s="13" t="s">
        <v>122</v>
      </c>
      <c r="E550" s="13" t="s">
        <v>112</v>
      </c>
      <c r="F550" s="13"/>
      <c r="G550" s="9">
        <f>G551+G552</f>
        <v>9887.8</v>
      </c>
      <c r="H550" s="9">
        <f aca="true" t="shared" si="257" ref="H550:R550">H551+H552</f>
        <v>0</v>
      </c>
      <c r="I550" s="9">
        <f t="shared" si="257"/>
        <v>9887.8</v>
      </c>
      <c r="J550" s="9">
        <f t="shared" si="257"/>
        <v>0</v>
      </c>
      <c r="K550" s="9">
        <f t="shared" si="257"/>
        <v>8821</v>
      </c>
      <c r="L550" s="9">
        <f t="shared" si="257"/>
        <v>0</v>
      </c>
      <c r="M550" s="9">
        <f t="shared" si="257"/>
        <v>8821</v>
      </c>
      <c r="N550" s="9">
        <f t="shared" si="257"/>
        <v>0</v>
      </c>
      <c r="O550" s="9">
        <f t="shared" si="257"/>
        <v>9321</v>
      </c>
      <c r="P550" s="9">
        <f t="shared" si="257"/>
        <v>0</v>
      </c>
      <c r="Q550" s="9">
        <f t="shared" si="257"/>
        <v>9321</v>
      </c>
      <c r="R550" s="9">
        <f t="shared" si="257"/>
        <v>0</v>
      </c>
    </row>
    <row r="551" spans="1:18" ht="37.5">
      <c r="A551" s="65" t="s">
        <v>91</v>
      </c>
      <c r="B551" s="66">
        <v>546</v>
      </c>
      <c r="C551" s="13" t="s">
        <v>118</v>
      </c>
      <c r="D551" s="13" t="s">
        <v>122</v>
      </c>
      <c r="E551" s="13" t="s">
        <v>112</v>
      </c>
      <c r="F551" s="13" t="s">
        <v>174</v>
      </c>
      <c r="G551" s="9">
        <f>H551+I551+J551</f>
        <v>3666.8</v>
      </c>
      <c r="H551" s="9"/>
      <c r="I551" s="9">
        <f>2538.4+1528.4-400</f>
        <v>3666.8</v>
      </c>
      <c r="J551" s="9"/>
      <c r="K551" s="9">
        <f>L551+M551+N551</f>
        <v>3000</v>
      </c>
      <c r="L551" s="9"/>
      <c r="M551" s="9">
        <v>3000</v>
      </c>
      <c r="N551" s="9"/>
      <c r="O551" s="9">
        <f>P551+Q551+R551</f>
        <v>3500</v>
      </c>
      <c r="P551" s="67"/>
      <c r="Q551" s="9">
        <v>3500</v>
      </c>
      <c r="R551" s="67"/>
    </row>
    <row r="552" spans="1:18" ht="18.75">
      <c r="A552" s="65" t="s">
        <v>221</v>
      </c>
      <c r="B552" s="66">
        <v>546</v>
      </c>
      <c r="C552" s="13" t="s">
        <v>118</v>
      </c>
      <c r="D552" s="13" t="s">
        <v>122</v>
      </c>
      <c r="E552" s="13" t="s">
        <v>112</v>
      </c>
      <c r="F552" s="13" t="s">
        <v>220</v>
      </c>
      <c r="G552" s="9">
        <f>H552+I552+J552</f>
        <v>6221</v>
      </c>
      <c r="H552" s="9"/>
      <c r="I552" s="9">
        <f>5821+400</f>
        <v>6221</v>
      </c>
      <c r="J552" s="9"/>
      <c r="K552" s="9">
        <f>L552+M552+N552</f>
        <v>5821</v>
      </c>
      <c r="L552" s="9"/>
      <c r="M552" s="9">
        <v>5821</v>
      </c>
      <c r="N552" s="9"/>
      <c r="O552" s="9">
        <f>P552+Q552+R552</f>
        <v>5821</v>
      </c>
      <c r="P552" s="67"/>
      <c r="Q552" s="9">
        <v>5821</v>
      </c>
      <c r="R552" s="67"/>
    </row>
    <row r="553" spans="1:18" ht="37.5">
      <c r="A553" s="93" t="s">
        <v>23</v>
      </c>
      <c r="B553" s="66">
        <v>546</v>
      </c>
      <c r="C553" s="13" t="s">
        <v>118</v>
      </c>
      <c r="D553" s="13" t="s">
        <v>122</v>
      </c>
      <c r="E553" s="13" t="s">
        <v>113</v>
      </c>
      <c r="F553" s="13"/>
      <c r="G553" s="9">
        <f>G554+G559+G557</f>
        <v>35353.5</v>
      </c>
      <c r="H553" s="9">
        <f aca="true" t="shared" si="258" ref="H553:R553">H554+H559+H557</f>
        <v>12141.4</v>
      </c>
      <c r="I553" s="9">
        <f t="shared" si="258"/>
        <v>5551.6</v>
      </c>
      <c r="J553" s="9">
        <f t="shared" si="258"/>
        <v>0</v>
      </c>
      <c r="K553" s="9">
        <f t="shared" si="258"/>
        <v>18009.4</v>
      </c>
      <c r="L553" s="9">
        <f t="shared" si="258"/>
        <v>12141.4</v>
      </c>
      <c r="M553" s="9">
        <f t="shared" si="258"/>
        <v>5868</v>
      </c>
      <c r="N553" s="9">
        <f t="shared" si="258"/>
        <v>0</v>
      </c>
      <c r="O553" s="9">
        <f t="shared" si="258"/>
        <v>18079.4</v>
      </c>
      <c r="P553" s="9">
        <f t="shared" si="258"/>
        <v>12141.4</v>
      </c>
      <c r="Q553" s="9">
        <f t="shared" si="258"/>
        <v>5938</v>
      </c>
      <c r="R553" s="9">
        <f t="shared" si="258"/>
        <v>0</v>
      </c>
    </row>
    <row r="554" spans="1:18" ht="18.75">
      <c r="A554" s="65" t="s">
        <v>213</v>
      </c>
      <c r="B554" s="66">
        <v>546</v>
      </c>
      <c r="C554" s="13" t="s">
        <v>118</v>
      </c>
      <c r="D554" s="13" t="s">
        <v>122</v>
      </c>
      <c r="E554" s="13" t="s">
        <v>114</v>
      </c>
      <c r="F554" s="13"/>
      <c r="G554" s="9">
        <f>G555+G556</f>
        <v>4545.4</v>
      </c>
      <c r="H554" s="9">
        <f aca="true" t="shared" si="259" ref="H554:R554">H555+H556</f>
        <v>0</v>
      </c>
      <c r="I554" s="9">
        <f t="shared" si="259"/>
        <v>5499.5</v>
      </c>
      <c r="J554" s="9">
        <f t="shared" si="259"/>
        <v>0</v>
      </c>
      <c r="K554" s="9">
        <f t="shared" si="259"/>
        <v>5815.9</v>
      </c>
      <c r="L554" s="9">
        <f t="shared" si="259"/>
        <v>0</v>
      </c>
      <c r="M554" s="9">
        <f t="shared" si="259"/>
        <v>5815.9</v>
      </c>
      <c r="N554" s="9">
        <f t="shared" si="259"/>
        <v>0</v>
      </c>
      <c r="O554" s="9">
        <f t="shared" si="259"/>
        <v>5885.9</v>
      </c>
      <c r="P554" s="9">
        <f t="shared" si="259"/>
        <v>0</v>
      </c>
      <c r="Q554" s="9">
        <f t="shared" si="259"/>
        <v>5885.9</v>
      </c>
      <c r="R554" s="9">
        <f t="shared" si="259"/>
        <v>0</v>
      </c>
    </row>
    <row r="555" spans="1:18" ht="37.5">
      <c r="A555" s="65" t="s">
        <v>91</v>
      </c>
      <c r="B555" s="66">
        <v>546</v>
      </c>
      <c r="C555" s="13" t="s">
        <v>118</v>
      </c>
      <c r="D555" s="13" t="s">
        <v>122</v>
      </c>
      <c r="E555" s="13" t="s">
        <v>114</v>
      </c>
      <c r="F555" s="13" t="s">
        <v>174</v>
      </c>
      <c r="G555" s="9">
        <v>2295.4</v>
      </c>
      <c r="H555" s="9"/>
      <c r="I555" s="9">
        <v>3499.5</v>
      </c>
      <c r="J555" s="9"/>
      <c r="K555" s="9">
        <f>L555+M555+N555</f>
        <v>5815.9</v>
      </c>
      <c r="L555" s="9"/>
      <c r="M555" s="9">
        <v>5815.9</v>
      </c>
      <c r="N555" s="9"/>
      <c r="O555" s="9">
        <f>P555+Q555+R555</f>
        <v>5885.9</v>
      </c>
      <c r="P555" s="67"/>
      <c r="Q555" s="9">
        <v>5885.9</v>
      </c>
      <c r="R555" s="67"/>
    </row>
    <row r="556" spans="1:18" ht="18.75">
      <c r="A556" s="65" t="s">
        <v>221</v>
      </c>
      <c r="B556" s="66">
        <v>546</v>
      </c>
      <c r="C556" s="13" t="s">
        <v>118</v>
      </c>
      <c r="D556" s="13" t="s">
        <v>122</v>
      </c>
      <c r="E556" s="13" t="s">
        <v>114</v>
      </c>
      <c r="F556" s="13" t="s">
        <v>220</v>
      </c>
      <c r="G556" s="9">
        <v>2250</v>
      </c>
      <c r="H556" s="9"/>
      <c r="I556" s="9">
        <v>2000</v>
      </c>
      <c r="J556" s="9"/>
      <c r="K556" s="9">
        <f>L556+M556+N556</f>
        <v>0</v>
      </c>
      <c r="L556" s="9"/>
      <c r="M556" s="9"/>
      <c r="N556" s="9"/>
      <c r="O556" s="9">
        <f>P556+Q556+R556</f>
        <v>0</v>
      </c>
      <c r="P556" s="67"/>
      <c r="Q556" s="67"/>
      <c r="R556" s="67"/>
    </row>
    <row r="557" spans="1:18" ht="39.75" customHeight="1">
      <c r="A557" s="65" t="s">
        <v>339</v>
      </c>
      <c r="B557" s="66">
        <v>546</v>
      </c>
      <c r="C557" s="13" t="s">
        <v>118</v>
      </c>
      <c r="D557" s="13" t="s">
        <v>122</v>
      </c>
      <c r="E557" s="13" t="s">
        <v>391</v>
      </c>
      <c r="F557" s="13"/>
      <c r="G557" s="9">
        <f>G558</f>
        <v>29070.6</v>
      </c>
      <c r="H557" s="9">
        <f aca="true" t="shared" si="260" ref="H557:R557">H558</f>
        <v>10456</v>
      </c>
      <c r="I557" s="9">
        <f t="shared" si="260"/>
        <v>0</v>
      </c>
      <c r="J557" s="9">
        <f t="shared" si="260"/>
        <v>0</v>
      </c>
      <c r="K557" s="9">
        <f t="shared" si="260"/>
        <v>10456</v>
      </c>
      <c r="L557" s="9">
        <f t="shared" si="260"/>
        <v>10456</v>
      </c>
      <c r="M557" s="9">
        <f t="shared" si="260"/>
        <v>0</v>
      </c>
      <c r="N557" s="9">
        <f t="shared" si="260"/>
        <v>0</v>
      </c>
      <c r="O557" s="9">
        <f t="shared" si="260"/>
        <v>10456</v>
      </c>
      <c r="P557" s="9">
        <f t="shared" si="260"/>
        <v>10456</v>
      </c>
      <c r="Q557" s="9">
        <f t="shared" si="260"/>
        <v>0</v>
      </c>
      <c r="R557" s="9">
        <f t="shared" si="260"/>
        <v>0</v>
      </c>
    </row>
    <row r="558" spans="1:18" ht="18.75">
      <c r="A558" s="65" t="s">
        <v>221</v>
      </c>
      <c r="B558" s="66">
        <v>546</v>
      </c>
      <c r="C558" s="13" t="s">
        <v>118</v>
      </c>
      <c r="D558" s="13" t="s">
        <v>122</v>
      </c>
      <c r="E558" s="13" t="s">
        <v>391</v>
      </c>
      <c r="F558" s="13" t="s">
        <v>220</v>
      </c>
      <c r="G558" s="9">
        <v>29070.6</v>
      </c>
      <c r="H558" s="9">
        <v>10456</v>
      </c>
      <c r="I558" s="9"/>
      <c r="J558" s="9"/>
      <c r="K558" s="9">
        <f>L558+M558+N558</f>
        <v>10456</v>
      </c>
      <c r="L558" s="9">
        <v>10456</v>
      </c>
      <c r="M558" s="9"/>
      <c r="N558" s="9"/>
      <c r="O558" s="9">
        <f>P558+Q558+R558</f>
        <v>10456</v>
      </c>
      <c r="P558" s="9">
        <v>10456</v>
      </c>
      <c r="Q558" s="9"/>
      <c r="R558" s="9"/>
    </row>
    <row r="559" spans="1:18" ht="63.75" customHeight="1">
      <c r="A559" s="65" t="s">
        <v>338</v>
      </c>
      <c r="B559" s="66">
        <v>546</v>
      </c>
      <c r="C559" s="13" t="s">
        <v>118</v>
      </c>
      <c r="D559" s="13" t="s">
        <v>122</v>
      </c>
      <c r="E559" s="13" t="s">
        <v>336</v>
      </c>
      <c r="F559" s="13"/>
      <c r="G559" s="9">
        <f>G560</f>
        <v>1737.5</v>
      </c>
      <c r="H559" s="9">
        <f aca="true" t="shared" si="261" ref="H559:R559">H560</f>
        <v>1685.4</v>
      </c>
      <c r="I559" s="9">
        <f t="shared" si="261"/>
        <v>52.1</v>
      </c>
      <c r="J559" s="9">
        <f t="shared" si="261"/>
        <v>0</v>
      </c>
      <c r="K559" s="9">
        <f t="shared" si="261"/>
        <v>1737.5</v>
      </c>
      <c r="L559" s="9">
        <f t="shared" si="261"/>
        <v>1685.4</v>
      </c>
      <c r="M559" s="9">
        <f t="shared" si="261"/>
        <v>52.1</v>
      </c>
      <c r="N559" s="9">
        <f t="shared" si="261"/>
        <v>0</v>
      </c>
      <c r="O559" s="9">
        <f t="shared" si="261"/>
        <v>1737.5</v>
      </c>
      <c r="P559" s="9">
        <f t="shared" si="261"/>
        <v>1685.4</v>
      </c>
      <c r="Q559" s="9">
        <f t="shared" si="261"/>
        <v>52.1</v>
      </c>
      <c r="R559" s="9">
        <f t="shared" si="261"/>
        <v>0</v>
      </c>
    </row>
    <row r="560" spans="1:18" ht="18.75">
      <c r="A560" s="65" t="s">
        <v>221</v>
      </c>
      <c r="B560" s="66">
        <v>546</v>
      </c>
      <c r="C560" s="13" t="s">
        <v>118</v>
      </c>
      <c r="D560" s="13" t="s">
        <v>122</v>
      </c>
      <c r="E560" s="13" t="s">
        <v>336</v>
      </c>
      <c r="F560" s="13" t="s">
        <v>220</v>
      </c>
      <c r="G560" s="9">
        <f>H560+I560+J560</f>
        <v>1737.5</v>
      </c>
      <c r="H560" s="9">
        <v>1685.4</v>
      </c>
      <c r="I560" s="9">
        <v>52.1</v>
      </c>
      <c r="J560" s="9"/>
      <c r="K560" s="9">
        <f>L560+M560+N560</f>
        <v>1737.5</v>
      </c>
      <c r="L560" s="9">
        <v>1685.4</v>
      </c>
      <c r="M560" s="9">
        <v>52.1</v>
      </c>
      <c r="N560" s="9">
        <v>0</v>
      </c>
      <c r="O560" s="9">
        <f>P560+Q560+R560</f>
        <v>1737.5</v>
      </c>
      <c r="P560" s="67">
        <v>1685.4</v>
      </c>
      <c r="Q560" s="67">
        <v>52.1</v>
      </c>
      <c r="R560" s="67"/>
    </row>
    <row r="561" spans="1:18" ht="18.75">
      <c r="A561" s="65" t="s">
        <v>166</v>
      </c>
      <c r="B561" s="66">
        <v>546</v>
      </c>
      <c r="C561" s="13" t="s">
        <v>118</v>
      </c>
      <c r="D561" s="13" t="s">
        <v>167</v>
      </c>
      <c r="E561" s="13"/>
      <c r="F561" s="13"/>
      <c r="G561" s="9">
        <f aca="true" t="shared" si="262" ref="G561:R561">G573+G562</f>
        <v>1436.1000000000001</v>
      </c>
      <c r="H561" s="9">
        <f t="shared" si="262"/>
        <v>1317.6</v>
      </c>
      <c r="I561" s="9">
        <f t="shared" si="262"/>
        <v>118.50000000000001</v>
      </c>
      <c r="J561" s="9">
        <f t="shared" si="262"/>
        <v>0</v>
      </c>
      <c r="K561" s="9">
        <f t="shared" si="262"/>
        <v>1393.2</v>
      </c>
      <c r="L561" s="9">
        <f t="shared" si="262"/>
        <v>1251.9</v>
      </c>
      <c r="M561" s="9">
        <f t="shared" si="262"/>
        <v>141.29999999999998</v>
      </c>
      <c r="N561" s="9">
        <f t="shared" si="262"/>
        <v>0</v>
      </c>
      <c r="O561" s="9">
        <f t="shared" si="262"/>
        <v>1479</v>
      </c>
      <c r="P561" s="9" t="e">
        <f t="shared" si="262"/>
        <v>#REF!</v>
      </c>
      <c r="Q561" s="9" t="e">
        <f t="shared" si="262"/>
        <v>#REF!</v>
      </c>
      <c r="R561" s="9" t="e">
        <f t="shared" si="262"/>
        <v>#REF!</v>
      </c>
    </row>
    <row r="562" spans="1:18" ht="46.5" customHeight="1">
      <c r="A562" s="65" t="s">
        <v>477</v>
      </c>
      <c r="B562" s="66">
        <v>546</v>
      </c>
      <c r="C562" s="13" t="s">
        <v>118</v>
      </c>
      <c r="D562" s="13" t="s">
        <v>167</v>
      </c>
      <c r="E562" s="76" t="s">
        <v>239</v>
      </c>
      <c r="F562" s="13"/>
      <c r="G562" s="9">
        <f>G569+G563</f>
        <v>1428.9</v>
      </c>
      <c r="H562" s="9">
        <f aca="true" t="shared" si="263" ref="H562:R562">H569+H563</f>
        <v>1317.6</v>
      </c>
      <c r="I562" s="9">
        <f t="shared" si="263"/>
        <v>111.30000000000001</v>
      </c>
      <c r="J562" s="9">
        <f t="shared" si="263"/>
        <v>0</v>
      </c>
      <c r="K562" s="9">
        <f t="shared" si="263"/>
        <v>1386</v>
      </c>
      <c r="L562" s="9">
        <f t="shared" si="263"/>
        <v>1251.9</v>
      </c>
      <c r="M562" s="9">
        <f t="shared" si="263"/>
        <v>134.1</v>
      </c>
      <c r="N562" s="9">
        <f t="shared" si="263"/>
        <v>0</v>
      </c>
      <c r="O562" s="9">
        <f t="shared" si="263"/>
        <v>1471.8</v>
      </c>
      <c r="P562" s="9" t="e">
        <f t="shared" si="263"/>
        <v>#REF!</v>
      </c>
      <c r="Q562" s="9" t="e">
        <f t="shared" si="263"/>
        <v>#REF!</v>
      </c>
      <c r="R562" s="9" t="e">
        <f t="shared" si="263"/>
        <v>#REF!</v>
      </c>
    </row>
    <row r="563" spans="1:18" ht="62.25" customHeight="1">
      <c r="A563" s="65" t="s">
        <v>478</v>
      </c>
      <c r="B563" s="66">
        <v>546</v>
      </c>
      <c r="C563" s="13" t="s">
        <v>118</v>
      </c>
      <c r="D563" s="13" t="s">
        <v>167</v>
      </c>
      <c r="E563" s="76" t="s">
        <v>302</v>
      </c>
      <c r="F563" s="13"/>
      <c r="G563" s="9">
        <f>G564</f>
        <v>438</v>
      </c>
      <c r="H563" s="9">
        <f aca="true" t="shared" si="264" ref="H563:R563">H564</f>
        <v>376.2</v>
      </c>
      <c r="I563" s="9">
        <f t="shared" si="264"/>
        <v>61.800000000000004</v>
      </c>
      <c r="J563" s="9">
        <f t="shared" si="264"/>
        <v>0</v>
      </c>
      <c r="K563" s="9">
        <f t="shared" si="264"/>
        <v>395</v>
      </c>
      <c r="L563" s="9">
        <f t="shared" si="264"/>
        <v>310.5</v>
      </c>
      <c r="M563" s="9">
        <f t="shared" si="264"/>
        <v>84.5</v>
      </c>
      <c r="N563" s="9">
        <f t="shared" si="264"/>
        <v>0</v>
      </c>
      <c r="O563" s="9">
        <f t="shared" si="264"/>
        <v>480.8</v>
      </c>
      <c r="P563" s="9">
        <f t="shared" si="264"/>
        <v>387.7</v>
      </c>
      <c r="Q563" s="9">
        <f t="shared" si="264"/>
        <v>93.1</v>
      </c>
      <c r="R563" s="9">
        <f t="shared" si="264"/>
        <v>0</v>
      </c>
    </row>
    <row r="564" spans="1:18" ht="31.5" customHeight="1">
      <c r="A564" s="65" t="s">
        <v>494</v>
      </c>
      <c r="B564" s="66">
        <v>546</v>
      </c>
      <c r="C564" s="13" t="s">
        <v>118</v>
      </c>
      <c r="D564" s="13" t="s">
        <v>167</v>
      </c>
      <c r="E564" s="76" t="s">
        <v>542</v>
      </c>
      <c r="F564" s="13"/>
      <c r="G564" s="9">
        <f>G567+G565</f>
        <v>438</v>
      </c>
      <c r="H564" s="9">
        <f aca="true" t="shared" si="265" ref="H564:R564">H567+H565</f>
        <v>376.2</v>
      </c>
      <c r="I564" s="9">
        <f t="shared" si="265"/>
        <v>61.800000000000004</v>
      </c>
      <c r="J564" s="9">
        <f t="shared" si="265"/>
        <v>0</v>
      </c>
      <c r="K564" s="9">
        <f t="shared" si="265"/>
        <v>395</v>
      </c>
      <c r="L564" s="9">
        <f t="shared" si="265"/>
        <v>310.5</v>
      </c>
      <c r="M564" s="9">
        <f t="shared" si="265"/>
        <v>84.5</v>
      </c>
      <c r="N564" s="9">
        <f t="shared" si="265"/>
        <v>0</v>
      </c>
      <c r="O564" s="9">
        <f t="shared" si="265"/>
        <v>480.8</v>
      </c>
      <c r="P564" s="9">
        <f t="shared" si="265"/>
        <v>387.7</v>
      </c>
      <c r="Q564" s="9">
        <f t="shared" si="265"/>
        <v>93.1</v>
      </c>
      <c r="R564" s="9">
        <f t="shared" si="265"/>
        <v>0</v>
      </c>
    </row>
    <row r="565" spans="1:18" ht="25.5" customHeight="1">
      <c r="A565" s="65" t="s">
        <v>527</v>
      </c>
      <c r="B565" s="66">
        <v>546</v>
      </c>
      <c r="C565" s="13" t="s">
        <v>118</v>
      </c>
      <c r="D565" s="13" t="s">
        <v>167</v>
      </c>
      <c r="E565" s="76" t="s">
        <v>543</v>
      </c>
      <c r="F565" s="13"/>
      <c r="G565" s="9">
        <f aca="true" t="shared" si="266" ref="G565:R565">G566</f>
        <v>20</v>
      </c>
      <c r="H565" s="9">
        <f t="shared" si="266"/>
        <v>0</v>
      </c>
      <c r="I565" s="9">
        <f t="shared" si="266"/>
        <v>20</v>
      </c>
      <c r="J565" s="9">
        <f t="shared" si="266"/>
        <v>0</v>
      </c>
      <c r="K565" s="9">
        <f t="shared" si="266"/>
        <v>50</v>
      </c>
      <c r="L565" s="9">
        <f t="shared" si="266"/>
        <v>0</v>
      </c>
      <c r="M565" s="9">
        <f t="shared" si="266"/>
        <v>50</v>
      </c>
      <c r="N565" s="9">
        <f t="shared" si="266"/>
        <v>0</v>
      </c>
      <c r="O565" s="9">
        <f t="shared" si="266"/>
        <v>50</v>
      </c>
      <c r="P565" s="9">
        <f t="shared" si="266"/>
        <v>0</v>
      </c>
      <c r="Q565" s="9">
        <f t="shared" si="266"/>
        <v>50</v>
      </c>
      <c r="R565" s="9">
        <f t="shared" si="266"/>
        <v>0</v>
      </c>
    </row>
    <row r="566" spans="1:18" ht="38.25" customHeight="1">
      <c r="A566" s="65" t="s">
        <v>91</v>
      </c>
      <c r="B566" s="66">
        <v>546</v>
      </c>
      <c r="C566" s="13" t="s">
        <v>118</v>
      </c>
      <c r="D566" s="13" t="s">
        <v>167</v>
      </c>
      <c r="E566" s="76" t="s">
        <v>543</v>
      </c>
      <c r="F566" s="13" t="s">
        <v>174</v>
      </c>
      <c r="G566" s="9">
        <f>H566+I566+J566</f>
        <v>20</v>
      </c>
      <c r="H566" s="9"/>
      <c r="I566" s="9">
        <v>20</v>
      </c>
      <c r="J566" s="9"/>
      <c r="K566" s="9">
        <f>L566+M566+N566</f>
        <v>50</v>
      </c>
      <c r="L566" s="9"/>
      <c r="M566" s="9">
        <v>50</v>
      </c>
      <c r="N566" s="9"/>
      <c r="O566" s="9">
        <f>P566+Q566+R566</f>
        <v>50</v>
      </c>
      <c r="P566" s="9"/>
      <c r="Q566" s="9">
        <v>50</v>
      </c>
      <c r="R566" s="9"/>
    </row>
    <row r="567" spans="1:18" ht="25.5" customHeight="1">
      <c r="A567" s="65" t="s">
        <v>493</v>
      </c>
      <c r="B567" s="66">
        <v>546</v>
      </c>
      <c r="C567" s="13" t="s">
        <v>118</v>
      </c>
      <c r="D567" s="13" t="s">
        <v>167</v>
      </c>
      <c r="E567" s="76" t="s">
        <v>611</v>
      </c>
      <c r="F567" s="13"/>
      <c r="G567" s="9">
        <f>G568</f>
        <v>418</v>
      </c>
      <c r="H567" s="9">
        <f aca="true" t="shared" si="267" ref="H567:R567">H568</f>
        <v>376.2</v>
      </c>
      <c r="I567" s="9">
        <f t="shared" si="267"/>
        <v>41.800000000000004</v>
      </c>
      <c r="J567" s="9">
        <f t="shared" si="267"/>
        <v>0</v>
      </c>
      <c r="K567" s="9">
        <f t="shared" si="267"/>
        <v>345</v>
      </c>
      <c r="L567" s="9">
        <f t="shared" si="267"/>
        <v>310.5</v>
      </c>
      <c r="M567" s="9">
        <f t="shared" si="267"/>
        <v>34.5</v>
      </c>
      <c r="N567" s="9">
        <f t="shared" si="267"/>
        <v>0</v>
      </c>
      <c r="O567" s="9">
        <f t="shared" si="267"/>
        <v>430.8</v>
      </c>
      <c r="P567" s="9">
        <f t="shared" si="267"/>
        <v>387.7</v>
      </c>
      <c r="Q567" s="9">
        <f t="shared" si="267"/>
        <v>43.1</v>
      </c>
      <c r="R567" s="9">
        <f t="shared" si="267"/>
        <v>0</v>
      </c>
    </row>
    <row r="568" spans="1:18" ht="43.5" customHeight="1">
      <c r="A568" s="65" t="s">
        <v>91</v>
      </c>
      <c r="B568" s="66">
        <v>546</v>
      </c>
      <c r="C568" s="13" t="s">
        <v>118</v>
      </c>
      <c r="D568" s="13" t="s">
        <v>167</v>
      </c>
      <c r="E568" s="76" t="s">
        <v>611</v>
      </c>
      <c r="F568" s="13" t="s">
        <v>174</v>
      </c>
      <c r="G568" s="9">
        <f>H568+I568+J568</f>
        <v>418</v>
      </c>
      <c r="H568" s="9">
        <f>406.8-30.6</f>
        <v>376.2</v>
      </c>
      <c r="I568" s="9">
        <f>45.2-3.4</f>
        <v>41.800000000000004</v>
      </c>
      <c r="J568" s="9"/>
      <c r="K568" s="9">
        <f>L568+M568+N568</f>
        <v>345</v>
      </c>
      <c r="L568" s="9">
        <v>310.5</v>
      </c>
      <c r="M568" s="9">
        <v>34.5</v>
      </c>
      <c r="N568" s="9"/>
      <c r="O568" s="9">
        <f>P568+Q568+R568</f>
        <v>430.8</v>
      </c>
      <c r="P568" s="70">
        <v>387.7</v>
      </c>
      <c r="Q568" s="70">
        <v>43.1</v>
      </c>
      <c r="R568" s="9"/>
    </row>
    <row r="569" spans="1:18" ht="49.5" customHeight="1">
      <c r="A569" s="65" t="s">
        <v>573</v>
      </c>
      <c r="B569" s="66">
        <v>546</v>
      </c>
      <c r="C569" s="13" t="s">
        <v>118</v>
      </c>
      <c r="D569" s="13" t="s">
        <v>167</v>
      </c>
      <c r="E569" s="76" t="s">
        <v>332</v>
      </c>
      <c r="F569" s="13"/>
      <c r="G569" s="9">
        <f>G570</f>
        <v>990.9</v>
      </c>
      <c r="H569" s="9">
        <f aca="true" t="shared" si="268" ref="H569:R570">H570</f>
        <v>941.4</v>
      </c>
      <c r="I569" s="9">
        <f t="shared" si="268"/>
        <v>49.5</v>
      </c>
      <c r="J569" s="9">
        <f t="shared" si="268"/>
        <v>0</v>
      </c>
      <c r="K569" s="9">
        <f t="shared" si="268"/>
        <v>991</v>
      </c>
      <c r="L569" s="9">
        <f t="shared" si="268"/>
        <v>941.4</v>
      </c>
      <c r="M569" s="9">
        <f t="shared" si="268"/>
        <v>49.6</v>
      </c>
      <c r="N569" s="9">
        <f t="shared" si="268"/>
        <v>0</v>
      </c>
      <c r="O569" s="9">
        <f t="shared" si="268"/>
        <v>991</v>
      </c>
      <c r="P569" s="9" t="e">
        <f t="shared" si="268"/>
        <v>#REF!</v>
      </c>
      <c r="Q569" s="9" t="e">
        <f t="shared" si="268"/>
        <v>#REF!</v>
      </c>
      <c r="R569" s="9" t="e">
        <f t="shared" si="268"/>
        <v>#REF!</v>
      </c>
    </row>
    <row r="570" spans="1:18" ht="42.75" customHeight="1">
      <c r="A570" s="65" t="s">
        <v>333</v>
      </c>
      <c r="B570" s="66">
        <v>546</v>
      </c>
      <c r="C570" s="13" t="s">
        <v>118</v>
      </c>
      <c r="D570" s="13" t="s">
        <v>167</v>
      </c>
      <c r="E570" s="76" t="s">
        <v>490</v>
      </c>
      <c r="F570" s="13"/>
      <c r="G570" s="9">
        <f>G571</f>
        <v>990.9</v>
      </c>
      <c r="H570" s="9">
        <f t="shared" si="268"/>
        <v>941.4</v>
      </c>
      <c r="I570" s="9">
        <f t="shared" si="268"/>
        <v>49.5</v>
      </c>
      <c r="J570" s="9">
        <f t="shared" si="268"/>
        <v>0</v>
      </c>
      <c r="K570" s="9">
        <f t="shared" si="268"/>
        <v>991</v>
      </c>
      <c r="L570" s="9">
        <f t="shared" si="268"/>
        <v>941.4</v>
      </c>
      <c r="M570" s="9">
        <f t="shared" si="268"/>
        <v>49.6</v>
      </c>
      <c r="N570" s="9">
        <f t="shared" si="268"/>
        <v>0</v>
      </c>
      <c r="O570" s="9">
        <f t="shared" si="268"/>
        <v>991</v>
      </c>
      <c r="P570" s="9" t="e">
        <f>P571+#REF!</f>
        <v>#REF!</v>
      </c>
      <c r="Q570" s="9" t="e">
        <f>Q571+#REF!</f>
        <v>#REF!</v>
      </c>
      <c r="R570" s="9" t="e">
        <f>R571+#REF!</f>
        <v>#REF!</v>
      </c>
    </row>
    <row r="571" spans="1:18" ht="41.25" customHeight="1">
      <c r="A571" s="65" t="s">
        <v>588</v>
      </c>
      <c r="B571" s="66">
        <v>546</v>
      </c>
      <c r="C571" s="13" t="s">
        <v>118</v>
      </c>
      <c r="D571" s="13" t="s">
        <v>167</v>
      </c>
      <c r="E571" s="76" t="s">
        <v>492</v>
      </c>
      <c r="F571" s="13"/>
      <c r="G571" s="9">
        <f>G572</f>
        <v>990.9</v>
      </c>
      <c r="H571" s="9">
        <f aca="true" t="shared" si="269" ref="H571:R571">H572</f>
        <v>941.4</v>
      </c>
      <c r="I571" s="9">
        <f t="shared" si="269"/>
        <v>49.5</v>
      </c>
      <c r="J571" s="9">
        <f t="shared" si="269"/>
        <v>0</v>
      </c>
      <c r="K571" s="9">
        <f t="shared" si="269"/>
        <v>991</v>
      </c>
      <c r="L571" s="9">
        <f t="shared" si="269"/>
        <v>941.4</v>
      </c>
      <c r="M571" s="9">
        <f t="shared" si="269"/>
        <v>49.6</v>
      </c>
      <c r="N571" s="9">
        <f t="shared" si="269"/>
        <v>0</v>
      </c>
      <c r="O571" s="9">
        <f t="shared" si="269"/>
        <v>991</v>
      </c>
      <c r="P571" s="9">
        <f t="shared" si="269"/>
        <v>941.4</v>
      </c>
      <c r="Q571" s="9">
        <f t="shared" si="269"/>
        <v>49.6</v>
      </c>
      <c r="R571" s="9">
        <f t="shared" si="269"/>
        <v>0</v>
      </c>
    </row>
    <row r="572" spans="1:18" ht="68.25" customHeight="1">
      <c r="A572" s="65" t="s">
        <v>407</v>
      </c>
      <c r="B572" s="66">
        <v>546</v>
      </c>
      <c r="C572" s="13" t="s">
        <v>118</v>
      </c>
      <c r="D572" s="13" t="s">
        <v>167</v>
      </c>
      <c r="E572" s="76" t="s">
        <v>492</v>
      </c>
      <c r="F572" s="13" t="s">
        <v>406</v>
      </c>
      <c r="G572" s="9">
        <f>H572+I572+J572</f>
        <v>990.9</v>
      </c>
      <c r="H572" s="9">
        <v>941.4</v>
      </c>
      <c r="I572" s="9">
        <v>49.5</v>
      </c>
      <c r="J572" s="9"/>
      <c r="K572" s="9">
        <f>L572+N572+M572</f>
        <v>991</v>
      </c>
      <c r="L572" s="9">
        <v>941.4</v>
      </c>
      <c r="M572" s="9">
        <v>49.6</v>
      </c>
      <c r="N572" s="9"/>
      <c r="O572" s="9">
        <f>P572+R572+Q572</f>
        <v>991</v>
      </c>
      <c r="P572" s="76">
        <v>941.4</v>
      </c>
      <c r="Q572" s="76">
        <v>49.6</v>
      </c>
      <c r="R572" s="76"/>
    </row>
    <row r="573" spans="1:18" ht="18.75">
      <c r="A573" s="65" t="s">
        <v>329</v>
      </c>
      <c r="B573" s="66">
        <v>546</v>
      </c>
      <c r="C573" s="13" t="s">
        <v>118</v>
      </c>
      <c r="D573" s="13" t="s">
        <v>167</v>
      </c>
      <c r="E573" s="66" t="s">
        <v>231</v>
      </c>
      <c r="F573" s="13"/>
      <c r="G573" s="9">
        <f>G574</f>
        <v>7.2</v>
      </c>
      <c r="H573" s="9">
        <f aca="true" t="shared" si="270" ref="H573:R575">H574</f>
        <v>0</v>
      </c>
      <c r="I573" s="9">
        <f t="shared" si="270"/>
        <v>7.2</v>
      </c>
      <c r="J573" s="9">
        <f t="shared" si="270"/>
        <v>0</v>
      </c>
      <c r="K573" s="9">
        <f t="shared" si="270"/>
        <v>7.2</v>
      </c>
      <c r="L573" s="9">
        <f t="shared" si="270"/>
        <v>0</v>
      </c>
      <c r="M573" s="9">
        <f t="shared" si="270"/>
        <v>7.2</v>
      </c>
      <c r="N573" s="9">
        <f t="shared" si="270"/>
        <v>0</v>
      </c>
      <c r="O573" s="9">
        <f t="shared" si="270"/>
        <v>7.2</v>
      </c>
      <c r="P573" s="9">
        <f t="shared" si="270"/>
        <v>0</v>
      </c>
      <c r="Q573" s="9">
        <f t="shared" si="270"/>
        <v>7.2</v>
      </c>
      <c r="R573" s="9">
        <f t="shared" si="270"/>
        <v>0</v>
      </c>
    </row>
    <row r="574" spans="1:18" ht="37.5">
      <c r="A574" s="65" t="s">
        <v>227</v>
      </c>
      <c r="B574" s="66">
        <v>546</v>
      </c>
      <c r="C574" s="13" t="s">
        <v>118</v>
      </c>
      <c r="D574" s="13" t="s">
        <v>167</v>
      </c>
      <c r="E574" s="66" t="s">
        <v>66</v>
      </c>
      <c r="F574" s="13"/>
      <c r="G574" s="9">
        <f>G575</f>
        <v>7.2</v>
      </c>
      <c r="H574" s="9">
        <f t="shared" si="270"/>
        <v>0</v>
      </c>
      <c r="I574" s="9">
        <f t="shared" si="270"/>
        <v>7.2</v>
      </c>
      <c r="J574" s="9">
        <f t="shared" si="270"/>
        <v>0</v>
      </c>
      <c r="K574" s="9">
        <f t="shared" si="270"/>
        <v>7.2</v>
      </c>
      <c r="L574" s="9">
        <f t="shared" si="270"/>
        <v>0</v>
      </c>
      <c r="M574" s="9">
        <f t="shared" si="270"/>
        <v>7.2</v>
      </c>
      <c r="N574" s="9">
        <f t="shared" si="270"/>
        <v>0</v>
      </c>
      <c r="O574" s="9">
        <f t="shared" si="270"/>
        <v>7.2</v>
      </c>
      <c r="P574" s="9">
        <f t="shared" si="270"/>
        <v>0</v>
      </c>
      <c r="Q574" s="9">
        <f t="shared" si="270"/>
        <v>7.2</v>
      </c>
      <c r="R574" s="9">
        <f t="shared" si="270"/>
        <v>0</v>
      </c>
    </row>
    <row r="575" spans="1:18" ht="64.5" customHeight="1">
      <c r="A575" s="65" t="s">
        <v>689</v>
      </c>
      <c r="B575" s="66">
        <v>546</v>
      </c>
      <c r="C575" s="13" t="s">
        <v>118</v>
      </c>
      <c r="D575" s="13" t="s">
        <v>167</v>
      </c>
      <c r="E575" s="66" t="s">
        <v>99</v>
      </c>
      <c r="F575" s="13"/>
      <c r="G575" s="9">
        <f>G576</f>
        <v>7.2</v>
      </c>
      <c r="H575" s="9">
        <f t="shared" si="270"/>
        <v>0</v>
      </c>
      <c r="I575" s="9">
        <f t="shared" si="270"/>
        <v>7.2</v>
      </c>
      <c r="J575" s="9">
        <f t="shared" si="270"/>
        <v>0</v>
      </c>
      <c r="K575" s="9">
        <f t="shared" si="270"/>
        <v>7.2</v>
      </c>
      <c r="L575" s="9">
        <f t="shared" si="270"/>
        <v>0</v>
      </c>
      <c r="M575" s="9">
        <f t="shared" si="270"/>
        <v>7.2</v>
      </c>
      <c r="N575" s="9">
        <f t="shared" si="270"/>
        <v>0</v>
      </c>
      <c r="O575" s="9">
        <f t="shared" si="270"/>
        <v>7.2</v>
      </c>
      <c r="P575" s="9">
        <f t="shared" si="270"/>
        <v>0</v>
      </c>
      <c r="Q575" s="9">
        <f t="shared" si="270"/>
        <v>7.2</v>
      </c>
      <c r="R575" s="9">
        <f t="shared" si="270"/>
        <v>0</v>
      </c>
    </row>
    <row r="576" spans="1:18" ht="18.75">
      <c r="A576" s="65" t="s">
        <v>221</v>
      </c>
      <c r="B576" s="66">
        <v>546</v>
      </c>
      <c r="C576" s="13" t="s">
        <v>118</v>
      </c>
      <c r="D576" s="13" t="s">
        <v>167</v>
      </c>
      <c r="E576" s="66" t="s">
        <v>99</v>
      </c>
      <c r="F576" s="13" t="s">
        <v>220</v>
      </c>
      <c r="G576" s="9">
        <f>H576+I576+J576</f>
        <v>7.2</v>
      </c>
      <c r="H576" s="9"/>
      <c r="I576" s="9">
        <v>7.2</v>
      </c>
      <c r="J576" s="9"/>
      <c r="K576" s="9">
        <f>L576+M576+N576</f>
        <v>7.2</v>
      </c>
      <c r="L576" s="9"/>
      <c r="M576" s="9">
        <v>7.2</v>
      </c>
      <c r="N576" s="9"/>
      <c r="O576" s="9">
        <f>P576+Q576+R576</f>
        <v>7.2</v>
      </c>
      <c r="P576" s="67"/>
      <c r="Q576" s="67">
        <v>7.2</v>
      </c>
      <c r="R576" s="67"/>
    </row>
    <row r="577" spans="1:18" ht="18.75">
      <c r="A577" s="65" t="s">
        <v>161</v>
      </c>
      <c r="B577" s="66">
        <v>546</v>
      </c>
      <c r="C577" s="13" t="s">
        <v>125</v>
      </c>
      <c r="D577" s="13" t="s">
        <v>384</v>
      </c>
      <c r="E577" s="66"/>
      <c r="F577" s="13"/>
      <c r="G577" s="9">
        <f>G578+G588+G603+G608</f>
        <v>14078.7</v>
      </c>
      <c r="H577" s="9">
        <f aca="true" t="shared" si="271" ref="H577:O577">H578+H588+H603+H608</f>
        <v>5095.6</v>
      </c>
      <c r="I577" s="9">
        <f t="shared" si="271"/>
        <v>8828.5</v>
      </c>
      <c r="J577" s="9">
        <f t="shared" si="271"/>
        <v>182</v>
      </c>
      <c r="K577" s="9">
        <f t="shared" si="271"/>
        <v>2859.6</v>
      </c>
      <c r="L577" s="9">
        <f t="shared" si="271"/>
        <v>1637.6</v>
      </c>
      <c r="M577" s="9">
        <f t="shared" si="271"/>
        <v>1040</v>
      </c>
      <c r="N577" s="9">
        <f t="shared" si="271"/>
        <v>182</v>
      </c>
      <c r="O577" s="9">
        <f t="shared" si="271"/>
        <v>2999.9</v>
      </c>
      <c r="P577" s="9">
        <f>P578+P588+P603</f>
        <v>1763.9</v>
      </c>
      <c r="Q577" s="9">
        <f>Q578+Q588+Q603</f>
        <v>1040</v>
      </c>
      <c r="R577" s="9">
        <f>R578+R588+R603</f>
        <v>196</v>
      </c>
    </row>
    <row r="578" spans="1:18" ht="18.75">
      <c r="A578" s="65" t="s">
        <v>162</v>
      </c>
      <c r="B578" s="66">
        <v>546</v>
      </c>
      <c r="C578" s="13" t="s">
        <v>125</v>
      </c>
      <c r="D578" s="13" t="s">
        <v>117</v>
      </c>
      <c r="E578" s="66"/>
      <c r="F578" s="13"/>
      <c r="G578" s="9">
        <f>G585+G579</f>
        <v>300</v>
      </c>
      <c r="H578" s="9">
        <f aca="true" t="shared" si="272" ref="H578:R578">H585+H579</f>
        <v>0</v>
      </c>
      <c r="I578" s="9">
        <f t="shared" si="272"/>
        <v>300</v>
      </c>
      <c r="J578" s="9">
        <f t="shared" si="272"/>
        <v>0</v>
      </c>
      <c r="K578" s="9">
        <f t="shared" si="272"/>
        <v>800</v>
      </c>
      <c r="L578" s="9">
        <f t="shared" si="272"/>
        <v>0</v>
      </c>
      <c r="M578" s="9">
        <f t="shared" si="272"/>
        <v>800</v>
      </c>
      <c r="N578" s="9">
        <f t="shared" si="272"/>
        <v>0</v>
      </c>
      <c r="O578" s="9">
        <f t="shared" si="272"/>
        <v>800</v>
      </c>
      <c r="P578" s="9">
        <f t="shared" si="272"/>
        <v>0</v>
      </c>
      <c r="Q578" s="9">
        <f t="shared" si="272"/>
        <v>800</v>
      </c>
      <c r="R578" s="9">
        <f t="shared" si="272"/>
        <v>0</v>
      </c>
    </row>
    <row r="579" spans="1:18" ht="45.75" customHeight="1">
      <c r="A579" s="65" t="s">
        <v>483</v>
      </c>
      <c r="B579" s="66">
        <v>546</v>
      </c>
      <c r="C579" s="13" t="s">
        <v>125</v>
      </c>
      <c r="D579" s="13" t="s">
        <v>117</v>
      </c>
      <c r="E579" s="13" t="s">
        <v>266</v>
      </c>
      <c r="F579" s="13"/>
      <c r="G579" s="9">
        <f>G580</f>
        <v>111.7</v>
      </c>
      <c r="H579" s="9">
        <f aca="true" t="shared" si="273" ref="G579:H581">H580</f>
        <v>0</v>
      </c>
      <c r="I579" s="9">
        <f aca="true" t="shared" si="274" ref="I579:R581">I580</f>
        <v>111.7</v>
      </c>
      <c r="J579" s="9">
        <f t="shared" si="274"/>
        <v>0</v>
      </c>
      <c r="K579" s="9">
        <f t="shared" si="274"/>
        <v>500</v>
      </c>
      <c r="L579" s="9">
        <f t="shared" si="274"/>
        <v>0</v>
      </c>
      <c r="M579" s="9">
        <f t="shared" si="274"/>
        <v>500</v>
      </c>
      <c r="N579" s="9">
        <f t="shared" si="274"/>
        <v>0</v>
      </c>
      <c r="O579" s="9">
        <f t="shared" si="274"/>
        <v>500</v>
      </c>
      <c r="P579" s="9">
        <f t="shared" si="274"/>
        <v>0</v>
      </c>
      <c r="Q579" s="9">
        <f t="shared" si="274"/>
        <v>500</v>
      </c>
      <c r="R579" s="9">
        <f t="shared" si="274"/>
        <v>0</v>
      </c>
    </row>
    <row r="580" spans="1:18" ht="33" customHeight="1">
      <c r="A580" s="65" t="s">
        <v>536</v>
      </c>
      <c r="B580" s="66">
        <v>546</v>
      </c>
      <c r="C580" s="13" t="s">
        <v>125</v>
      </c>
      <c r="D580" s="13" t="s">
        <v>117</v>
      </c>
      <c r="E580" s="13" t="s">
        <v>27</v>
      </c>
      <c r="F580" s="13"/>
      <c r="G580" s="9">
        <f>G581+G583</f>
        <v>111.7</v>
      </c>
      <c r="H580" s="9">
        <f>H581+H583</f>
        <v>0</v>
      </c>
      <c r="I580" s="9">
        <f>I581+I583</f>
        <v>111.7</v>
      </c>
      <c r="J580" s="9">
        <f>J581+J583</f>
        <v>0</v>
      </c>
      <c r="K580" s="9">
        <f t="shared" si="274"/>
        <v>500</v>
      </c>
      <c r="L580" s="9">
        <f t="shared" si="274"/>
        <v>0</v>
      </c>
      <c r="M580" s="9">
        <f t="shared" si="274"/>
        <v>500</v>
      </c>
      <c r="N580" s="9">
        <f t="shared" si="274"/>
        <v>0</v>
      </c>
      <c r="O580" s="9">
        <f t="shared" si="274"/>
        <v>500</v>
      </c>
      <c r="P580" s="9">
        <f t="shared" si="274"/>
        <v>0</v>
      </c>
      <c r="Q580" s="9">
        <f t="shared" si="274"/>
        <v>500</v>
      </c>
      <c r="R580" s="9">
        <f t="shared" si="274"/>
        <v>0</v>
      </c>
    </row>
    <row r="581" spans="1:18" ht="25.5" customHeight="1">
      <c r="A581" s="65" t="s">
        <v>223</v>
      </c>
      <c r="B581" s="66">
        <v>546</v>
      </c>
      <c r="C581" s="13" t="s">
        <v>125</v>
      </c>
      <c r="D581" s="13" t="s">
        <v>117</v>
      </c>
      <c r="E581" s="13" t="s">
        <v>28</v>
      </c>
      <c r="F581" s="13"/>
      <c r="G581" s="9">
        <f t="shared" si="273"/>
        <v>0</v>
      </c>
      <c r="H581" s="9">
        <f t="shared" si="273"/>
        <v>0</v>
      </c>
      <c r="I581" s="9">
        <f t="shared" si="274"/>
        <v>0</v>
      </c>
      <c r="J581" s="9">
        <f t="shared" si="274"/>
        <v>0</v>
      </c>
      <c r="K581" s="9">
        <f t="shared" si="274"/>
        <v>500</v>
      </c>
      <c r="L581" s="9">
        <f t="shared" si="274"/>
        <v>0</v>
      </c>
      <c r="M581" s="9">
        <f t="shared" si="274"/>
        <v>500</v>
      </c>
      <c r="N581" s="9">
        <f t="shared" si="274"/>
        <v>0</v>
      </c>
      <c r="O581" s="9">
        <f t="shared" si="274"/>
        <v>500</v>
      </c>
      <c r="P581" s="9">
        <f t="shared" si="274"/>
        <v>0</v>
      </c>
      <c r="Q581" s="9">
        <f t="shared" si="274"/>
        <v>500</v>
      </c>
      <c r="R581" s="9">
        <f t="shared" si="274"/>
        <v>0</v>
      </c>
    </row>
    <row r="582" spans="1:18" ht="18.75">
      <c r="A582" s="65" t="s">
        <v>340</v>
      </c>
      <c r="B582" s="66">
        <v>546</v>
      </c>
      <c r="C582" s="13" t="s">
        <v>125</v>
      </c>
      <c r="D582" s="13" t="s">
        <v>117</v>
      </c>
      <c r="E582" s="13" t="s">
        <v>28</v>
      </c>
      <c r="F582" s="13" t="s">
        <v>179</v>
      </c>
      <c r="G582" s="9">
        <f>H582+I582+J582</f>
        <v>0</v>
      </c>
      <c r="H582" s="9"/>
      <c r="I582" s="9">
        <v>0</v>
      </c>
      <c r="J582" s="9"/>
      <c r="K582" s="9">
        <f>L582+M582+N582</f>
        <v>500</v>
      </c>
      <c r="L582" s="9"/>
      <c r="M582" s="9">
        <v>500</v>
      </c>
      <c r="N582" s="9"/>
      <c r="O582" s="9">
        <f>P582+Q582+R582</f>
        <v>500</v>
      </c>
      <c r="P582" s="9"/>
      <c r="Q582" s="9">
        <v>500</v>
      </c>
      <c r="R582" s="9"/>
    </row>
    <row r="583" spans="1:18" ht="18.75">
      <c r="A583" s="65" t="s">
        <v>296</v>
      </c>
      <c r="B583" s="66">
        <v>546</v>
      </c>
      <c r="C583" s="13" t="s">
        <v>125</v>
      </c>
      <c r="D583" s="13" t="s">
        <v>117</v>
      </c>
      <c r="E583" s="13" t="s">
        <v>710</v>
      </c>
      <c r="F583" s="13"/>
      <c r="G583" s="9">
        <f>G584</f>
        <v>111.7</v>
      </c>
      <c r="H583" s="9">
        <f>H584</f>
        <v>0</v>
      </c>
      <c r="I583" s="9">
        <f>I584</f>
        <v>111.7</v>
      </c>
      <c r="J583" s="9">
        <f>J584</f>
        <v>0</v>
      </c>
      <c r="K583" s="9"/>
      <c r="L583" s="9"/>
      <c r="M583" s="9"/>
      <c r="N583" s="9"/>
      <c r="O583" s="9"/>
      <c r="P583" s="9"/>
      <c r="Q583" s="9"/>
      <c r="R583" s="9"/>
    </row>
    <row r="584" spans="1:18" ht="37.5">
      <c r="A584" s="65" t="s">
        <v>91</v>
      </c>
      <c r="B584" s="66">
        <v>546</v>
      </c>
      <c r="C584" s="13" t="s">
        <v>125</v>
      </c>
      <c r="D584" s="13" t="s">
        <v>117</v>
      </c>
      <c r="E584" s="13" t="s">
        <v>710</v>
      </c>
      <c r="F584" s="13" t="s">
        <v>174</v>
      </c>
      <c r="G584" s="9">
        <f>H584+I584+J584</f>
        <v>111.7</v>
      </c>
      <c r="H584" s="9"/>
      <c r="I584" s="9">
        <v>111.7</v>
      </c>
      <c r="J584" s="9"/>
      <c r="K584" s="9"/>
      <c r="L584" s="9"/>
      <c r="M584" s="9"/>
      <c r="N584" s="9"/>
      <c r="O584" s="9"/>
      <c r="P584" s="9"/>
      <c r="Q584" s="9"/>
      <c r="R584" s="9"/>
    </row>
    <row r="585" spans="1:18" ht="18.75">
      <c r="A585" s="65" t="s">
        <v>162</v>
      </c>
      <c r="B585" s="66">
        <v>546</v>
      </c>
      <c r="C585" s="13" t="s">
        <v>125</v>
      </c>
      <c r="D585" s="13" t="s">
        <v>117</v>
      </c>
      <c r="E585" s="66" t="s">
        <v>33</v>
      </c>
      <c r="F585" s="13"/>
      <c r="G585" s="9">
        <f>G586</f>
        <v>188.3</v>
      </c>
      <c r="H585" s="9">
        <f aca="true" t="shared" si="275" ref="H585:R586">H586</f>
        <v>0</v>
      </c>
      <c r="I585" s="9">
        <f t="shared" si="275"/>
        <v>188.3</v>
      </c>
      <c r="J585" s="9">
        <f t="shared" si="275"/>
        <v>0</v>
      </c>
      <c r="K585" s="9">
        <f t="shared" si="275"/>
        <v>300</v>
      </c>
      <c r="L585" s="9">
        <f t="shared" si="275"/>
        <v>0</v>
      </c>
      <c r="M585" s="9">
        <f t="shared" si="275"/>
        <v>300</v>
      </c>
      <c r="N585" s="9">
        <f t="shared" si="275"/>
        <v>0</v>
      </c>
      <c r="O585" s="9">
        <f t="shared" si="275"/>
        <v>300</v>
      </c>
      <c r="P585" s="9">
        <f t="shared" si="275"/>
        <v>0</v>
      </c>
      <c r="Q585" s="9">
        <f t="shared" si="275"/>
        <v>300</v>
      </c>
      <c r="R585" s="9">
        <f t="shared" si="275"/>
        <v>0</v>
      </c>
    </row>
    <row r="586" spans="1:18" ht="18.75">
      <c r="A586" s="65" t="s">
        <v>296</v>
      </c>
      <c r="B586" s="66">
        <v>546</v>
      </c>
      <c r="C586" s="13" t="s">
        <v>125</v>
      </c>
      <c r="D586" s="13" t="s">
        <v>117</v>
      </c>
      <c r="E586" s="66" t="s">
        <v>34</v>
      </c>
      <c r="F586" s="13"/>
      <c r="G586" s="9">
        <f>G587</f>
        <v>188.3</v>
      </c>
      <c r="H586" s="9">
        <f t="shared" si="275"/>
        <v>0</v>
      </c>
      <c r="I586" s="9">
        <f t="shared" si="275"/>
        <v>188.3</v>
      </c>
      <c r="J586" s="9">
        <f t="shared" si="275"/>
        <v>0</v>
      </c>
      <c r="K586" s="9">
        <f t="shared" si="275"/>
        <v>300</v>
      </c>
      <c r="L586" s="9">
        <f t="shared" si="275"/>
        <v>0</v>
      </c>
      <c r="M586" s="9">
        <f t="shared" si="275"/>
        <v>300</v>
      </c>
      <c r="N586" s="9">
        <f t="shared" si="275"/>
        <v>0</v>
      </c>
      <c r="O586" s="9">
        <f t="shared" si="275"/>
        <v>300</v>
      </c>
      <c r="P586" s="9">
        <f t="shared" si="275"/>
        <v>0</v>
      </c>
      <c r="Q586" s="9">
        <f t="shared" si="275"/>
        <v>300</v>
      </c>
      <c r="R586" s="9">
        <f t="shared" si="275"/>
        <v>0</v>
      </c>
    </row>
    <row r="587" spans="1:18" ht="37.5">
      <c r="A587" s="65" t="s">
        <v>91</v>
      </c>
      <c r="B587" s="66">
        <v>546</v>
      </c>
      <c r="C587" s="13" t="s">
        <v>125</v>
      </c>
      <c r="D587" s="13" t="s">
        <v>117</v>
      </c>
      <c r="E587" s="66" t="s">
        <v>34</v>
      </c>
      <c r="F587" s="13" t="s">
        <v>174</v>
      </c>
      <c r="G587" s="9">
        <f>H587+I587+J587</f>
        <v>188.3</v>
      </c>
      <c r="H587" s="9"/>
      <c r="I587" s="9">
        <f>300-111.7</f>
        <v>188.3</v>
      </c>
      <c r="J587" s="9"/>
      <c r="K587" s="9">
        <f>L587+M587+N587</f>
        <v>300</v>
      </c>
      <c r="L587" s="9"/>
      <c r="M587" s="9">
        <v>300</v>
      </c>
      <c r="N587" s="9"/>
      <c r="O587" s="9">
        <f>P587+Q587+R587</f>
        <v>300</v>
      </c>
      <c r="P587" s="67"/>
      <c r="Q587" s="67">
        <v>300</v>
      </c>
      <c r="R587" s="67"/>
    </row>
    <row r="588" spans="1:18" ht="18.75">
      <c r="A588" s="65" t="s">
        <v>153</v>
      </c>
      <c r="B588" s="66">
        <v>546</v>
      </c>
      <c r="C588" s="13" t="s">
        <v>125</v>
      </c>
      <c r="D588" s="13" t="s">
        <v>121</v>
      </c>
      <c r="E588" s="66"/>
      <c r="F588" s="13"/>
      <c r="G588" s="9">
        <f aca="true" t="shared" si="276" ref="G588:R588">G589+G600</f>
        <v>4986.5</v>
      </c>
      <c r="H588" s="9">
        <f t="shared" si="276"/>
        <v>3458</v>
      </c>
      <c r="I588" s="9">
        <f t="shared" si="276"/>
        <v>1528.5</v>
      </c>
      <c r="J588" s="9">
        <f t="shared" si="276"/>
        <v>0</v>
      </c>
      <c r="K588" s="9">
        <f t="shared" si="276"/>
        <v>240</v>
      </c>
      <c r="L588" s="9">
        <f t="shared" si="276"/>
        <v>0</v>
      </c>
      <c r="M588" s="9">
        <f t="shared" si="276"/>
        <v>240</v>
      </c>
      <c r="N588" s="9">
        <f t="shared" si="276"/>
        <v>0</v>
      </c>
      <c r="O588" s="9">
        <f t="shared" si="276"/>
        <v>240</v>
      </c>
      <c r="P588" s="9">
        <f t="shared" si="276"/>
        <v>0</v>
      </c>
      <c r="Q588" s="9">
        <f t="shared" si="276"/>
        <v>240</v>
      </c>
      <c r="R588" s="9">
        <f t="shared" si="276"/>
        <v>0</v>
      </c>
    </row>
    <row r="589" spans="1:18" ht="56.25">
      <c r="A589" s="65" t="s">
        <v>445</v>
      </c>
      <c r="B589" s="66">
        <v>546</v>
      </c>
      <c r="C589" s="13" t="s">
        <v>125</v>
      </c>
      <c r="D589" s="13" t="s">
        <v>121</v>
      </c>
      <c r="E589" s="13" t="s">
        <v>243</v>
      </c>
      <c r="F589" s="13"/>
      <c r="G589" s="9">
        <f aca="true" t="shared" si="277" ref="G589:R589">G590+G594</f>
        <v>4946.5</v>
      </c>
      <c r="H589" s="9">
        <f t="shared" si="277"/>
        <v>3458</v>
      </c>
      <c r="I589" s="9">
        <f t="shared" si="277"/>
        <v>1488.5</v>
      </c>
      <c r="J589" s="9">
        <f t="shared" si="277"/>
        <v>0</v>
      </c>
      <c r="K589" s="9">
        <f t="shared" si="277"/>
        <v>200</v>
      </c>
      <c r="L589" s="9">
        <f t="shared" si="277"/>
        <v>0</v>
      </c>
      <c r="M589" s="9">
        <f t="shared" si="277"/>
        <v>200</v>
      </c>
      <c r="N589" s="9">
        <f t="shared" si="277"/>
        <v>0</v>
      </c>
      <c r="O589" s="9">
        <f t="shared" si="277"/>
        <v>200</v>
      </c>
      <c r="P589" s="9">
        <f t="shared" si="277"/>
        <v>0</v>
      </c>
      <c r="Q589" s="9">
        <f t="shared" si="277"/>
        <v>200</v>
      </c>
      <c r="R589" s="9">
        <f t="shared" si="277"/>
        <v>0</v>
      </c>
    </row>
    <row r="590" spans="1:18" ht="37.5">
      <c r="A590" s="65" t="s">
        <v>446</v>
      </c>
      <c r="B590" s="66">
        <v>546</v>
      </c>
      <c r="C590" s="13" t="s">
        <v>125</v>
      </c>
      <c r="D590" s="13" t="s">
        <v>121</v>
      </c>
      <c r="E590" s="13" t="s">
        <v>244</v>
      </c>
      <c r="F590" s="13"/>
      <c r="G590" s="9">
        <f>G591</f>
        <v>530</v>
      </c>
      <c r="H590" s="9">
        <f aca="true" t="shared" si="278" ref="H590:R590">H591</f>
        <v>371</v>
      </c>
      <c r="I590" s="9">
        <f t="shared" si="278"/>
        <v>159</v>
      </c>
      <c r="J590" s="9">
        <f t="shared" si="278"/>
        <v>0</v>
      </c>
      <c r="K590" s="9">
        <f t="shared" si="278"/>
        <v>0</v>
      </c>
      <c r="L590" s="9">
        <f t="shared" si="278"/>
        <v>0</v>
      </c>
      <c r="M590" s="9">
        <f t="shared" si="278"/>
        <v>0</v>
      </c>
      <c r="N590" s="9">
        <f t="shared" si="278"/>
        <v>0</v>
      </c>
      <c r="O590" s="9">
        <f t="shared" si="278"/>
        <v>0</v>
      </c>
      <c r="P590" s="9">
        <f t="shared" si="278"/>
        <v>0</v>
      </c>
      <c r="Q590" s="9">
        <f t="shared" si="278"/>
        <v>0</v>
      </c>
      <c r="R590" s="9">
        <f t="shared" si="278"/>
        <v>0</v>
      </c>
    </row>
    <row r="591" spans="1:18" ht="58.5" customHeight="1">
      <c r="A591" s="65" t="s">
        <v>447</v>
      </c>
      <c r="B591" s="66">
        <v>546</v>
      </c>
      <c r="C591" s="13" t="s">
        <v>125</v>
      </c>
      <c r="D591" s="13" t="s">
        <v>121</v>
      </c>
      <c r="E591" s="13" t="s">
        <v>55</v>
      </c>
      <c r="F591" s="13"/>
      <c r="G591" s="9">
        <f>G592</f>
        <v>530</v>
      </c>
      <c r="H591" s="9">
        <f aca="true" t="shared" si="279" ref="H591:R591">H592</f>
        <v>371</v>
      </c>
      <c r="I591" s="9">
        <f t="shared" si="279"/>
        <v>159</v>
      </c>
      <c r="J591" s="9">
        <f t="shared" si="279"/>
        <v>0</v>
      </c>
      <c r="K591" s="9">
        <f t="shared" si="279"/>
        <v>0</v>
      </c>
      <c r="L591" s="9">
        <f t="shared" si="279"/>
        <v>0</v>
      </c>
      <c r="M591" s="9">
        <f t="shared" si="279"/>
        <v>0</v>
      </c>
      <c r="N591" s="9">
        <f t="shared" si="279"/>
        <v>0</v>
      </c>
      <c r="O591" s="9">
        <f t="shared" si="279"/>
        <v>0</v>
      </c>
      <c r="P591" s="9">
        <f t="shared" si="279"/>
        <v>0</v>
      </c>
      <c r="Q591" s="9">
        <f t="shared" si="279"/>
        <v>0</v>
      </c>
      <c r="R591" s="9">
        <f t="shared" si="279"/>
        <v>0</v>
      </c>
    </row>
    <row r="592" spans="1:18" ht="30" customHeight="1">
      <c r="A592" s="65" t="s">
        <v>606</v>
      </c>
      <c r="B592" s="66">
        <v>546</v>
      </c>
      <c r="C592" s="13" t="s">
        <v>125</v>
      </c>
      <c r="D592" s="13" t="s">
        <v>121</v>
      </c>
      <c r="E592" s="13" t="s">
        <v>614</v>
      </c>
      <c r="F592" s="13"/>
      <c r="G592" s="9">
        <f>G593</f>
        <v>530</v>
      </c>
      <c r="H592" s="9">
        <f aca="true" t="shared" si="280" ref="H592:R592">H593</f>
        <v>371</v>
      </c>
      <c r="I592" s="9">
        <f t="shared" si="280"/>
        <v>159</v>
      </c>
      <c r="J592" s="9">
        <f t="shared" si="280"/>
        <v>0</v>
      </c>
      <c r="K592" s="9">
        <f t="shared" si="280"/>
        <v>0</v>
      </c>
      <c r="L592" s="9">
        <f t="shared" si="280"/>
        <v>0</v>
      </c>
      <c r="M592" s="9">
        <f t="shared" si="280"/>
        <v>0</v>
      </c>
      <c r="N592" s="9">
        <f t="shared" si="280"/>
        <v>0</v>
      </c>
      <c r="O592" s="9">
        <f t="shared" si="280"/>
        <v>0</v>
      </c>
      <c r="P592" s="9">
        <f t="shared" si="280"/>
        <v>0</v>
      </c>
      <c r="Q592" s="9">
        <f t="shared" si="280"/>
        <v>0</v>
      </c>
      <c r="R592" s="9">
        <f t="shared" si="280"/>
        <v>0</v>
      </c>
    </row>
    <row r="593" spans="1:18" ht="40.5" customHeight="1">
      <c r="A593" s="65" t="s">
        <v>91</v>
      </c>
      <c r="B593" s="66">
        <v>546</v>
      </c>
      <c r="C593" s="13" t="s">
        <v>125</v>
      </c>
      <c r="D593" s="13" t="s">
        <v>121</v>
      </c>
      <c r="E593" s="13" t="s">
        <v>614</v>
      </c>
      <c r="F593" s="13" t="s">
        <v>174</v>
      </c>
      <c r="G593" s="9">
        <f>H593+I593+J593</f>
        <v>530</v>
      </c>
      <c r="H593" s="9">
        <v>371</v>
      </c>
      <c r="I593" s="9">
        <f>504.9-345.9</f>
        <v>159</v>
      </c>
      <c r="J593" s="9">
        <v>0</v>
      </c>
      <c r="K593" s="9">
        <f>L593+M593+N593</f>
        <v>0</v>
      </c>
      <c r="L593" s="9"/>
      <c r="M593" s="9"/>
      <c r="N593" s="9"/>
      <c r="O593" s="9">
        <f>P593+Q593+R593</f>
        <v>0</v>
      </c>
      <c r="P593" s="9"/>
      <c r="Q593" s="9"/>
      <c r="R593" s="9"/>
    </row>
    <row r="594" spans="1:18" ht="62.25" customHeight="1">
      <c r="A594" s="65" t="s">
        <v>448</v>
      </c>
      <c r="B594" s="66">
        <v>546</v>
      </c>
      <c r="C594" s="13" t="s">
        <v>125</v>
      </c>
      <c r="D594" s="13" t="s">
        <v>121</v>
      </c>
      <c r="E594" s="13" t="s">
        <v>12</v>
      </c>
      <c r="F594" s="13"/>
      <c r="G594" s="9">
        <f>G595</f>
        <v>4416.5</v>
      </c>
      <c r="H594" s="9">
        <f aca="true" t="shared" si="281" ref="H594:R594">H595</f>
        <v>3087</v>
      </c>
      <c r="I594" s="9">
        <f t="shared" si="281"/>
        <v>1329.5</v>
      </c>
      <c r="J594" s="9">
        <f t="shared" si="281"/>
        <v>0</v>
      </c>
      <c r="K594" s="9">
        <f t="shared" si="281"/>
        <v>200</v>
      </c>
      <c r="L594" s="9">
        <f t="shared" si="281"/>
        <v>0</v>
      </c>
      <c r="M594" s="9">
        <f t="shared" si="281"/>
        <v>200</v>
      </c>
      <c r="N594" s="9">
        <f t="shared" si="281"/>
        <v>0</v>
      </c>
      <c r="O594" s="9">
        <f t="shared" si="281"/>
        <v>200</v>
      </c>
      <c r="P594" s="9">
        <f t="shared" si="281"/>
        <v>0</v>
      </c>
      <c r="Q594" s="9">
        <f t="shared" si="281"/>
        <v>200</v>
      </c>
      <c r="R594" s="9">
        <f t="shared" si="281"/>
        <v>0</v>
      </c>
    </row>
    <row r="595" spans="1:18" ht="37.5">
      <c r="A595" s="65" t="s">
        <v>84</v>
      </c>
      <c r="B595" s="66">
        <v>546</v>
      </c>
      <c r="C595" s="13" t="s">
        <v>125</v>
      </c>
      <c r="D595" s="13" t="s">
        <v>121</v>
      </c>
      <c r="E595" s="13" t="s">
        <v>83</v>
      </c>
      <c r="F595" s="13"/>
      <c r="G595" s="9">
        <f>G596+G598</f>
        <v>4416.5</v>
      </c>
      <c r="H595" s="9">
        <f aca="true" t="shared" si="282" ref="H595:R595">H596+H598</f>
        <v>3087</v>
      </c>
      <c r="I595" s="9">
        <f t="shared" si="282"/>
        <v>1329.5</v>
      </c>
      <c r="J595" s="9">
        <f t="shared" si="282"/>
        <v>0</v>
      </c>
      <c r="K595" s="9">
        <f t="shared" si="282"/>
        <v>200</v>
      </c>
      <c r="L595" s="9">
        <f t="shared" si="282"/>
        <v>0</v>
      </c>
      <c r="M595" s="9">
        <f t="shared" si="282"/>
        <v>200</v>
      </c>
      <c r="N595" s="9">
        <f t="shared" si="282"/>
        <v>0</v>
      </c>
      <c r="O595" s="9">
        <f t="shared" si="282"/>
        <v>200</v>
      </c>
      <c r="P595" s="9">
        <f t="shared" si="282"/>
        <v>0</v>
      </c>
      <c r="Q595" s="9">
        <f t="shared" si="282"/>
        <v>200</v>
      </c>
      <c r="R595" s="9">
        <f t="shared" si="282"/>
        <v>0</v>
      </c>
    </row>
    <row r="596" spans="1:18" ht="39" customHeight="1">
      <c r="A596" s="65" t="s">
        <v>409</v>
      </c>
      <c r="B596" s="66">
        <v>546</v>
      </c>
      <c r="C596" s="13" t="s">
        <v>125</v>
      </c>
      <c r="D596" s="13" t="s">
        <v>121</v>
      </c>
      <c r="E596" s="13" t="s">
        <v>408</v>
      </c>
      <c r="F596" s="13"/>
      <c r="G596" s="9">
        <f>G597</f>
        <v>50</v>
      </c>
      <c r="H596" s="9">
        <f aca="true" t="shared" si="283" ref="H596:R596">H597</f>
        <v>0</v>
      </c>
      <c r="I596" s="9">
        <f t="shared" si="283"/>
        <v>50</v>
      </c>
      <c r="J596" s="9">
        <f t="shared" si="283"/>
        <v>0</v>
      </c>
      <c r="K596" s="9">
        <f t="shared" si="283"/>
        <v>200</v>
      </c>
      <c r="L596" s="9">
        <f t="shared" si="283"/>
        <v>0</v>
      </c>
      <c r="M596" s="9">
        <f t="shared" si="283"/>
        <v>200</v>
      </c>
      <c r="N596" s="9">
        <f t="shared" si="283"/>
        <v>0</v>
      </c>
      <c r="O596" s="9">
        <f t="shared" si="283"/>
        <v>200</v>
      </c>
      <c r="P596" s="9">
        <f t="shared" si="283"/>
        <v>0</v>
      </c>
      <c r="Q596" s="9">
        <f t="shared" si="283"/>
        <v>200</v>
      </c>
      <c r="R596" s="9">
        <f t="shared" si="283"/>
        <v>0</v>
      </c>
    </row>
    <row r="597" spans="1:18" ht="37.5">
      <c r="A597" s="65" t="s">
        <v>91</v>
      </c>
      <c r="B597" s="66">
        <v>546</v>
      </c>
      <c r="C597" s="13" t="s">
        <v>125</v>
      </c>
      <c r="D597" s="13" t="s">
        <v>121</v>
      </c>
      <c r="E597" s="13" t="s">
        <v>408</v>
      </c>
      <c r="F597" s="13" t="s">
        <v>174</v>
      </c>
      <c r="G597" s="9">
        <f>H597+I596+J597</f>
        <v>50</v>
      </c>
      <c r="H597" s="9"/>
      <c r="I597" s="9">
        <v>50</v>
      </c>
      <c r="J597" s="9"/>
      <c r="K597" s="9">
        <f>L597+M597+N597</f>
        <v>200</v>
      </c>
      <c r="L597" s="9"/>
      <c r="M597" s="9">
        <v>200</v>
      </c>
      <c r="N597" s="9"/>
      <c r="O597" s="9">
        <f>P597+Q597+R597</f>
        <v>200</v>
      </c>
      <c r="P597" s="9"/>
      <c r="Q597" s="9">
        <v>200</v>
      </c>
      <c r="R597" s="9"/>
    </row>
    <row r="598" spans="1:18" ht="18.75">
      <c r="A598" s="65" t="s">
        <v>606</v>
      </c>
      <c r="B598" s="66">
        <v>546</v>
      </c>
      <c r="C598" s="13" t="s">
        <v>125</v>
      </c>
      <c r="D598" s="13" t="s">
        <v>121</v>
      </c>
      <c r="E598" s="13" t="s">
        <v>605</v>
      </c>
      <c r="F598" s="13"/>
      <c r="G598" s="9">
        <f>G599</f>
        <v>4366.5</v>
      </c>
      <c r="H598" s="9">
        <f aca="true" t="shared" si="284" ref="H598:R598">H599</f>
        <v>3087</v>
      </c>
      <c r="I598" s="9">
        <f t="shared" si="284"/>
        <v>1279.5</v>
      </c>
      <c r="J598" s="9">
        <f t="shared" si="284"/>
        <v>0</v>
      </c>
      <c r="K598" s="9">
        <f t="shared" si="284"/>
        <v>0</v>
      </c>
      <c r="L598" s="9">
        <f t="shared" si="284"/>
        <v>0</v>
      </c>
      <c r="M598" s="9">
        <f t="shared" si="284"/>
        <v>0</v>
      </c>
      <c r="N598" s="9">
        <f t="shared" si="284"/>
        <v>0</v>
      </c>
      <c r="O598" s="9">
        <f t="shared" si="284"/>
        <v>0</v>
      </c>
      <c r="P598" s="9">
        <f t="shared" si="284"/>
        <v>0</v>
      </c>
      <c r="Q598" s="9">
        <f t="shared" si="284"/>
        <v>0</v>
      </c>
      <c r="R598" s="9">
        <f t="shared" si="284"/>
        <v>0</v>
      </c>
    </row>
    <row r="599" spans="1:18" ht="42" customHeight="1">
      <c r="A599" s="65" t="s">
        <v>91</v>
      </c>
      <c r="B599" s="66">
        <v>546</v>
      </c>
      <c r="C599" s="13" t="s">
        <v>125</v>
      </c>
      <c r="D599" s="13" t="s">
        <v>121</v>
      </c>
      <c r="E599" s="13" t="s">
        <v>605</v>
      </c>
      <c r="F599" s="13" t="s">
        <v>174</v>
      </c>
      <c r="G599" s="9">
        <f>H599+I599+J599</f>
        <v>4366.5</v>
      </c>
      <c r="H599" s="9">
        <v>3087</v>
      </c>
      <c r="I599" s="9">
        <f>1502.1-222.6</f>
        <v>1279.5</v>
      </c>
      <c r="J599" s="9">
        <v>0</v>
      </c>
      <c r="K599" s="9">
        <f>L599+M599+N599</f>
        <v>0</v>
      </c>
      <c r="L599" s="9"/>
      <c r="M599" s="9"/>
      <c r="N599" s="9"/>
      <c r="O599" s="9">
        <f>P599+Q599+R599</f>
        <v>0</v>
      </c>
      <c r="P599" s="9"/>
      <c r="Q599" s="9"/>
      <c r="R599" s="9"/>
    </row>
    <row r="600" spans="1:18" ht="22.5" customHeight="1">
      <c r="A600" s="65" t="s">
        <v>162</v>
      </c>
      <c r="B600" s="66">
        <v>546</v>
      </c>
      <c r="C600" s="13" t="s">
        <v>125</v>
      </c>
      <c r="D600" s="13" t="s">
        <v>121</v>
      </c>
      <c r="E600" s="66" t="s">
        <v>33</v>
      </c>
      <c r="F600" s="13"/>
      <c r="G600" s="9">
        <f>G601</f>
        <v>40</v>
      </c>
      <c r="H600" s="9">
        <f aca="true" t="shared" si="285" ref="H600:R601">H601</f>
        <v>0</v>
      </c>
      <c r="I600" s="9">
        <f t="shared" si="285"/>
        <v>40</v>
      </c>
      <c r="J600" s="9">
        <f t="shared" si="285"/>
        <v>0</v>
      </c>
      <c r="K600" s="9">
        <f t="shared" si="285"/>
        <v>40</v>
      </c>
      <c r="L600" s="9">
        <f t="shared" si="285"/>
        <v>0</v>
      </c>
      <c r="M600" s="9">
        <f t="shared" si="285"/>
        <v>40</v>
      </c>
      <c r="N600" s="9">
        <f t="shared" si="285"/>
        <v>0</v>
      </c>
      <c r="O600" s="9">
        <f t="shared" si="285"/>
        <v>40</v>
      </c>
      <c r="P600" s="9">
        <f t="shared" si="285"/>
        <v>0</v>
      </c>
      <c r="Q600" s="9">
        <f t="shared" si="285"/>
        <v>40</v>
      </c>
      <c r="R600" s="9">
        <f t="shared" si="285"/>
        <v>0</v>
      </c>
    </row>
    <row r="601" spans="1:18" ht="24.75" customHeight="1">
      <c r="A601" s="65" t="s">
        <v>296</v>
      </c>
      <c r="B601" s="66">
        <v>546</v>
      </c>
      <c r="C601" s="13" t="s">
        <v>125</v>
      </c>
      <c r="D601" s="13" t="s">
        <v>121</v>
      </c>
      <c r="E601" s="66" t="s">
        <v>330</v>
      </c>
      <c r="F601" s="13"/>
      <c r="G601" s="9">
        <f>G602</f>
        <v>40</v>
      </c>
      <c r="H601" s="9">
        <f t="shared" si="285"/>
        <v>0</v>
      </c>
      <c r="I601" s="9">
        <f t="shared" si="285"/>
        <v>40</v>
      </c>
      <c r="J601" s="9">
        <f t="shared" si="285"/>
        <v>0</v>
      </c>
      <c r="K601" s="9">
        <f t="shared" si="285"/>
        <v>40</v>
      </c>
      <c r="L601" s="9">
        <f t="shared" si="285"/>
        <v>0</v>
      </c>
      <c r="M601" s="9">
        <f t="shared" si="285"/>
        <v>40</v>
      </c>
      <c r="N601" s="9">
        <f t="shared" si="285"/>
        <v>0</v>
      </c>
      <c r="O601" s="9">
        <f t="shared" si="285"/>
        <v>40</v>
      </c>
      <c r="P601" s="9">
        <f t="shared" si="285"/>
        <v>0</v>
      </c>
      <c r="Q601" s="9">
        <f t="shared" si="285"/>
        <v>40</v>
      </c>
      <c r="R601" s="9">
        <f t="shared" si="285"/>
        <v>0</v>
      </c>
    </row>
    <row r="602" spans="1:18" ht="45.75" customHeight="1">
      <c r="A602" s="65" t="s">
        <v>91</v>
      </c>
      <c r="B602" s="66">
        <v>546</v>
      </c>
      <c r="C602" s="13" t="s">
        <v>125</v>
      </c>
      <c r="D602" s="13" t="s">
        <v>121</v>
      </c>
      <c r="E602" s="66" t="s">
        <v>34</v>
      </c>
      <c r="F602" s="13" t="s">
        <v>174</v>
      </c>
      <c r="G602" s="9">
        <f>H602+I602+J602</f>
        <v>40</v>
      </c>
      <c r="H602" s="9"/>
      <c r="I602" s="9">
        <v>40</v>
      </c>
      <c r="J602" s="9"/>
      <c r="K602" s="9">
        <f>L602+M602+N602</f>
        <v>40</v>
      </c>
      <c r="L602" s="9"/>
      <c r="M602" s="9">
        <v>40</v>
      </c>
      <c r="N602" s="9"/>
      <c r="O602" s="9">
        <f>P602+Q602+R602</f>
        <v>40</v>
      </c>
      <c r="P602" s="9"/>
      <c r="Q602" s="9">
        <v>40</v>
      </c>
      <c r="R602" s="9"/>
    </row>
    <row r="603" spans="1:18" ht="25.5" customHeight="1">
      <c r="A603" s="65" t="s">
        <v>400</v>
      </c>
      <c r="B603" s="66">
        <v>546</v>
      </c>
      <c r="C603" s="13" t="s">
        <v>125</v>
      </c>
      <c r="D603" s="13" t="s">
        <v>120</v>
      </c>
      <c r="E603" s="66"/>
      <c r="F603" s="13"/>
      <c r="G603" s="9">
        <f>G604</f>
        <v>1792.2</v>
      </c>
      <c r="H603" s="9">
        <f aca="true" t="shared" si="286" ref="H603:R605">H604</f>
        <v>1637.6</v>
      </c>
      <c r="I603" s="9">
        <f t="shared" si="286"/>
        <v>0</v>
      </c>
      <c r="J603" s="9">
        <f t="shared" si="286"/>
        <v>182</v>
      </c>
      <c r="K603" s="9">
        <f t="shared" si="286"/>
        <v>1819.6</v>
      </c>
      <c r="L603" s="9">
        <f t="shared" si="286"/>
        <v>1637.6</v>
      </c>
      <c r="M603" s="9">
        <f t="shared" si="286"/>
        <v>0</v>
      </c>
      <c r="N603" s="9">
        <f t="shared" si="286"/>
        <v>182</v>
      </c>
      <c r="O603" s="9">
        <f t="shared" si="286"/>
        <v>1959.9</v>
      </c>
      <c r="P603" s="9">
        <f t="shared" si="286"/>
        <v>1763.9</v>
      </c>
      <c r="Q603" s="9">
        <f t="shared" si="286"/>
        <v>0</v>
      </c>
      <c r="R603" s="9">
        <f t="shared" si="286"/>
        <v>196</v>
      </c>
    </row>
    <row r="604" spans="1:18" ht="46.5" customHeight="1">
      <c r="A604" s="65" t="s">
        <v>741</v>
      </c>
      <c r="B604" s="66">
        <v>546</v>
      </c>
      <c r="C604" s="13" t="s">
        <v>125</v>
      </c>
      <c r="D604" s="13" t="s">
        <v>120</v>
      </c>
      <c r="E604" s="66" t="s">
        <v>401</v>
      </c>
      <c r="F604" s="13"/>
      <c r="G604" s="9">
        <f>G605</f>
        <v>1792.2</v>
      </c>
      <c r="H604" s="9">
        <f t="shared" si="286"/>
        <v>1637.6</v>
      </c>
      <c r="I604" s="9">
        <f t="shared" si="286"/>
        <v>0</v>
      </c>
      <c r="J604" s="9">
        <f t="shared" si="286"/>
        <v>182</v>
      </c>
      <c r="K604" s="9">
        <f t="shared" si="286"/>
        <v>1819.6</v>
      </c>
      <c r="L604" s="9">
        <f t="shared" si="286"/>
        <v>1637.6</v>
      </c>
      <c r="M604" s="9">
        <f t="shared" si="286"/>
        <v>0</v>
      </c>
      <c r="N604" s="9">
        <f t="shared" si="286"/>
        <v>182</v>
      </c>
      <c r="O604" s="9">
        <f t="shared" si="286"/>
        <v>1959.9</v>
      </c>
      <c r="P604" s="9">
        <f t="shared" si="286"/>
        <v>1763.9</v>
      </c>
      <c r="Q604" s="9">
        <f t="shared" si="286"/>
        <v>0</v>
      </c>
      <c r="R604" s="9">
        <f t="shared" si="286"/>
        <v>196</v>
      </c>
    </row>
    <row r="605" spans="1:18" ht="43.5" customHeight="1">
      <c r="A605" s="80" t="s">
        <v>495</v>
      </c>
      <c r="B605" s="66">
        <v>546</v>
      </c>
      <c r="C605" s="13" t="s">
        <v>125</v>
      </c>
      <c r="D605" s="13" t="s">
        <v>120</v>
      </c>
      <c r="E605" s="66" t="s">
        <v>403</v>
      </c>
      <c r="F605" s="13"/>
      <c r="G605" s="9">
        <f>G606</f>
        <v>1792.2</v>
      </c>
      <c r="H605" s="9">
        <f t="shared" si="286"/>
        <v>1637.6</v>
      </c>
      <c r="I605" s="9">
        <f t="shared" si="286"/>
        <v>0</v>
      </c>
      <c r="J605" s="9">
        <f t="shared" si="286"/>
        <v>182</v>
      </c>
      <c r="K605" s="9">
        <f t="shared" si="286"/>
        <v>1819.6</v>
      </c>
      <c r="L605" s="9">
        <f t="shared" si="286"/>
        <v>1637.6</v>
      </c>
      <c r="M605" s="9">
        <f t="shared" si="286"/>
        <v>0</v>
      </c>
      <c r="N605" s="9">
        <f t="shared" si="286"/>
        <v>182</v>
      </c>
      <c r="O605" s="9">
        <f t="shared" si="286"/>
        <v>1959.9</v>
      </c>
      <c r="P605" s="9">
        <f t="shared" si="286"/>
        <v>1763.9</v>
      </c>
      <c r="Q605" s="9">
        <f t="shared" si="286"/>
        <v>0</v>
      </c>
      <c r="R605" s="9">
        <f t="shared" si="286"/>
        <v>196</v>
      </c>
    </row>
    <row r="606" spans="1:18" ht="27.75" customHeight="1">
      <c r="A606" s="65" t="s">
        <v>402</v>
      </c>
      <c r="B606" s="66">
        <v>546</v>
      </c>
      <c r="C606" s="13" t="s">
        <v>125</v>
      </c>
      <c r="D606" s="13" t="s">
        <v>120</v>
      </c>
      <c r="E606" s="66" t="s">
        <v>404</v>
      </c>
      <c r="F606" s="13"/>
      <c r="G606" s="9">
        <f>G607</f>
        <v>1792.2</v>
      </c>
      <c r="H606" s="9">
        <f aca="true" t="shared" si="287" ref="H606:R606">H607</f>
        <v>1637.6</v>
      </c>
      <c r="I606" s="9">
        <f t="shared" si="287"/>
        <v>0</v>
      </c>
      <c r="J606" s="9">
        <f t="shared" si="287"/>
        <v>182</v>
      </c>
      <c r="K606" s="9">
        <f t="shared" si="287"/>
        <v>1819.6</v>
      </c>
      <c r="L606" s="9">
        <f t="shared" si="287"/>
        <v>1637.6</v>
      </c>
      <c r="M606" s="9">
        <f t="shared" si="287"/>
        <v>0</v>
      </c>
      <c r="N606" s="9">
        <f t="shared" si="287"/>
        <v>182</v>
      </c>
      <c r="O606" s="9">
        <f t="shared" si="287"/>
        <v>1959.9</v>
      </c>
      <c r="P606" s="9">
        <f t="shared" si="287"/>
        <v>1763.9</v>
      </c>
      <c r="Q606" s="9">
        <f t="shared" si="287"/>
        <v>0</v>
      </c>
      <c r="R606" s="9">
        <f t="shared" si="287"/>
        <v>196</v>
      </c>
    </row>
    <row r="607" spans="1:18" ht="37.5">
      <c r="A607" s="65" t="s">
        <v>91</v>
      </c>
      <c r="B607" s="66">
        <v>546</v>
      </c>
      <c r="C607" s="13" t="s">
        <v>125</v>
      </c>
      <c r="D607" s="13" t="s">
        <v>120</v>
      </c>
      <c r="E607" s="66" t="s">
        <v>404</v>
      </c>
      <c r="F607" s="13" t="s">
        <v>174</v>
      </c>
      <c r="G607" s="9">
        <v>1792.2</v>
      </c>
      <c r="H607" s="9">
        <v>1637.6</v>
      </c>
      <c r="I607" s="9"/>
      <c r="J607" s="9">
        <v>182</v>
      </c>
      <c r="K607" s="9">
        <f>L607+N607+M607</f>
        <v>1819.6</v>
      </c>
      <c r="L607" s="9">
        <v>1637.6</v>
      </c>
      <c r="M607" s="9"/>
      <c r="N607" s="9">
        <v>182</v>
      </c>
      <c r="O607" s="9">
        <f>P607+R607+Q607</f>
        <v>1959.9</v>
      </c>
      <c r="P607" s="16">
        <v>1763.9</v>
      </c>
      <c r="Q607" s="16"/>
      <c r="R607" s="16">
        <v>196</v>
      </c>
    </row>
    <row r="608" spans="1:18" ht="18.75">
      <c r="A608" s="65" t="s">
        <v>734</v>
      </c>
      <c r="B608" s="66">
        <v>546</v>
      </c>
      <c r="C608" s="13" t="s">
        <v>125</v>
      </c>
      <c r="D608" s="13" t="s">
        <v>125</v>
      </c>
      <c r="E608" s="66"/>
      <c r="F608" s="13"/>
      <c r="G608" s="9">
        <f>G609</f>
        <v>7000</v>
      </c>
      <c r="H608" s="9">
        <f aca="true" t="shared" si="288" ref="H608:O612">H609</f>
        <v>0</v>
      </c>
      <c r="I608" s="9">
        <f t="shared" si="288"/>
        <v>7000</v>
      </c>
      <c r="J608" s="9">
        <f t="shared" si="288"/>
        <v>0</v>
      </c>
      <c r="K608" s="9">
        <f t="shared" si="288"/>
        <v>0</v>
      </c>
      <c r="L608" s="9">
        <f t="shared" si="288"/>
        <v>0</v>
      </c>
      <c r="M608" s="9">
        <f t="shared" si="288"/>
        <v>0</v>
      </c>
      <c r="N608" s="9">
        <f t="shared" si="288"/>
        <v>0</v>
      </c>
      <c r="O608" s="9">
        <f t="shared" si="288"/>
        <v>0</v>
      </c>
      <c r="P608" s="16"/>
      <c r="Q608" s="16"/>
      <c r="R608" s="16"/>
    </row>
    <row r="609" spans="1:18" ht="56.25">
      <c r="A609" s="65" t="s">
        <v>445</v>
      </c>
      <c r="B609" s="66">
        <v>546</v>
      </c>
      <c r="C609" s="13" t="s">
        <v>125</v>
      </c>
      <c r="D609" s="13" t="s">
        <v>125</v>
      </c>
      <c r="E609" s="13" t="s">
        <v>243</v>
      </c>
      <c r="F609" s="13"/>
      <c r="G609" s="9">
        <f>G610</f>
        <v>7000</v>
      </c>
      <c r="H609" s="9">
        <f t="shared" si="288"/>
        <v>0</v>
      </c>
      <c r="I609" s="9">
        <f t="shared" si="288"/>
        <v>7000</v>
      </c>
      <c r="J609" s="9">
        <f t="shared" si="288"/>
        <v>0</v>
      </c>
      <c r="K609" s="9">
        <f t="shared" si="288"/>
        <v>0</v>
      </c>
      <c r="L609" s="9">
        <f t="shared" si="288"/>
        <v>0</v>
      </c>
      <c r="M609" s="9">
        <f t="shared" si="288"/>
        <v>0</v>
      </c>
      <c r="N609" s="9">
        <f t="shared" si="288"/>
        <v>0</v>
      </c>
      <c r="O609" s="9">
        <f t="shared" si="288"/>
        <v>0</v>
      </c>
      <c r="P609" s="16"/>
      <c r="Q609" s="16"/>
      <c r="R609" s="16"/>
    </row>
    <row r="610" spans="1:18" ht="37.5">
      <c r="A610" s="65" t="s">
        <v>446</v>
      </c>
      <c r="B610" s="66">
        <v>546</v>
      </c>
      <c r="C610" s="13" t="s">
        <v>125</v>
      </c>
      <c r="D610" s="13" t="s">
        <v>125</v>
      </c>
      <c r="E610" s="66" t="s">
        <v>244</v>
      </c>
      <c r="F610" s="135"/>
      <c r="G610" s="9">
        <f>G611</f>
        <v>7000</v>
      </c>
      <c r="H610" s="9">
        <f t="shared" si="288"/>
        <v>0</v>
      </c>
      <c r="I610" s="9">
        <f t="shared" si="288"/>
        <v>7000</v>
      </c>
      <c r="J610" s="9">
        <f t="shared" si="288"/>
        <v>0</v>
      </c>
      <c r="K610" s="9">
        <f t="shared" si="288"/>
        <v>0</v>
      </c>
      <c r="L610" s="9">
        <f t="shared" si="288"/>
        <v>0</v>
      </c>
      <c r="M610" s="9">
        <f t="shared" si="288"/>
        <v>0</v>
      </c>
      <c r="N610" s="9">
        <f t="shared" si="288"/>
        <v>0</v>
      </c>
      <c r="O610" s="9">
        <f t="shared" si="288"/>
        <v>0</v>
      </c>
      <c r="P610" s="16"/>
      <c r="Q610" s="16"/>
      <c r="R610" s="16"/>
    </row>
    <row r="611" spans="1:18" ht="18.75">
      <c r="A611" s="145" t="s">
        <v>735</v>
      </c>
      <c r="B611" s="66">
        <v>546</v>
      </c>
      <c r="C611" s="13" t="s">
        <v>125</v>
      </c>
      <c r="D611" s="13" t="s">
        <v>125</v>
      </c>
      <c r="E611" s="133" t="s">
        <v>736</v>
      </c>
      <c r="F611" s="135"/>
      <c r="G611" s="9">
        <f>G612</f>
        <v>7000</v>
      </c>
      <c r="H611" s="9">
        <f t="shared" si="288"/>
        <v>0</v>
      </c>
      <c r="I611" s="9">
        <f t="shared" si="288"/>
        <v>7000</v>
      </c>
      <c r="J611" s="9">
        <f t="shared" si="288"/>
        <v>0</v>
      </c>
      <c r="K611" s="9">
        <f t="shared" si="288"/>
        <v>0</v>
      </c>
      <c r="L611" s="9">
        <f t="shared" si="288"/>
        <v>0</v>
      </c>
      <c r="M611" s="9">
        <f t="shared" si="288"/>
        <v>0</v>
      </c>
      <c r="N611" s="9">
        <f t="shared" si="288"/>
        <v>0</v>
      </c>
      <c r="O611" s="9">
        <f t="shared" si="288"/>
        <v>0</v>
      </c>
      <c r="P611" s="16"/>
      <c r="Q611" s="16"/>
      <c r="R611" s="16"/>
    </row>
    <row r="612" spans="1:18" ht="18.75">
      <c r="A612" s="134" t="s">
        <v>737</v>
      </c>
      <c r="B612" s="66">
        <v>546</v>
      </c>
      <c r="C612" s="13" t="s">
        <v>125</v>
      </c>
      <c r="D612" s="13" t="s">
        <v>125</v>
      </c>
      <c r="E612" s="66" t="s">
        <v>738</v>
      </c>
      <c r="F612" s="135"/>
      <c r="G612" s="9">
        <f>G613</f>
        <v>7000</v>
      </c>
      <c r="H612" s="9">
        <f t="shared" si="288"/>
        <v>0</v>
      </c>
      <c r="I612" s="9">
        <f t="shared" si="288"/>
        <v>7000</v>
      </c>
      <c r="J612" s="9">
        <f t="shared" si="288"/>
        <v>0</v>
      </c>
      <c r="K612" s="9">
        <f t="shared" si="288"/>
        <v>0</v>
      </c>
      <c r="L612" s="9">
        <f t="shared" si="288"/>
        <v>0</v>
      </c>
      <c r="M612" s="9">
        <f t="shared" si="288"/>
        <v>0</v>
      </c>
      <c r="N612" s="9">
        <f t="shared" si="288"/>
        <v>0</v>
      </c>
      <c r="O612" s="9">
        <f t="shared" si="288"/>
        <v>0</v>
      </c>
      <c r="P612" s="16"/>
      <c r="Q612" s="16"/>
      <c r="R612" s="16"/>
    </row>
    <row r="613" spans="1:18" ht="37.5">
      <c r="A613" s="65" t="s">
        <v>91</v>
      </c>
      <c r="B613" s="66">
        <v>546</v>
      </c>
      <c r="C613" s="13" t="s">
        <v>125</v>
      </c>
      <c r="D613" s="13" t="s">
        <v>125</v>
      </c>
      <c r="E613" s="66" t="s">
        <v>738</v>
      </c>
      <c r="F613" s="13" t="s">
        <v>174</v>
      </c>
      <c r="G613" s="9">
        <f>H613+I613+J613</f>
        <v>7000</v>
      </c>
      <c r="H613" s="9"/>
      <c r="I613" s="9">
        <v>7000</v>
      </c>
      <c r="J613" s="9"/>
      <c r="K613" s="9"/>
      <c r="L613" s="9"/>
      <c r="M613" s="9"/>
      <c r="N613" s="9"/>
      <c r="O613" s="9"/>
      <c r="P613" s="16"/>
      <c r="Q613" s="16"/>
      <c r="R613" s="16"/>
    </row>
    <row r="614" spans="1:18" ht="18.75">
      <c r="A614" s="65" t="s">
        <v>137</v>
      </c>
      <c r="B614" s="66">
        <v>546</v>
      </c>
      <c r="C614" s="13" t="s">
        <v>133</v>
      </c>
      <c r="D614" s="13" t="s">
        <v>384</v>
      </c>
      <c r="E614" s="13"/>
      <c r="F614" s="13"/>
      <c r="G614" s="9">
        <f>G615</f>
        <v>1096.1</v>
      </c>
      <c r="H614" s="9">
        <f aca="true" t="shared" si="289" ref="H614:R614">H615</f>
        <v>210.3</v>
      </c>
      <c r="I614" s="9">
        <f>I615</f>
        <v>885.8</v>
      </c>
      <c r="J614" s="9">
        <f t="shared" si="289"/>
        <v>0</v>
      </c>
      <c r="K614" s="9">
        <f t="shared" si="289"/>
        <v>3753.1000000000004</v>
      </c>
      <c r="L614" s="9">
        <f t="shared" si="289"/>
        <v>3210.3</v>
      </c>
      <c r="M614" s="9">
        <f t="shared" si="289"/>
        <v>542.8</v>
      </c>
      <c r="N614" s="9">
        <f t="shared" si="289"/>
        <v>0</v>
      </c>
      <c r="O614" s="9">
        <f t="shared" si="289"/>
        <v>859.8</v>
      </c>
      <c r="P614" s="9">
        <f t="shared" si="289"/>
        <v>209.8</v>
      </c>
      <c r="Q614" s="9">
        <f t="shared" si="289"/>
        <v>650</v>
      </c>
      <c r="R614" s="9">
        <f t="shared" si="289"/>
        <v>0</v>
      </c>
    </row>
    <row r="615" spans="1:18" ht="22.5" customHeight="1">
      <c r="A615" s="65" t="s">
        <v>160</v>
      </c>
      <c r="B615" s="66">
        <v>546</v>
      </c>
      <c r="C615" s="13" t="s">
        <v>133</v>
      </c>
      <c r="D615" s="13" t="s">
        <v>125</v>
      </c>
      <c r="E615" s="13"/>
      <c r="F615" s="13"/>
      <c r="G615" s="9">
        <f>G616</f>
        <v>1096.1</v>
      </c>
      <c r="H615" s="9">
        <f aca="true" t="shared" si="290" ref="H615:R616">H616</f>
        <v>210.3</v>
      </c>
      <c r="I615" s="9">
        <f t="shared" si="290"/>
        <v>885.8</v>
      </c>
      <c r="J615" s="9">
        <f t="shared" si="290"/>
        <v>0</v>
      </c>
      <c r="K615" s="9">
        <f t="shared" si="290"/>
        <v>3753.1000000000004</v>
      </c>
      <c r="L615" s="9">
        <f t="shared" si="290"/>
        <v>3210.3</v>
      </c>
      <c r="M615" s="9">
        <f t="shared" si="290"/>
        <v>542.8</v>
      </c>
      <c r="N615" s="9">
        <f t="shared" si="290"/>
        <v>0</v>
      </c>
      <c r="O615" s="9">
        <f t="shared" si="290"/>
        <v>859.8</v>
      </c>
      <c r="P615" s="9">
        <f t="shared" si="290"/>
        <v>209.8</v>
      </c>
      <c r="Q615" s="9">
        <f t="shared" si="290"/>
        <v>650</v>
      </c>
      <c r="R615" s="9">
        <f t="shared" si="290"/>
        <v>0</v>
      </c>
    </row>
    <row r="616" spans="1:18" ht="65.25" customHeight="1">
      <c r="A616" s="65" t="s">
        <v>445</v>
      </c>
      <c r="B616" s="66">
        <v>546</v>
      </c>
      <c r="C616" s="13" t="s">
        <v>133</v>
      </c>
      <c r="D616" s="13" t="s">
        <v>125</v>
      </c>
      <c r="E616" s="13" t="s">
        <v>243</v>
      </c>
      <c r="F616" s="13"/>
      <c r="G616" s="9">
        <f>G617</f>
        <v>1096.1</v>
      </c>
      <c r="H616" s="9">
        <f t="shared" si="290"/>
        <v>210.3</v>
      </c>
      <c r="I616" s="9">
        <f t="shared" si="290"/>
        <v>885.8</v>
      </c>
      <c r="J616" s="9">
        <f t="shared" si="290"/>
        <v>0</v>
      </c>
      <c r="K616" s="9">
        <f t="shared" si="290"/>
        <v>3753.1000000000004</v>
      </c>
      <c r="L616" s="9">
        <f t="shared" si="290"/>
        <v>3210.3</v>
      </c>
      <c r="M616" s="9">
        <f t="shared" si="290"/>
        <v>542.8</v>
      </c>
      <c r="N616" s="9">
        <f t="shared" si="290"/>
        <v>0</v>
      </c>
      <c r="O616" s="9">
        <f t="shared" si="290"/>
        <v>859.8</v>
      </c>
      <c r="P616" s="9">
        <f t="shared" si="290"/>
        <v>209.8</v>
      </c>
      <c r="Q616" s="9">
        <f t="shared" si="290"/>
        <v>650</v>
      </c>
      <c r="R616" s="9">
        <f t="shared" si="290"/>
        <v>0</v>
      </c>
    </row>
    <row r="617" spans="1:18" ht="51" customHeight="1">
      <c r="A617" s="65" t="s">
        <v>349</v>
      </c>
      <c r="B617" s="66">
        <v>546</v>
      </c>
      <c r="C617" s="13" t="s">
        <v>133</v>
      </c>
      <c r="D617" s="13" t="s">
        <v>125</v>
      </c>
      <c r="E617" s="13" t="s">
        <v>12</v>
      </c>
      <c r="F617" s="13"/>
      <c r="G617" s="9">
        <f aca="true" t="shared" si="291" ref="G617:R617">G618+G621+G626+G624</f>
        <v>1096.1</v>
      </c>
      <c r="H617" s="9">
        <f t="shared" si="291"/>
        <v>210.3</v>
      </c>
      <c r="I617" s="9">
        <f t="shared" si="291"/>
        <v>885.8</v>
      </c>
      <c r="J617" s="9">
        <f t="shared" si="291"/>
        <v>0</v>
      </c>
      <c r="K617" s="9">
        <f t="shared" si="291"/>
        <v>3753.1000000000004</v>
      </c>
      <c r="L617" s="9">
        <f t="shared" si="291"/>
        <v>3210.3</v>
      </c>
      <c r="M617" s="9">
        <f t="shared" si="291"/>
        <v>542.8</v>
      </c>
      <c r="N617" s="9">
        <f t="shared" si="291"/>
        <v>0</v>
      </c>
      <c r="O617" s="9">
        <f t="shared" si="291"/>
        <v>859.8</v>
      </c>
      <c r="P617" s="9">
        <f t="shared" si="291"/>
        <v>209.8</v>
      </c>
      <c r="Q617" s="9">
        <f t="shared" si="291"/>
        <v>650</v>
      </c>
      <c r="R617" s="9">
        <f t="shared" si="291"/>
        <v>0</v>
      </c>
    </row>
    <row r="618" spans="1:18" ht="37.5">
      <c r="A618" s="65" t="s">
        <v>84</v>
      </c>
      <c r="B618" s="66">
        <v>546</v>
      </c>
      <c r="C618" s="13" t="s">
        <v>133</v>
      </c>
      <c r="D618" s="13" t="s">
        <v>125</v>
      </c>
      <c r="E618" s="13" t="s">
        <v>83</v>
      </c>
      <c r="F618" s="13"/>
      <c r="G618" s="9">
        <f>G619</f>
        <v>250</v>
      </c>
      <c r="H618" s="9">
        <f aca="true" t="shared" si="292" ref="H618:R619">H619</f>
        <v>0</v>
      </c>
      <c r="I618" s="9">
        <f t="shared" si="292"/>
        <v>250</v>
      </c>
      <c r="J618" s="9">
        <f t="shared" si="292"/>
        <v>0</v>
      </c>
      <c r="K618" s="9">
        <f t="shared" si="292"/>
        <v>150</v>
      </c>
      <c r="L618" s="9">
        <f t="shared" si="292"/>
        <v>0</v>
      </c>
      <c r="M618" s="9">
        <f t="shared" si="292"/>
        <v>150</v>
      </c>
      <c r="N618" s="9">
        <f t="shared" si="292"/>
        <v>0</v>
      </c>
      <c r="O618" s="9">
        <f t="shared" si="292"/>
        <v>150</v>
      </c>
      <c r="P618" s="9">
        <f t="shared" si="292"/>
        <v>0</v>
      </c>
      <c r="Q618" s="9">
        <f t="shared" si="292"/>
        <v>150</v>
      </c>
      <c r="R618" s="9">
        <f t="shared" si="292"/>
        <v>0</v>
      </c>
    </row>
    <row r="619" spans="1:18" ht="24.75" customHeight="1">
      <c r="A619" s="65" t="s">
        <v>371</v>
      </c>
      <c r="B619" s="66">
        <v>546</v>
      </c>
      <c r="C619" s="13" t="s">
        <v>133</v>
      </c>
      <c r="D619" s="13" t="s">
        <v>125</v>
      </c>
      <c r="E619" s="13" t="s">
        <v>372</v>
      </c>
      <c r="F619" s="13"/>
      <c r="G619" s="9">
        <f>G620</f>
        <v>250</v>
      </c>
      <c r="H619" s="9">
        <f t="shared" si="292"/>
        <v>0</v>
      </c>
      <c r="I619" s="9">
        <f t="shared" si="292"/>
        <v>250</v>
      </c>
      <c r="J619" s="9">
        <f t="shared" si="292"/>
        <v>0</v>
      </c>
      <c r="K619" s="9">
        <f t="shared" si="292"/>
        <v>150</v>
      </c>
      <c r="L619" s="9">
        <f t="shared" si="292"/>
        <v>0</v>
      </c>
      <c r="M619" s="9">
        <f t="shared" si="292"/>
        <v>150</v>
      </c>
      <c r="N619" s="9">
        <f t="shared" si="292"/>
        <v>0</v>
      </c>
      <c r="O619" s="9">
        <f t="shared" si="292"/>
        <v>150</v>
      </c>
      <c r="P619" s="9">
        <f t="shared" si="292"/>
        <v>0</v>
      </c>
      <c r="Q619" s="9">
        <f t="shared" si="292"/>
        <v>150</v>
      </c>
      <c r="R619" s="9">
        <f t="shared" si="292"/>
        <v>0</v>
      </c>
    </row>
    <row r="620" spans="1:18" ht="37.5">
      <c r="A620" s="65" t="s">
        <v>91</v>
      </c>
      <c r="B620" s="66">
        <v>546</v>
      </c>
      <c r="C620" s="13" t="s">
        <v>133</v>
      </c>
      <c r="D620" s="13" t="s">
        <v>125</v>
      </c>
      <c r="E620" s="13" t="s">
        <v>372</v>
      </c>
      <c r="F620" s="13" t="s">
        <v>174</v>
      </c>
      <c r="G620" s="9">
        <f>H620+I620+J620</f>
        <v>250</v>
      </c>
      <c r="H620" s="9"/>
      <c r="I620" s="9">
        <f>100+150</f>
        <v>250</v>
      </c>
      <c r="J620" s="9"/>
      <c r="K620" s="9">
        <f>L620+M620+N620</f>
        <v>150</v>
      </c>
      <c r="L620" s="9"/>
      <c r="M620" s="9">
        <v>150</v>
      </c>
      <c r="N620" s="9"/>
      <c r="O620" s="9">
        <f>P620+Q620+R620</f>
        <v>150</v>
      </c>
      <c r="P620" s="9"/>
      <c r="Q620" s="9">
        <v>150</v>
      </c>
      <c r="R620" s="9"/>
    </row>
    <row r="621" spans="1:18" ht="43.5" customHeight="1">
      <c r="A621" s="65" t="s">
        <v>14</v>
      </c>
      <c r="B621" s="66">
        <v>546</v>
      </c>
      <c r="C621" s="13" t="s">
        <v>133</v>
      </c>
      <c r="D621" s="13" t="s">
        <v>125</v>
      </c>
      <c r="E621" s="13" t="s">
        <v>13</v>
      </c>
      <c r="F621" s="13"/>
      <c r="G621" s="9">
        <f>G622</f>
        <v>635.8</v>
      </c>
      <c r="H621" s="9">
        <f aca="true" t="shared" si="293" ref="H621:R622">H622</f>
        <v>0</v>
      </c>
      <c r="I621" s="9">
        <f t="shared" si="293"/>
        <v>635.8</v>
      </c>
      <c r="J621" s="9">
        <f t="shared" si="293"/>
        <v>0</v>
      </c>
      <c r="K621" s="9">
        <f t="shared" si="293"/>
        <v>300</v>
      </c>
      <c r="L621" s="9">
        <f t="shared" si="293"/>
        <v>0</v>
      </c>
      <c r="M621" s="9">
        <f t="shared" si="293"/>
        <v>300</v>
      </c>
      <c r="N621" s="9">
        <f t="shared" si="293"/>
        <v>0</v>
      </c>
      <c r="O621" s="9">
        <f t="shared" si="293"/>
        <v>500</v>
      </c>
      <c r="P621" s="9">
        <f t="shared" si="293"/>
        <v>0</v>
      </c>
      <c r="Q621" s="9">
        <f t="shared" si="293"/>
        <v>500</v>
      </c>
      <c r="R621" s="9">
        <f t="shared" si="293"/>
        <v>0</v>
      </c>
    </row>
    <row r="622" spans="1:18" ht="42" customHeight="1">
      <c r="A622" s="65" t="s">
        <v>212</v>
      </c>
      <c r="B622" s="66">
        <v>546</v>
      </c>
      <c r="C622" s="13" t="s">
        <v>133</v>
      </c>
      <c r="D622" s="13" t="s">
        <v>125</v>
      </c>
      <c r="E622" s="13" t="s">
        <v>30</v>
      </c>
      <c r="F622" s="13"/>
      <c r="G622" s="9">
        <f>G623</f>
        <v>635.8</v>
      </c>
      <c r="H622" s="9">
        <f t="shared" si="293"/>
        <v>0</v>
      </c>
      <c r="I622" s="9">
        <f t="shared" si="293"/>
        <v>635.8</v>
      </c>
      <c r="J622" s="9">
        <f t="shared" si="293"/>
        <v>0</v>
      </c>
      <c r="K622" s="9">
        <f t="shared" si="293"/>
        <v>300</v>
      </c>
      <c r="L622" s="9">
        <f t="shared" si="293"/>
        <v>0</v>
      </c>
      <c r="M622" s="9">
        <f t="shared" si="293"/>
        <v>300</v>
      </c>
      <c r="N622" s="9">
        <f t="shared" si="293"/>
        <v>0</v>
      </c>
      <c r="O622" s="9">
        <f t="shared" si="293"/>
        <v>500</v>
      </c>
      <c r="P622" s="9">
        <f t="shared" si="293"/>
        <v>0</v>
      </c>
      <c r="Q622" s="9">
        <f t="shared" si="293"/>
        <v>500</v>
      </c>
      <c r="R622" s="9">
        <f t="shared" si="293"/>
        <v>0</v>
      </c>
    </row>
    <row r="623" spans="1:18" ht="37.5">
      <c r="A623" s="65" t="s">
        <v>91</v>
      </c>
      <c r="B623" s="66">
        <v>546</v>
      </c>
      <c r="C623" s="13" t="s">
        <v>133</v>
      </c>
      <c r="D623" s="13" t="s">
        <v>125</v>
      </c>
      <c r="E623" s="13" t="s">
        <v>30</v>
      </c>
      <c r="F623" s="13" t="s">
        <v>174</v>
      </c>
      <c r="G623" s="9">
        <f>H623+I623+J623</f>
        <v>635.8</v>
      </c>
      <c r="H623" s="9"/>
      <c r="I623" s="9">
        <f>400+235.8</f>
        <v>635.8</v>
      </c>
      <c r="J623" s="9"/>
      <c r="K623" s="9">
        <f>L623+M623+N623</f>
        <v>300</v>
      </c>
      <c r="L623" s="9"/>
      <c r="M623" s="9">
        <v>300</v>
      </c>
      <c r="N623" s="9"/>
      <c r="O623" s="9">
        <f>P623+Q623+R623</f>
        <v>500</v>
      </c>
      <c r="P623" s="67"/>
      <c r="Q623" s="67">
        <v>500</v>
      </c>
      <c r="R623" s="67"/>
    </row>
    <row r="624" spans="1:18" ht="45.75" customHeight="1">
      <c r="A624" s="31" t="s">
        <v>646</v>
      </c>
      <c r="B624" s="66">
        <v>546</v>
      </c>
      <c r="C624" s="13" t="s">
        <v>133</v>
      </c>
      <c r="D624" s="13" t="s">
        <v>125</v>
      </c>
      <c r="E624" s="13" t="s">
        <v>676</v>
      </c>
      <c r="F624" s="13"/>
      <c r="G624" s="9">
        <f>G625</f>
        <v>0</v>
      </c>
      <c r="H624" s="9">
        <f aca="true" t="shared" si="294" ref="H624:R624">H625</f>
        <v>0</v>
      </c>
      <c r="I624" s="9">
        <f t="shared" si="294"/>
        <v>0</v>
      </c>
      <c r="J624" s="9">
        <f t="shared" si="294"/>
        <v>0</v>
      </c>
      <c r="K624" s="9">
        <f t="shared" si="294"/>
        <v>3092.8</v>
      </c>
      <c r="L624" s="9">
        <f t="shared" si="294"/>
        <v>3000</v>
      </c>
      <c r="M624" s="9">
        <f t="shared" si="294"/>
        <v>92.8</v>
      </c>
      <c r="N624" s="9">
        <f t="shared" si="294"/>
        <v>0</v>
      </c>
      <c r="O624" s="9">
        <f t="shared" si="294"/>
        <v>0</v>
      </c>
      <c r="P624" s="9">
        <f t="shared" si="294"/>
        <v>0</v>
      </c>
      <c r="Q624" s="9">
        <f t="shared" si="294"/>
        <v>0</v>
      </c>
      <c r="R624" s="9">
        <f t="shared" si="294"/>
        <v>0</v>
      </c>
    </row>
    <row r="625" spans="1:18" ht="37.5">
      <c r="A625" s="65" t="s">
        <v>91</v>
      </c>
      <c r="B625" s="66">
        <v>546</v>
      </c>
      <c r="C625" s="13" t="s">
        <v>133</v>
      </c>
      <c r="D625" s="13" t="s">
        <v>125</v>
      </c>
      <c r="E625" s="13" t="s">
        <v>676</v>
      </c>
      <c r="F625" s="13" t="s">
        <v>174</v>
      </c>
      <c r="G625" s="9">
        <f>H625+I625+J625</f>
        <v>0</v>
      </c>
      <c r="H625" s="9"/>
      <c r="I625" s="9"/>
      <c r="J625" s="9"/>
      <c r="K625" s="9">
        <f>L625+M625</f>
        <v>3092.8</v>
      </c>
      <c r="L625" s="9">
        <v>3000</v>
      </c>
      <c r="M625" s="9">
        <v>92.8</v>
      </c>
      <c r="N625" s="9"/>
      <c r="O625" s="9">
        <f>P625+Q625+R625</f>
        <v>0</v>
      </c>
      <c r="P625" s="67"/>
      <c r="Q625" s="67"/>
      <c r="R625" s="67"/>
    </row>
    <row r="626" spans="1:18" ht="53.25" customHeight="1">
      <c r="A626" s="65" t="s">
        <v>449</v>
      </c>
      <c r="B626" s="66">
        <v>546</v>
      </c>
      <c r="C626" s="13" t="s">
        <v>133</v>
      </c>
      <c r="D626" s="13" t="s">
        <v>125</v>
      </c>
      <c r="E626" s="13" t="s">
        <v>15</v>
      </c>
      <c r="F626" s="13"/>
      <c r="G626" s="9">
        <f>G627</f>
        <v>210.3</v>
      </c>
      <c r="H626" s="9">
        <f aca="true" t="shared" si="295" ref="H626:R626">H627</f>
        <v>210.3</v>
      </c>
      <c r="I626" s="9">
        <f t="shared" si="295"/>
        <v>0</v>
      </c>
      <c r="J626" s="9">
        <f t="shared" si="295"/>
        <v>0</v>
      </c>
      <c r="K626" s="9">
        <f t="shared" si="295"/>
        <v>210.3</v>
      </c>
      <c r="L626" s="9">
        <f t="shared" si="295"/>
        <v>210.3</v>
      </c>
      <c r="M626" s="9">
        <f t="shared" si="295"/>
        <v>0</v>
      </c>
      <c r="N626" s="9">
        <f t="shared" si="295"/>
        <v>0</v>
      </c>
      <c r="O626" s="9">
        <f t="shared" si="295"/>
        <v>209.8</v>
      </c>
      <c r="P626" s="9">
        <f t="shared" si="295"/>
        <v>209.8</v>
      </c>
      <c r="Q626" s="9">
        <f t="shared" si="295"/>
        <v>0</v>
      </c>
      <c r="R626" s="9">
        <f t="shared" si="295"/>
        <v>0</v>
      </c>
    </row>
    <row r="627" spans="1:18" ht="96" customHeight="1">
      <c r="A627" s="65" t="s">
        <v>420</v>
      </c>
      <c r="B627" s="66">
        <v>546</v>
      </c>
      <c r="C627" s="13" t="s">
        <v>133</v>
      </c>
      <c r="D627" s="13" t="s">
        <v>125</v>
      </c>
      <c r="E627" s="13" t="s">
        <v>421</v>
      </c>
      <c r="F627" s="13"/>
      <c r="G627" s="9">
        <f>G628+G629</f>
        <v>210.3</v>
      </c>
      <c r="H627" s="9">
        <f aca="true" t="shared" si="296" ref="H627:R627">H628+H629</f>
        <v>210.3</v>
      </c>
      <c r="I627" s="9">
        <f t="shared" si="296"/>
        <v>0</v>
      </c>
      <c r="J627" s="9">
        <f t="shared" si="296"/>
        <v>0</v>
      </c>
      <c r="K627" s="9">
        <f t="shared" si="296"/>
        <v>210.3</v>
      </c>
      <c r="L627" s="9">
        <f t="shared" si="296"/>
        <v>210.3</v>
      </c>
      <c r="M627" s="9">
        <f t="shared" si="296"/>
        <v>0</v>
      </c>
      <c r="N627" s="9">
        <f t="shared" si="296"/>
        <v>0</v>
      </c>
      <c r="O627" s="9">
        <f t="shared" si="296"/>
        <v>209.8</v>
      </c>
      <c r="P627" s="9">
        <f t="shared" si="296"/>
        <v>209.8</v>
      </c>
      <c r="Q627" s="9">
        <f t="shared" si="296"/>
        <v>0</v>
      </c>
      <c r="R627" s="9">
        <f t="shared" si="296"/>
        <v>0</v>
      </c>
    </row>
    <row r="628" spans="1:18" ht="24" customHeight="1">
      <c r="A628" s="65" t="s">
        <v>170</v>
      </c>
      <c r="B628" s="66">
        <v>546</v>
      </c>
      <c r="C628" s="13" t="s">
        <v>133</v>
      </c>
      <c r="D628" s="13" t="s">
        <v>125</v>
      </c>
      <c r="E628" s="13" t="s">
        <v>422</v>
      </c>
      <c r="F628" s="13" t="s">
        <v>171</v>
      </c>
      <c r="G628" s="9">
        <f>H628+I628+J628</f>
        <v>160.3</v>
      </c>
      <c r="H628" s="9">
        <v>160.3</v>
      </c>
      <c r="I628" s="9"/>
      <c r="J628" s="9"/>
      <c r="K628" s="9">
        <f>L628+M628+N628</f>
        <v>160.3</v>
      </c>
      <c r="L628" s="9">
        <v>160.3</v>
      </c>
      <c r="M628" s="9"/>
      <c r="N628" s="9"/>
      <c r="O628" s="9">
        <f>P628+Q628+R628</f>
        <v>160.3</v>
      </c>
      <c r="P628" s="9">
        <v>160.3</v>
      </c>
      <c r="Q628" s="16"/>
      <c r="R628" s="16"/>
    </row>
    <row r="629" spans="1:18" ht="37.5">
      <c r="A629" s="65" t="s">
        <v>91</v>
      </c>
      <c r="B629" s="66">
        <v>546</v>
      </c>
      <c r="C629" s="13" t="s">
        <v>133</v>
      </c>
      <c r="D629" s="13" t="s">
        <v>125</v>
      </c>
      <c r="E629" s="13" t="s">
        <v>422</v>
      </c>
      <c r="F629" s="13" t="s">
        <v>174</v>
      </c>
      <c r="G629" s="9">
        <f>H629+I629+J629</f>
        <v>50</v>
      </c>
      <c r="H629" s="9">
        <v>50</v>
      </c>
      <c r="I629" s="9"/>
      <c r="J629" s="9"/>
      <c r="K629" s="9">
        <f>L629+M629+N629</f>
        <v>50</v>
      </c>
      <c r="L629" s="9">
        <v>50</v>
      </c>
      <c r="M629" s="9"/>
      <c r="N629" s="9"/>
      <c r="O629" s="9">
        <f>P629+Q629+R629</f>
        <v>49.5</v>
      </c>
      <c r="P629" s="9">
        <v>49.5</v>
      </c>
      <c r="Q629" s="16"/>
      <c r="R629" s="16"/>
    </row>
    <row r="630" spans="1:18" ht="18.75">
      <c r="A630" s="65" t="s">
        <v>127</v>
      </c>
      <c r="B630" s="66">
        <v>546</v>
      </c>
      <c r="C630" s="13" t="s">
        <v>126</v>
      </c>
      <c r="D630" s="13" t="s">
        <v>384</v>
      </c>
      <c r="E630" s="13"/>
      <c r="F630" s="13"/>
      <c r="G630" s="9">
        <f>G631+G655</f>
        <v>59558.600000000006</v>
      </c>
      <c r="H630" s="9">
        <f aca="true" t="shared" si="297" ref="H630:R630">H631+H655</f>
        <v>1500</v>
      </c>
      <c r="I630" s="9">
        <f t="shared" si="297"/>
        <v>58058.600000000006</v>
      </c>
      <c r="J630" s="9">
        <f t="shared" si="297"/>
        <v>0</v>
      </c>
      <c r="K630" s="9">
        <f t="shared" si="297"/>
        <v>55771</v>
      </c>
      <c r="L630" s="9">
        <f t="shared" si="297"/>
        <v>1500</v>
      </c>
      <c r="M630" s="9">
        <f t="shared" si="297"/>
        <v>54271</v>
      </c>
      <c r="N630" s="9">
        <f t="shared" si="297"/>
        <v>0</v>
      </c>
      <c r="O630" s="9">
        <f t="shared" si="297"/>
        <v>55576.8</v>
      </c>
      <c r="P630" s="9">
        <f t="shared" si="297"/>
        <v>1500</v>
      </c>
      <c r="Q630" s="9">
        <f t="shared" si="297"/>
        <v>54076.8</v>
      </c>
      <c r="R630" s="9">
        <f t="shared" si="297"/>
        <v>0</v>
      </c>
    </row>
    <row r="631" spans="1:18" ht="18.75">
      <c r="A631" s="65" t="s">
        <v>105</v>
      </c>
      <c r="B631" s="66">
        <v>546</v>
      </c>
      <c r="C631" s="13" t="s">
        <v>126</v>
      </c>
      <c r="D631" s="13" t="s">
        <v>126</v>
      </c>
      <c r="E631" s="13"/>
      <c r="F631" s="13"/>
      <c r="G631" s="9">
        <f>G632+G643+G648</f>
        <v>4893.4</v>
      </c>
      <c r="H631" s="9">
        <f aca="true" t="shared" si="298" ref="H631:R631">H632+H643+H648</f>
        <v>1500</v>
      </c>
      <c r="I631" s="9">
        <f t="shared" si="298"/>
        <v>3393.4</v>
      </c>
      <c r="J631" s="9">
        <f t="shared" si="298"/>
        <v>0</v>
      </c>
      <c r="K631" s="9">
        <f t="shared" si="298"/>
        <v>4788.8</v>
      </c>
      <c r="L631" s="9">
        <f t="shared" si="298"/>
        <v>1500</v>
      </c>
      <c r="M631" s="9">
        <f t="shared" si="298"/>
        <v>3288.8</v>
      </c>
      <c r="N631" s="9">
        <f t="shared" si="298"/>
        <v>0</v>
      </c>
      <c r="O631" s="9">
        <f t="shared" si="298"/>
        <v>4834.9</v>
      </c>
      <c r="P631" s="9">
        <f t="shared" si="298"/>
        <v>1500</v>
      </c>
      <c r="Q631" s="9">
        <f t="shared" si="298"/>
        <v>3334.9</v>
      </c>
      <c r="R631" s="9">
        <f t="shared" si="298"/>
        <v>0</v>
      </c>
    </row>
    <row r="632" spans="1:18" ht="37.5">
      <c r="A632" s="65" t="s">
        <v>496</v>
      </c>
      <c r="B632" s="66">
        <v>546</v>
      </c>
      <c r="C632" s="13" t="s">
        <v>126</v>
      </c>
      <c r="D632" s="13" t="s">
        <v>126</v>
      </c>
      <c r="E632" s="13" t="s">
        <v>9</v>
      </c>
      <c r="F632" s="13"/>
      <c r="G632" s="9">
        <f>G633</f>
        <v>4722.9</v>
      </c>
      <c r="H632" s="9">
        <f aca="true" t="shared" si="299" ref="H632:R633">H633</f>
        <v>1500</v>
      </c>
      <c r="I632" s="9">
        <f t="shared" si="299"/>
        <v>3222.9</v>
      </c>
      <c r="J632" s="9">
        <f t="shared" si="299"/>
        <v>0</v>
      </c>
      <c r="K632" s="9">
        <f t="shared" si="299"/>
        <v>4753.8</v>
      </c>
      <c r="L632" s="9">
        <f t="shared" si="299"/>
        <v>1500</v>
      </c>
      <c r="M632" s="9">
        <f t="shared" si="299"/>
        <v>3253.8</v>
      </c>
      <c r="N632" s="9">
        <f t="shared" si="299"/>
        <v>0</v>
      </c>
      <c r="O632" s="9">
        <f t="shared" si="299"/>
        <v>4799.9</v>
      </c>
      <c r="P632" s="9">
        <f t="shared" si="299"/>
        <v>1500</v>
      </c>
      <c r="Q632" s="9">
        <f t="shared" si="299"/>
        <v>3299.9</v>
      </c>
      <c r="R632" s="9">
        <f t="shared" si="299"/>
        <v>0</v>
      </c>
    </row>
    <row r="633" spans="1:18" ht="37.5">
      <c r="A633" s="65" t="s">
        <v>502</v>
      </c>
      <c r="B633" s="66">
        <v>546</v>
      </c>
      <c r="C633" s="13" t="s">
        <v>126</v>
      </c>
      <c r="D633" s="13" t="s">
        <v>126</v>
      </c>
      <c r="E633" s="13" t="s">
        <v>10</v>
      </c>
      <c r="F633" s="13"/>
      <c r="G633" s="9">
        <f>G634</f>
        <v>4722.9</v>
      </c>
      <c r="H633" s="9">
        <f t="shared" si="299"/>
        <v>1500</v>
      </c>
      <c r="I633" s="9">
        <f t="shared" si="299"/>
        <v>3222.9</v>
      </c>
      <c r="J633" s="9">
        <f t="shared" si="299"/>
        <v>0</v>
      </c>
      <c r="K633" s="9">
        <f t="shared" si="299"/>
        <v>4753.8</v>
      </c>
      <c r="L633" s="9">
        <f t="shared" si="299"/>
        <v>1500</v>
      </c>
      <c r="M633" s="9">
        <f t="shared" si="299"/>
        <v>3253.8</v>
      </c>
      <c r="N633" s="9">
        <f t="shared" si="299"/>
        <v>0</v>
      </c>
      <c r="O633" s="9">
        <f t="shared" si="299"/>
        <v>4799.9</v>
      </c>
      <c r="P633" s="9">
        <f t="shared" si="299"/>
        <v>1500</v>
      </c>
      <c r="Q633" s="9">
        <f t="shared" si="299"/>
        <v>3299.9</v>
      </c>
      <c r="R633" s="9">
        <f t="shared" si="299"/>
        <v>0</v>
      </c>
    </row>
    <row r="634" spans="1:18" ht="37.5">
      <c r="A634" s="65" t="s">
        <v>346</v>
      </c>
      <c r="B634" s="66">
        <v>546</v>
      </c>
      <c r="C634" s="13" t="s">
        <v>126</v>
      </c>
      <c r="D634" s="13" t="s">
        <v>126</v>
      </c>
      <c r="E634" s="13" t="s">
        <v>11</v>
      </c>
      <c r="F634" s="13"/>
      <c r="G634" s="9">
        <f>G635+G639+G641+G637</f>
        <v>4722.9</v>
      </c>
      <c r="H634" s="9">
        <f aca="true" t="shared" si="300" ref="H634:R634">H635+H639+H641+H637</f>
        <v>1500</v>
      </c>
      <c r="I634" s="9">
        <f t="shared" si="300"/>
        <v>3222.9</v>
      </c>
      <c r="J634" s="9">
        <f t="shared" si="300"/>
        <v>0</v>
      </c>
      <c r="K634" s="9">
        <f t="shared" si="300"/>
        <v>4753.8</v>
      </c>
      <c r="L634" s="9">
        <f t="shared" si="300"/>
        <v>1500</v>
      </c>
      <c r="M634" s="9">
        <f t="shared" si="300"/>
        <v>3253.8</v>
      </c>
      <c r="N634" s="9">
        <f t="shared" si="300"/>
        <v>0</v>
      </c>
      <c r="O634" s="9">
        <f t="shared" si="300"/>
        <v>4799.9</v>
      </c>
      <c r="P634" s="9">
        <f t="shared" si="300"/>
        <v>1500</v>
      </c>
      <c r="Q634" s="9">
        <f t="shared" si="300"/>
        <v>3299.9</v>
      </c>
      <c r="R634" s="9">
        <f t="shared" si="300"/>
        <v>0</v>
      </c>
    </row>
    <row r="635" spans="1:18" ht="37.5">
      <c r="A635" s="65" t="s">
        <v>345</v>
      </c>
      <c r="B635" s="66">
        <v>546</v>
      </c>
      <c r="C635" s="13" t="s">
        <v>126</v>
      </c>
      <c r="D635" s="13" t="s">
        <v>126</v>
      </c>
      <c r="E635" s="13" t="s">
        <v>88</v>
      </c>
      <c r="F635" s="13"/>
      <c r="G635" s="9">
        <f>G636</f>
        <v>1641.6</v>
      </c>
      <c r="H635" s="9">
        <f aca="true" t="shared" si="301" ref="H635:R635">H636</f>
        <v>0</v>
      </c>
      <c r="I635" s="9">
        <f t="shared" si="301"/>
        <v>1641.6</v>
      </c>
      <c r="J635" s="9">
        <f t="shared" si="301"/>
        <v>0</v>
      </c>
      <c r="K635" s="9">
        <f t="shared" si="301"/>
        <v>1862.5</v>
      </c>
      <c r="L635" s="9">
        <f t="shared" si="301"/>
        <v>0</v>
      </c>
      <c r="M635" s="9">
        <f t="shared" si="301"/>
        <v>1862.5</v>
      </c>
      <c r="N635" s="9">
        <f t="shared" si="301"/>
        <v>0</v>
      </c>
      <c r="O635" s="9">
        <f t="shared" si="301"/>
        <v>1908.6</v>
      </c>
      <c r="P635" s="9">
        <f t="shared" si="301"/>
        <v>0</v>
      </c>
      <c r="Q635" s="9">
        <f t="shared" si="301"/>
        <v>1908.6</v>
      </c>
      <c r="R635" s="9">
        <f t="shared" si="301"/>
        <v>0</v>
      </c>
    </row>
    <row r="636" spans="1:18" ht="18.75">
      <c r="A636" s="65" t="s">
        <v>186</v>
      </c>
      <c r="B636" s="66">
        <v>546</v>
      </c>
      <c r="C636" s="13" t="s">
        <v>126</v>
      </c>
      <c r="D636" s="13" t="s">
        <v>126</v>
      </c>
      <c r="E636" s="13" t="s">
        <v>88</v>
      </c>
      <c r="F636" s="13" t="s">
        <v>185</v>
      </c>
      <c r="G636" s="9">
        <f>H636+I636+J636</f>
        <v>1641.6</v>
      </c>
      <c r="H636" s="9"/>
      <c r="I636" s="9">
        <v>1641.6</v>
      </c>
      <c r="J636" s="9"/>
      <c r="K636" s="9">
        <f>L636+M636+N636</f>
        <v>1862.5</v>
      </c>
      <c r="L636" s="9"/>
      <c r="M636" s="9">
        <v>1862.5</v>
      </c>
      <c r="N636" s="9"/>
      <c r="O636" s="9">
        <f>P636+Q636+R636</f>
        <v>1908.6</v>
      </c>
      <c r="P636" s="67"/>
      <c r="Q636" s="67">
        <v>1908.6</v>
      </c>
      <c r="R636" s="67"/>
    </row>
    <row r="637" spans="1:18" ht="18.75">
      <c r="A637" s="65" t="s">
        <v>39</v>
      </c>
      <c r="B637" s="66">
        <v>546</v>
      </c>
      <c r="C637" s="13" t="s">
        <v>126</v>
      </c>
      <c r="D637" s="13" t="s">
        <v>126</v>
      </c>
      <c r="E637" s="13" t="s">
        <v>38</v>
      </c>
      <c r="F637" s="13"/>
      <c r="G637" s="9">
        <f>G638</f>
        <v>0</v>
      </c>
      <c r="H637" s="9">
        <f aca="true" t="shared" si="302" ref="H637:R637">H638</f>
        <v>0</v>
      </c>
      <c r="I637" s="9">
        <f t="shared" si="302"/>
        <v>0</v>
      </c>
      <c r="J637" s="9">
        <f t="shared" si="302"/>
        <v>0</v>
      </c>
      <c r="K637" s="9">
        <f t="shared" si="302"/>
        <v>80</v>
      </c>
      <c r="L637" s="9">
        <f t="shared" si="302"/>
        <v>0</v>
      </c>
      <c r="M637" s="9">
        <f t="shared" si="302"/>
        <v>80</v>
      </c>
      <c r="N637" s="9">
        <f t="shared" si="302"/>
        <v>0</v>
      </c>
      <c r="O637" s="9">
        <f t="shared" si="302"/>
        <v>80</v>
      </c>
      <c r="P637" s="9">
        <f t="shared" si="302"/>
        <v>0</v>
      </c>
      <c r="Q637" s="9">
        <f t="shared" si="302"/>
        <v>80</v>
      </c>
      <c r="R637" s="9">
        <f t="shared" si="302"/>
        <v>0</v>
      </c>
    </row>
    <row r="638" spans="1:18" ht="18.75">
      <c r="A638" s="65" t="s">
        <v>186</v>
      </c>
      <c r="B638" s="66">
        <v>546</v>
      </c>
      <c r="C638" s="13" t="s">
        <v>126</v>
      </c>
      <c r="D638" s="13" t="s">
        <v>126</v>
      </c>
      <c r="E638" s="13" t="s">
        <v>38</v>
      </c>
      <c r="F638" s="13" t="s">
        <v>185</v>
      </c>
      <c r="G638" s="9">
        <f>H638+I638+J638</f>
        <v>0</v>
      </c>
      <c r="H638" s="9"/>
      <c r="I638" s="9">
        <v>0</v>
      </c>
      <c r="J638" s="9"/>
      <c r="K638" s="9">
        <f>L638+M638+N638</f>
        <v>80</v>
      </c>
      <c r="L638" s="9"/>
      <c r="M638" s="9">
        <v>80</v>
      </c>
      <c r="N638" s="9"/>
      <c r="O638" s="9">
        <f>P638+Q638+R638</f>
        <v>80</v>
      </c>
      <c r="P638" s="67"/>
      <c r="Q638" s="67">
        <v>80</v>
      </c>
      <c r="R638" s="67"/>
    </row>
    <row r="639" spans="1:18" ht="37.5">
      <c r="A639" s="65" t="s">
        <v>432</v>
      </c>
      <c r="B639" s="66">
        <v>546</v>
      </c>
      <c r="C639" s="13" t="s">
        <v>126</v>
      </c>
      <c r="D639" s="13" t="s">
        <v>126</v>
      </c>
      <c r="E639" s="13" t="s">
        <v>434</v>
      </c>
      <c r="F639" s="13"/>
      <c r="G639" s="9">
        <f>G640</f>
        <v>1534.9</v>
      </c>
      <c r="H639" s="9">
        <f aca="true" t="shared" si="303" ref="H639:R639">H640</f>
        <v>0</v>
      </c>
      <c r="I639" s="9">
        <f t="shared" si="303"/>
        <v>1534.9</v>
      </c>
      <c r="J639" s="9">
        <f t="shared" si="303"/>
        <v>0</v>
      </c>
      <c r="K639" s="9">
        <f t="shared" si="303"/>
        <v>1264.9</v>
      </c>
      <c r="L639" s="9">
        <f t="shared" si="303"/>
        <v>0</v>
      </c>
      <c r="M639" s="9">
        <f t="shared" si="303"/>
        <v>1264.9</v>
      </c>
      <c r="N639" s="9">
        <f t="shared" si="303"/>
        <v>0</v>
      </c>
      <c r="O639" s="9">
        <f t="shared" si="303"/>
        <v>1264.9</v>
      </c>
      <c r="P639" s="9">
        <f t="shared" si="303"/>
        <v>0</v>
      </c>
      <c r="Q639" s="9">
        <f t="shared" si="303"/>
        <v>1264.9</v>
      </c>
      <c r="R639" s="9">
        <f t="shared" si="303"/>
        <v>0</v>
      </c>
    </row>
    <row r="640" spans="1:18" ht="18.75">
      <c r="A640" s="65" t="s">
        <v>186</v>
      </c>
      <c r="B640" s="66">
        <v>546</v>
      </c>
      <c r="C640" s="13" t="s">
        <v>126</v>
      </c>
      <c r="D640" s="13" t="s">
        <v>126</v>
      </c>
      <c r="E640" s="13" t="s">
        <v>434</v>
      </c>
      <c r="F640" s="13" t="s">
        <v>185</v>
      </c>
      <c r="G640" s="9">
        <f>H640+I640+J640</f>
        <v>1534.9</v>
      </c>
      <c r="H640" s="9"/>
      <c r="I640" s="9">
        <f>1264.9+270</f>
        <v>1534.9</v>
      </c>
      <c r="J640" s="9"/>
      <c r="K640" s="9">
        <f>L640+M640+N640</f>
        <v>1264.9</v>
      </c>
      <c r="L640" s="9"/>
      <c r="M640" s="9">
        <v>1264.9</v>
      </c>
      <c r="N640" s="9"/>
      <c r="O640" s="9">
        <f>P640+Q640+R640</f>
        <v>1264.9</v>
      </c>
      <c r="P640" s="16"/>
      <c r="Q640" s="16">
        <v>1264.9</v>
      </c>
      <c r="R640" s="16"/>
    </row>
    <row r="641" spans="1:18" ht="120" customHeight="1">
      <c r="A641" s="65" t="s">
        <v>480</v>
      </c>
      <c r="B641" s="66">
        <v>546</v>
      </c>
      <c r="C641" s="13" t="s">
        <v>126</v>
      </c>
      <c r="D641" s="13" t="s">
        <v>126</v>
      </c>
      <c r="E641" s="13" t="s">
        <v>68</v>
      </c>
      <c r="F641" s="13"/>
      <c r="G641" s="9">
        <f>G642</f>
        <v>1546.4</v>
      </c>
      <c r="H641" s="9">
        <f aca="true" t="shared" si="304" ref="H641:R641">H642</f>
        <v>1500</v>
      </c>
      <c r="I641" s="9">
        <f t="shared" si="304"/>
        <v>46.4</v>
      </c>
      <c r="J641" s="9">
        <f t="shared" si="304"/>
        <v>0</v>
      </c>
      <c r="K641" s="9">
        <f t="shared" si="304"/>
        <v>1546.4</v>
      </c>
      <c r="L641" s="9">
        <f t="shared" si="304"/>
        <v>1500</v>
      </c>
      <c r="M641" s="9">
        <f t="shared" si="304"/>
        <v>46.4</v>
      </c>
      <c r="N641" s="9">
        <f t="shared" si="304"/>
        <v>0</v>
      </c>
      <c r="O641" s="9">
        <f t="shared" si="304"/>
        <v>1546.4</v>
      </c>
      <c r="P641" s="9">
        <f t="shared" si="304"/>
        <v>1500</v>
      </c>
      <c r="Q641" s="9">
        <f t="shared" si="304"/>
        <v>46.4</v>
      </c>
      <c r="R641" s="9">
        <f t="shared" si="304"/>
        <v>0</v>
      </c>
    </row>
    <row r="642" spans="1:18" ht="18.75">
      <c r="A642" s="65" t="s">
        <v>186</v>
      </c>
      <c r="B642" s="66">
        <v>546</v>
      </c>
      <c r="C642" s="13" t="s">
        <v>126</v>
      </c>
      <c r="D642" s="13" t="s">
        <v>126</v>
      </c>
      <c r="E642" s="13" t="s">
        <v>68</v>
      </c>
      <c r="F642" s="13" t="s">
        <v>185</v>
      </c>
      <c r="G642" s="9">
        <f>H642+I642+J642</f>
        <v>1546.4</v>
      </c>
      <c r="H642" s="9">
        <v>1500</v>
      </c>
      <c r="I642" s="9">
        <v>46.4</v>
      </c>
      <c r="J642" s="9"/>
      <c r="K642" s="9">
        <f>L642+M642+N642</f>
        <v>1546.4</v>
      </c>
      <c r="L642" s="9">
        <v>1500</v>
      </c>
      <c r="M642" s="9">
        <v>46.4</v>
      </c>
      <c r="N642" s="9"/>
      <c r="O642" s="9">
        <f>P642+Q642+R642</f>
        <v>1546.4</v>
      </c>
      <c r="P642" s="16">
        <v>1500</v>
      </c>
      <c r="Q642" s="16">
        <v>46.4</v>
      </c>
      <c r="R642" s="16"/>
    </row>
    <row r="643" spans="1:18" ht="45.75" customHeight="1">
      <c r="A643" s="65" t="s">
        <v>477</v>
      </c>
      <c r="B643" s="66">
        <v>546</v>
      </c>
      <c r="C643" s="13" t="s">
        <v>126</v>
      </c>
      <c r="D643" s="13" t="s">
        <v>126</v>
      </c>
      <c r="E643" s="13" t="s">
        <v>239</v>
      </c>
      <c r="F643" s="13"/>
      <c r="G643" s="9">
        <f>G644</f>
        <v>0</v>
      </c>
      <c r="H643" s="9">
        <f aca="true" t="shared" si="305" ref="H643:R646">H644</f>
        <v>0</v>
      </c>
      <c r="I643" s="9">
        <f t="shared" si="305"/>
        <v>0</v>
      </c>
      <c r="J643" s="9">
        <f t="shared" si="305"/>
        <v>0</v>
      </c>
      <c r="K643" s="9">
        <f t="shared" si="305"/>
        <v>10</v>
      </c>
      <c r="L643" s="9">
        <f t="shared" si="305"/>
        <v>0</v>
      </c>
      <c r="M643" s="9">
        <f t="shared" si="305"/>
        <v>10</v>
      </c>
      <c r="N643" s="9">
        <f t="shared" si="305"/>
        <v>0</v>
      </c>
      <c r="O643" s="9">
        <f t="shared" si="305"/>
        <v>10</v>
      </c>
      <c r="P643" s="9">
        <f t="shared" si="305"/>
        <v>0</v>
      </c>
      <c r="Q643" s="9">
        <f t="shared" si="305"/>
        <v>10</v>
      </c>
      <c r="R643" s="9">
        <f t="shared" si="305"/>
        <v>0</v>
      </c>
    </row>
    <row r="644" spans="1:18" ht="37.5">
      <c r="A644" s="65" t="s">
        <v>478</v>
      </c>
      <c r="B644" s="66">
        <v>546</v>
      </c>
      <c r="C644" s="13" t="s">
        <v>126</v>
      </c>
      <c r="D644" s="13" t="s">
        <v>126</v>
      </c>
      <c r="E644" s="13" t="s">
        <v>302</v>
      </c>
      <c r="F644" s="13"/>
      <c r="G644" s="9">
        <f>G645</f>
        <v>0</v>
      </c>
      <c r="H644" s="9">
        <f t="shared" si="305"/>
        <v>0</v>
      </c>
      <c r="I644" s="9">
        <f t="shared" si="305"/>
        <v>0</v>
      </c>
      <c r="J644" s="9">
        <f t="shared" si="305"/>
        <v>0</v>
      </c>
      <c r="K644" s="9">
        <f t="shared" si="305"/>
        <v>10</v>
      </c>
      <c r="L644" s="9">
        <f t="shared" si="305"/>
        <v>0</v>
      </c>
      <c r="M644" s="9">
        <f t="shared" si="305"/>
        <v>10</v>
      </c>
      <c r="N644" s="9">
        <f t="shared" si="305"/>
        <v>0</v>
      </c>
      <c r="O644" s="9">
        <f t="shared" si="305"/>
        <v>10</v>
      </c>
      <c r="P644" s="9">
        <f t="shared" si="305"/>
        <v>0</v>
      </c>
      <c r="Q644" s="9">
        <f t="shared" si="305"/>
        <v>10</v>
      </c>
      <c r="R644" s="9">
        <f t="shared" si="305"/>
        <v>0</v>
      </c>
    </row>
    <row r="645" spans="1:18" ht="65.25" customHeight="1">
      <c r="A645" s="65" t="s">
        <v>32</v>
      </c>
      <c r="B645" s="66">
        <v>546</v>
      </c>
      <c r="C645" s="13" t="s">
        <v>126</v>
      </c>
      <c r="D645" s="13" t="s">
        <v>126</v>
      </c>
      <c r="E645" s="13" t="s">
        <v>305</v>
      </c>
      <c r="F645" s="13"/>
      <c r="G645" s="9">
        <f>G646</f>
        <v>0</v>
      </c>
      <c r="H645" s="9">
        <f t="shared" si="305"/>
        <v>0</v>
      </c>
      <c r="I645" s="9">
        <f t="shared" si="305"/>
        <v>0</v>
      </c>
      <c r="J645" s="9">
        <f t="shared" si="305"/>
        <v>0</v>
      </c>
      <c r="K645" s="9">
        <f t="shared" si="305"/>
        <v>10</v>
      </c>
      <c r="L645" s="9">
        <f t="shared" si="305"/>
        <v>0</v>
      </c>
      <c r="M645" s="9">
        <f t="shared" si="305"/>
        <v>10</v>
      </c>
      <c r="N645" s="9">
        <f t="shared" si="305"/>
        <v>0</v>
      </c>
      <c r="O645" s="9">
        <f t="shared" si="305"/>
        <v>10</v>
      </c>
      <c r="P645" s="9">
        <f t="shared" si="305"/>
        <v>0</v>
      </c>
      <c r="Q645" s="9">
        <f t="shared" si="305"/>
        <v>10</v>
      </c>
      <c r="R645" s="9">
        <f t="shared" si="305"/>
        <v>0</v>
      </c>
    </row>
    <row r="646" spans="1:18" ht="42" customHeight="1">
      <c r="A646" s="65" t="s">
        <v>204</v>
      </c>
      <c r="B646" s="66">
        <v>546</v>
      </c>
      <c r="C646" s="13" t="s">
        <v>126</v>
      </c>
      <c r="D646" s="13" t="s">
        <v>126</v>
      </c>
      <c r="E646" s="13" t="s">
        <v>344</v>
      </c>
      <c r="F646" s="13"/>
      <c r="G646" s="9">
        <f>G647</f>
        <v>0</v>
      </c>
      <c r="H646" s="9">
        <f t="shared" si="305"/>
        <v>0</v>
      </c>
      <c r="I646" s="9">
        <f t="shared" si="305"/>
        <v>0</v>
      </c>
      <c r="J646" s="9">
        <f t="shared" si="305"/>
        <v>0</v>
      </c>
      <c r="K646" s="9">
        <f t="shared" si="305"/>
        <v>10</v>
      </c>
      <c r="L646" s="9">
        <f t="shared" si="305"/>
        <v>0</v>
      </c>
      <c r="M646" s="9">
        <f t="shared" si="305"/>
        <v>10</v>
      </c>
      <c r="N646" s="9">
        <f t="shared" si="305"/>
        <v>0</v>
      </c>
      <c r="O646" s="9">
        <f t="shared" si="305"/>
        <v>10</v>
      </c>
      <c r="P646" s="9">
        <f t="shared" si="305"/>
        <v>0</v>
      </c>
      <c r="Q646" s="9">
        <f t="shared" si="305"/>
        <v>10</v>
      </c>
      <c r="R646" s="9">
        <f t="shared" si="305"/>
        <v>0</v>
      </c>
    </row>
    <row r="647" spans="1:18" ht="37.5">
      <c r="A647" s="65" t="s">
        <v>91</v>
      </c>
      <c r="B647" s="66">
        <v>546</v>
      </c>
      <c r="C647" s="13" t="s">
        <v>126</v>
      </c>
      <c r="D647" s="13" t="s">
        <v>126</v>
      </c>
      <c r="E647" s="13" t="s">
        <v>344</v>
      </c>
      <c r="F647" s="13" t="s">
        <v>174</v>
      </c>
      <c r="G647" s="9">
        <f>H647+I646+J647</f>
        <v>0</v>
      </c>
      <c r="H647" s="9"/>
      <c r="I647" s="9">
        <v>0</v>
      </c>
      <c r="J647" s="9"/>
      <c r="K647" s="9">
        <f>L647+M647+N647</f>
        <v>10</v>
      </c>
      <c r="L647" s="9"/>
      <c r="M647" s="9">
        <v>10</v>
      </c>
      <c r="N647" s="9"/>
      <c r="O647" s="9">
        <f>P647+Q647+R647</f>
        <v>10</v>
      </c>
      <c r="P647" s="9"/>
      <c r="Q647" s="9">
        <v>10</v>
      </c>
      <c r="R647" s="9"/>
    </row>
    <row r="648" spans="1:18" ht="39.75" customHeight="1">
      <c r="A648" s="65" t="s">
        <v>471</v>
      </c>
      <c r="B648" s="66">
        <v>546</v>
      </c>
      <c r="C648" s="13" t="s">
        <v>126</v>
      </c>
      <c r="D648" s="13" t="s">
        <v>126</v>
      </c>
      <c r="E648" s="13" t="s">
        <v>245</v>
      </c>
      <c r="F648" s="13"/>
      <c r="G648" s="9">
        <f>G649+G652</f>
        <v>170.5</v>
      </c>
      <c r="H648" s="9">
        <f aca="true" t="shared" si="306" ref="H648:R648">H649+H652</f>
        <v>0</v>
      </c>
      <c r="I648" s="9">
        <f t="shared" si="306"/>
        <v>170.5</v>
      </c>
      <c r="J648" s="9">
        <f t="shared" si="306"/>
        <v>0</v>
      </c>
      <c r="K648" s="9">
        <f t="shared" si="306"/>
        <v>25</v>
      </c>
      <c r="L648" s="9">
        <f t="shared" si="306"/>
        <v>0</v>
      </c>
      <c r="M648" s="9">
        <f t="shared" si="306"/>
        <v>25</v>
      </c>
      <c r="N648" s="9">
        <f t="shared" si="306"/>
        <v>0</v>
      </c>
      <c r="O648" s="9">
        <f t="shared" si="306"/>
        <v>25</v>
      </c>
      <c r="P648" s="9">
        <f t="shared" si="306"/>
        <v>0</v>
      </c>
      <c r="Q648" s="9">
        <f t="shared" si="306"/>
        <v>25</v>
      </c>
      <c r="R648" s="9">
        <f t="shared" si="306"/>
        <v>0</v>
      </c>
    </row>
    <row r="649" spans="1:18" ht="37.5">
      <c r="A649" s="65" t="s">
        <v>246</v>
      </c>
      <c r="B649" s="66">
        <v>546</v>
      </c>
      <c r="C649" s="13" t="s">
        <v>126</v>
      </c>
      <c r="D649" s="13" t="s">
        <v>126</v>
      </c>
      <c r="E649" s="13" t="s">
        <v>473</v>
      </c>
      <c r="F649" s="13"/>
      <c r="G649" s="9">
        <f>G650</f>
        <v>121.2</v>
      </c>
      <c r="H649" s="9">
        <f aca="true" t="shared" si="307" ref="H649:R650">H650</f>
        <v>0</v>
      </c>
      <c r="I649" s="9">
        <f t="shared" si="307"/>
        <v>121.2</v>
      </c>
      <c r="J649" s="9">
        <f t="shared" si="307"/>
        <v>0</v>
      </c>
      <c r="K649" s="9">
        <f t="shared" si="307"/>
        <v>6.5</v>
      </c>
      <c r="L649" s="9">
        <f t="shared" si="307"/>
        <v>0</v>
      </c>
      <c r="M649" s="9">
        <f t="shared" si="307"/>
        <v>6.5</v>
      </c>
      <c r="N649" s="9">
        <f t="shared" si="307"/>
        <v>0</v>
      </c>
      <c r="O649" s="9">
        <f t="shared" si="307"/>
        <v>6.5</v>
      </c>
      <c r="P649" s="9">
        <f t="shared" si="307"/>
        <v>0</v>
      </c>
      <c r="Q649" s="9">
        <f t="shared" si="307"/>
        <v>6.5</v>
      </c>
      <c r="R649" s="9">
        <f t="shared" si="307"/>
        <v>0</v>
      </c>
    </row>
    <row r="650" spans="1:18" ht="18.75">
      <c r="A650" s="65" t="s">
        <v>175</v>
      </c>
      <c r="B650" s="66">
        <v>546</v>
      </c>
      <c r="C650" s="13" t="s">
        <v>126</v>
      </c>
      <c r="D650" s="13" t="s">
        <v>126</v>
      </c>
      <c r="E650" s="13" t="s">
        <v>474</v>
      </c>
      <c r="F650" s="13"/>
      <c r="G650" s="9">
        <f>G651</f>
        <v>121.2</v>
      </c>
      <c r="H650" s="9">
        <f t="shared" si="307"/>
        <v>0</v>
      </c>
      <c r="I650" s="9">
        <f t="shared" si="307"/>
        <v>121.2</v>
      </c>
      <c r="J650" s="9">
        <f t="shared" si="307"/>
        <v>0</v>
      </c>
      <c r="K650" s="9">
        <f t="shared" si="307"/>
        <v>6.5</v>
      </c>
      <c r="L650" s="9">
        <f t="shared" si="307"/>
        <v>0</v>
      </c>
      <c r="M650" s="9">
        <f t="shared" si="307"/>
        <v>6.5</v>
      </c>
      <c r="N650" s="9">
        <f t="shared" si="307"/>
        <v>0</v>
      </c>
      <c r="O650" s="9">
        <f t="shared" si="307"/>
        <v>6.5</v>
      </c>
      <c r="P650" s="9">
        <f t="shared" si="307"/>
        <v>0</v>
      </c>
      <c r="Q650" s="9">
        <f t="shared" si="307"/>
        <v>6.5</v>
      </c>
      <c r="R650" s="9">
        <f t="shared" si="307"/>
        <v>0</v>
      </c>
    </row>
    <row r="651" spans="1:18" ht="37.5">
      <c r="A651" s="65" t="s">
        <v>91</v>
      </c>
      <c r="B651" s="66">
        <v>546</v>
      </c>
      <c r="C651" s="13" t="s">
        <v>126</v>
      </c>
      <c r="D651" s="13" t="s">
        <v>126</v>
      </c>
      <c r="E651" s="13" t="s">
        <v>474</v>
      </c>
      <c r="F651" s="13" t="s">
        <v>174</v>
      </c>
      <c r="G651" s="9">
        <f>H651+I651+J651</f>
        <v>121.2</v>
      </c>
      <c r="H651" s="9"/>
      <c r="I651" s="9">
        <f>43.2+78</f>
        <v>121.2</v>
      </c>
      <c r="J651" s="9"/>
      <c r="K651" s="9">
        <f>L651+M651+N651</f>
        <v>6.5</v>
      </c>
      <c r="L651" s="9"/>
      <c r="M651" s="9">
        <v>6.5</v>
      </c>
      <c r="N651" s="9"/>
      <c r="O651" s="9">
        <f>P651+Q651+R651</f>
        <v>6.5</v>
      </c>
      <c r="P651" s="67"/>
      <c r="Q651" s="67">
        <v>6.5</v>
      </c>
      <c r="R651" s="67"/>
    </row>
    <row r="652" spans="1:18" ht="45.75" customHeight="1">
      <c r="A652" s="65" t="s">
        <v>31</v>
      </c>
      <c r="B652" s="66">
        <v>546</v>
      </c>
      <c r="C652" s="13" t="s">
        <v>126</v>
      </c>
      <c r="D652" s="13" t="s">
        <v>126</v>
      </c>
      <c r="E652" s="13" t="s">
        <v>249</v>
      </c>
      <c r="F652" s="13"/>
      <c r="G652" s="9">
        <f>G653</f>
        <v>49.3</v>
      </c>
      <c r="H652" s="9">
        <f aca="true" t="shared" si="308" ref="H652:R653">H653</f>
        <v>0</v>
      </c>
      <c r="I652" s="9">
        <f t="shared" si="308"/>
        <v>49.3</v>
      </c>
      <c r="J652" s="9">
        <f t="shared" si="308"/>
        <v>0</v>
      </c>
      <c r="K652" s="9">
        <f t="shared" si="308"/>
        <v>18.5</v>
      </c>
      <c r="L652" s="9">
        <f t="shared" si="308"/>
        <v>0</v>
      </c>
      <c r="M652" s="9">
        <f t="shared" si="308"/>
        <v>18.5</v>
      </c>
      <c r="N652" s="9">
        <f t="shared" si="308"/>
        <v>0</v>
      </c>
      <c r="O652" s="9">
        <f t="shared" si="308"/>
        <v>18.5</v>
      </c>
      <c r="P652" s="9">
        <f t="shared" si="308"/>
        <v>0</v>
      </c>
      <c r="Q652" s="9">
        <f t="shared" si="308"/>
        <v>18.5</v>
      </c>
      <c r="R652" s="9">
        <f t="shared" si="308"/>
        <v>0</v>
      </c>
    </row>
    <row r="653" spans="1:18" ht="27" customHeight="1">
      <c r="A653" s="65" t="s">
        <v>175</v>
      </c>
      <c r="B653" s="66">
        <v>546</v>
      </c>
      <c r="C653" s="13" t="s">
        <v>126</v>
      </c>
      <c r="D653" s="13" t="s">
        <v>126</v>
      </c>
      <c r="E653" s="13" t="s">
        <v>250</v>
      </c>
      <c r="F653" s="13"/>
      <c r="G653" s="9">
        <f>G654</f>
        <v>49.3</v>
      </c>
      <c r="H653" s="9">
        <f t="shared" si="308"/>
        <v>0</v>
      </c>
      <c r="I653" s="9">
        <f t="shared" si="308"/>
        <v>49.3</v>
      </c>
      <c r="J653" s="9">
        <f t="shared" si="308"/>
        <v>0</v>
      </c>
      <c r="K653" s="9">
        <f t="shared" si="308"/>
        <v>18.5</v>
      </c>
      <c r="L653" s="9">
        <f t="shared" si="308"/>
        <v>0</v>
      </c>
      <c r="M653" s="9">
        <f t="shared" si="308"/>
        <v>18.5</v>
      </c>
      <c r="N653" s="9">
        <f t="shared" si="308"/>
        <v>0</v>
      </c>
      <c r="O653" s="9">
        <f t="shared" si="308"/>
        <v>18.5</v>
      </c>
      <c r="P653" s="9">
        <f t="shared" si="308"/>
        <v>0</v>
      </c>
      <c r="Q653" s="9">
        <f t="shared" si="308"/>
        <v>18.5</v>
      </c>
      <c r="R653" s="9">
        <f t="shared" si="308"/>
        <v>0</v>
      </c>
    </row>
    <row r="654" spans="1:18" ht="42" customHeight="1">
      <c r="A654" s="65" t="s">
        <v>91</v>
      </c>
      <c r="B654" s="66">
        <v>546</v>
      </c>
      <c r="C654" s="13" t="s">
        <v>126</v>
      </c>
      <c r="D654" s="13" t="s">
        <v>126</v>
      </c>
      <c r="E654" s="13" t="s">
        <v>250</v>
      </c>
      <c r="F654" s="13" t="s">
        <v>174</v>
      </c>
      <c r="G654" s="9">
        <f>H654+I654+J654</f>
        <v>49.3</v>
      </c>
      <c r="H654" s="9"/>
      <c r="I654" s="9">
        <f>75.3-26</f>
        <v>49.3</v>
      </c>
      <c r="J654" s="9"/>
      <c r="K654" s="9">
        <f>L654+M654+N654</f>
        <v>18.5</v>
      </c>
      <c r="L654" s="9"/>
      <c r="M654" s="9">
        <v>18.5</v>
      </c>
      <c r="N654" s="9"/>
      <c r="O654" s="9">
        <f>P654+Q654+R654</f>
        <v>18.5</v>
      </c>
      <c r="P654" s="67"/>
      <c r="Q654" s="67">
        <v>18.5</v>
      </c>
      <c r="R654" s="67"/>
    </row>
    <row r="655" spans="1:18" ht="18.75">
      <c r="A655" s="65" t="s">
        <v>150</v>
      </c>
      <c r="B655" s="66">
        <v>546</v>
      </c>
      <c r="C655" s="13" t="s">
        <v>126</v>
      </c>
      <c r="D655" s="13" t="s">
        <v>122</v>
      </c>
      <c r="E655" s="13"/>
      <c r="F655" s="13"/>
      <c r="G655" s="9">
        <f>G656</f>
        <v>54665.200000000004</v>
      </c>
      <c r="H655" s="9">
        <f aca="true" t="shared" si="309" ref="H655:R655">H656</f>
        <v>0</v>
      </c>
      <c r="I655" s="9">
        <f t="shared" si="309"/>
        <v>54665.200000000004</v>
      </c>
      <c r="J655" s="9">
        <f t="shared" si="309"/>
        <v>0</v>
      </c>
      <c r="K655" s="9">
        <f t="shared" si="309"/>
        <v>50982.2</v>
      </c>
      <c r="L655" s="9">
        <f t="shared" si="309"/>
        <v>0</v>
      </c>
      <c r="M655" s="9">
        <f t="shared" si="309"/>
        <v>50982.2</v>
      </c>
      <c r="N655" s="9">
        <f t="shared" si="309"/>
        <v>0</v>
      </c>
      <c r="O655" s="9">
        <f t="shared" si="309"/>
        <v>50741.9</v>
      </c>
      <c r="P655" s="9">
        <f t="shared" si="309"/>
        <v>0</v>
      </c>
      <c r="Q655" s="9">
        <f t="shared" si="309"/>
        <v>50741.9</v>
      </c>
      <c r="R655" s="9">
        <f t="shared" si="309"/>
        <v>0</v>
      </c>
    </row>
    <row r="656" spans="1:18" ht="37.5">
      <c r="A656" s="65" t="s">
        <v>475</v>
      </c>
      <c r="B656" s="66">
        <v>546</v>
      </c>
      <c r="C656" s="13" t="s">
        <v>126</v>
      </c>
      <c r="D656" s="13" t="s">
        <v>122</v>
      </c>
      <c r="E656" s="66" t="s">
        <v>274</v>
      </c>
      <c r="F656" s="13"/>
      <c r="G656" s="9">
        <f aca="true" t="shared" si="310" ref="G656:R656">G657+G664</f>
        <v>54665.200000000004</v>
      </c>
      <c r="H656" s="9">
        <f t="shared" si="310"/>
        <v>0</v>
      </c>
      <c r="I656" s="9">
        <f t="shared" si="310"/>
        <v>54665.200000000004</v>
      </c>
      <c r="J656" s="9">
        <f t="shared" si="310"/>
        <v>0</v>
      </c>
      <c r="K656" s="9">
        <f t="shared" si="310"/>
        <v>50982.2</v>
      </c>
      <c r="L656" s="9">
        <f t="shared" si="310"/>
        <v>0</v>
      </c>
      <c r="M656" s="9">
        <f t="shared" si="310"/>
        <v>50982.2</v>
      </c>
      <c r="N656" s="9">
        <f t="shared" si="310"/>
        <v>0</v>
      </c>
      <c r="O656" s="9">
        <f t="shared" si="310"/>
        <v>50741.9</v>
      </c>
      <c r="P656" s="9">
        <f t="shared" si="310"/>
        <v>0</v>
      </c>
      <c r="Q656" s="9">
        <f t="shared" si="310"/>
        <v>50741.9</v>
      </c>
      <c r="R656" s="9">
        <f t="shared" si="310"/>
        <v>0</v>
      </c>
    </row>
    <row r="657" spans="1:18" ht="45.75" customHeight="1">
      <c r="A657" s="82" t="s">
        <v>18</v>
      </c>
      <c r="B657" s="66">
        <v>546</v>
      </c>
      <c r="C657" s="13" t="s">
        <v>126</v>
      </c>
      <c r="D657" s="13" t="s">
        <v>122</v>
      </c>
      <c r="E657" s="66" t="s">
        <v>275</v>
      </c>
      <c r="F657" s="13"/>
      <c r="G657" s="9">
        <f>G661+G658</f>
        <v>4295.4</v>
      </c>
      <c r="H657" s="9">
        <f aca="true" t="shared" si="311" ref="H657:R657">H661+H658</f>
        <v>0</v>
      </c>
      <c r="I657" s="9">
        <f t="shared" si="311"/>
        <v>4295.4</v>
      </c>
      <c r="J657" s="9">
        <f t="shared" si="311"/>
        <v>0</v>
      </c>
      <c r="K657" s="9">
        <f t="shared" si="311"/>
        <v>1018</v>
      </c>
      <c r="L657" s="9">
        <f t="shared" si="311"/>
        <v>0</v>
      </c>
      <c r="M657" s="9">
        <f t="shared" si="311"/>
        <v>1018</v>
      </c>
      <c r="N657" s="9">
        <f t="shared" si="311"/>
        <v>0</v>
      </c>
      <c r="O657" s="9">
        <f t="shared" si="311"/>
        <v>36</v>
      </c>
      <c r="P657" s="9">
        <f t="shared" si="311"/>
        <v>0</v>
      </c>
      <c r="Q657" s="9">
        <f t="shared" si="311"/>
        <v>36</v>
      </c>
      <c r="R657" s="9">
        <f t="shared" si="311"/>
        <v>0</v>
      </c>
    </row>
    <row r="658" spans="1:18" ht="57" customHeight="1">
      <c r="A658" s="65" t="s">
        <v>343</v>
      </c>
      <c r="B658" s="66">
        <v>546</v>
      </c>
      <c r="C658" s="13" t="s">
        <v>126</v>
      </c>
      <c r="D658" s="13" t="s">
        <v>122</v>
      </c>
      <c r="E658" s="66" t="s">
        <v>279</v>
      </c>
      <c r="F658" s="13"/>
      <c r="G658" s="9">
        <f>G659</f>
        <v>36</v>
      </c>
      <c r="H658" s="9">
        <f aca="true" t="shared" si="312" ref="H658:Q659">H659</f>
        <v>0</v>
      </c>
      <c r="I658" s="9">
        <f t="shared" si="312"/>
        <v>36</v>
      </c>
      <c r="J658" s="9">
        <f t="shared" si="312"/>
        <v>0</v>
      </c>
      <c r="K658" s="9">
        <f t="shared" si="312"/>
        <v>36</v>
      </c>
      <c r="L658" s="9">
        <f t="shared" si="312"/>
        <v>0</v>
      </c>
      <c r="M658" s="9">
        <f t="shared" si="312"/>
        <v>36</v>
      </c>
      <c r="N658" s="9">
        <f t="shared" si="312"/>
        <v>0</v>
      </c>
      <c r="O658" s="9">
        <f t="shared" si="312"/>
        <v>36</v>
      </c>
      <c r="P658" s="9">
        <f t="shared" si="312"/>
        <v>0</v>
      </c>
      <c r="Q658" s="9">
        <f t="shared" si="312"/>
        <v>36</v>
      </c>
      <c r="R658" s="9">
        <f>R659</f>
        <v>0</v>
      </c>
    </row>
    <row r="659" spans="1:18" ht="45" customHeight="1">
      <c r="A659" s="65" t="s">
        <v>426</v>
      </c>
      <c r="B659" s="66">
        <v>546</v>
      </c>
      <c r="C659" s="13" t="s">
        <v>126</v>
      </c>
      <c r="D659" s="13" t="s">
        <v>122</v>
      </c>
      <c r="E659" s="66" t="s">
        <v>425</v>
      </c>
      <c r="F659" s="13"/>
      <c r="G659" s="9">
        <f>G660</f>
        <v>36</v>
      </c>
      <c r="H659" s="9">
        <f t="shared" si="312"/>
        <v>0</v>
      </c>
      <c r="I659" s="9">
        <f t="shared" si="312"/>
        <v>36</v>
      </c>
      <c r="J659" s="9">
        <f t="shared" si="312"/>
        <v>0</v>
      </c>
      <c r="K659" s="9">
        <f t="shared" si="312"/>
        <v>36</v>
      </c>
      <c r="L659" s="9">
        <f t="shared" si="312"/>
        <v>0</v>
      </c>
      <c r="M659" s="9">
        <f t="shared" si="312"/>
        <v>36</v>
      </c>
      <c r="N659" s="9">
        <f t="shared" si="312"/>
        <v>0</v>
      </c>
      <c r="O659" s="9">
        <f t="shared" si="312"/>
        <v>36</v>
      </c>
      <c r="P659" s="9">
        <f t="shared" si="312"/>
        <v>0</v>
      </c>
      <c r="Q659" s="9">
        <f t="shared" si="312"/>
        <v>36</v>
      </c>
      <c r="R659" s="9">
        <f>R660</f>
        <v>0</v>
      </c>
    </row>
    <row r="660" spans="1:18" ht="36.75" customHeight="1">
      <c r="A660" s="65" t="s">
        <v>216</v>
      </c>
      <c r="B660" s="66">
        <v>546</v>
      </c>
      <c r="C660" s="13" t="s">
        <v>126</v>
      </c>
      <c r="D660" s="13" t="s">
        <v>122</v>
      </c>
      <c r="E660" s="66" t="s">
        <v>424</v>
      </c>
      <c r="F660" s="13" t="s">
        <v>215</v>
      </c>
      <c r="G660" s="9">
        <f>H660+I659+J660</f>
        <v>36</v>
      </c>
      <c r="H660" s="9"/>
      <c r="I660" s="9">
        <v>36</v>
      </c>
      <c r="J660" s="9"/>
      <c r="K660" s="9">
        <f>L660+M660+N660</f>
        <v>36</v>
      </c>
      <c r="L660" s="9"/>
      <c r="M660" s="9">
        <v>36</v>
      </c>
      <c r="N660" s="9"/>
      <c r="O660" s="9">
        <f>P660+Q660+R660</f>
        <v>36</v>
      </c>
      <c r="P660" s="9"/>
      <c r="Q660" s="9">
        <v>36</v>
      </c>
      <c r="R660" s="9"/>
    </row>
    <row r="661" spans="1:18" ht="37.5">
      <c r="A661" s="65" t="s">
        <v>678</v>
      </c>
      <c r="B661" s="66">
        <v>546</v>
      </c>
      <c r="C661" s="13" t="s">
        <v>126</v>
      </c>
      <c r="D661" s="13" t="s">
        <v>122</v>
      </c>
      <c r="E661" s="66" t="s">
        <v>410</v>
      </c>
      <c r="F661" s="13"/>
      <c r="G661" s="9">
        <f>G662</f>
        <v>4259.4</v>
      </c>
      <c r="H661" s="9">
        <f aca="true" t="shared" si="313" ref="H661:R662">H662</f>
        <v>0</v>
      </c>
      <c r="I661" s="9">
        <f t="shared" si="313"/>
        <v>4259.4</v>
      </c>
      <c r="J661" s="9">
        <f t="shared" si="313"/>
        <v>0</v>
      </c>
      <c r="K661" s="9">
        <f t="shared" si="313"/>
        <v>982</v>
      </c>
      <c r="L661" s="9">
        <f t="shared" si="313"/>
        <v>0</v>
      </c>
      <c r="M661" s="9">
        <f t="shared" si="313"/>
        <v>982</v>
      </c>
      <c r="N661" s="9">
        <f t="shared" si="313"/>
        <v>0</v>
      </c>
      <c r="O661" s="9">
        <f t="shared" si="313"/>
        <v>0</v>
      </c>
      <c r="P661" s="9">
        <f t="shared" si="313"/>
        <v>0</v>
      </c>
      <c r="Q661" s="9">
        <f t="shared" si="313"/>
        <v>0</v>
      </c>
      <c r="R661" s="9">
        <f t="shared" si="313"/>
        <v>0</v>
      </c>
    </row>
    <row r="662" spans="1:18" ht="91.5" customHeight="1">
      <c r="A662" s="84" t="s">
        <v>677</v>
      </c>
      <c r="B662" s="66">
        <v>546</v>
      </c>
      <c r="C662" s="13" t="s">
        <v>126</v>
      </c>
      <c r="D662" s="13" t="s">
        <v>122</v>
      </c>
      <c r="E662" s="66" t="s">
        <v>525</v>
      </c>
      <c r="F662" s="13"/>
      <c r="G662" s="9">
        <f>G663</f>
        <v>4259.4</v>
      </c>
      <c r="H662" s="9">
        <f t="shared" si="313"/>
        <v>0</v>
      </c>
      <c r="I662" s="9">
        <f t="shared" si="313"/>
        <v>4259.4</v>
      </c>
      <c r="J662" s="9">
        <f t="shared" si="313"/>
        <v>0</v>
      </c>
      <c r="K662" s="9">
        <f t="shared" si="313"/>
        <v>982</v>
      </c>
      <c r="L662" s="9">
        <f t="shared" si="313"/>
        <v>0</v>
      </c>
      <c r="M662" s="9">
        <f t="shared" si="313"/>
        <v>982</v>
      </c>
      <c r="N662" s="9">
        <f t="shared" si="313"/>
        <v>0</v>
      </c>
      <c r="O662" s="9">
        <f t="shared" si="313"/>
        <v>0</v>
      </c>
      <c r="P662" s="9">
        <f>P663</f>
        <v>0</v>
      </c>
      <c r="Q662" s="9">
        <f>Q663</f>
        <v>0</v>
      </c>
      <c r="R662" s="9">
        <f>R663</f>
        <v>0</v>
      </c>
    </row>
    <row r="663" spans="1:18" ht="37.5">
      <c r="A663" s="65" t="s">
        <v>91</v>
      </c>
      <c r="B663" s="66">
        <v>546</v>
      </c>
      <c r="C663" s="13" t="s">
        <v>126</v>
      </c>
      <c r="D663" s="13" t="s">
        <v>122</v>
      </c>
      <c r="E663" s="66" t="s">
        <v>525</v>
      </c>
      <c r="F663" s="13" t="s">
        <v>174</v>
      </c>
      <c r="G663" s="9">
        <f>H663+I663+J663</f>
        <v>4259.4</v>
      </c>
      <c r="H663" s="9"/>
      <c r="I663" s="9">
        <v>4259.4</v>
      </c>
      <c r="J663" s="9"/>
      <c r="K663" s="9">
        <f>L663+M663+N663</f>
        <v>982</v>
      </c>
      <c r="L663" s="9"/>
      <c r="M663" s="9">
        <v>982</v>
      </c>
      <c r="N663" s="9"/>
      <c r="O663" s="9">
        <f>P663+Q663+R663</f>
        <v>0</v>
      </c>
      <c r="P663" s="9"/>
      <c r="Q663" s="9">
        <v>0</v>
      </c>
      <c r="R663" s="9"/>
    </row>
    <row r="664" spans="1:18" ht="18.75">
      <c r="A664" s="85" t="s">
        <v>29</v>
      </c>
      <c r="B664" s="66">
        <v>546</v>
      </c>
      <c r="C664" s="13" t="s">
        <v>126</v>
      </c>
      <c r="D664" s="13" t="s">
        <v>122</v>
      </c>
      <c r="E664" s="13" t="s">
        <v>76</v>
      </c>
      <c r="F664" s="13"/>
      <c r="G664" s="9">
        <f>G665</f>
        <v>50369.8</v>
      </c>
      <c r="H664" s="9">
        <f aca="true" t="shared" si="314" ref="H664:R664">H665</f>
        <v>0</v>
      </c>
      <c r="I664" s="9">
        <f t="shared" si="314"/>
        <v>50369.8</v>
      </c>
      <c r="J664" s="9">
        <f t="shared" si="314"/>
        <v>0</v>
      </c>
      <c r="K664" s="9">
        <f t="shared" si="314"/>
        <v>49964.2</v>
      </c>
      <c r="L664" s="9">
        <f t="shared" si="314"/>
        <v>0</v>
      </c>
      <c r="M664" s="9">
        <f t="shared" si="314"/>
        <v>49964.2</v>
      </c>
      <c r="N664" s="9">
        <f t="shared" si="314"/>
        <v>0</v>
      </c>
      <c r="O664" s="9">
        <f t="shared" si="314"/>
        <v>50705.9</v>
      </c>
      <c r="P664" s="9">
        <f t="shared" si="314"/>
        <v>0</v>
      </c>
      <c r="Q664" s="9">
        <f t="shared" si="314"/>
        <v>50705.9</v>
      </c>
      <c r="R664" s="9">
        <f t="shared" si="314"/>
        <v>0</v>
      </c>
    </row>
    <row r="665" spans="1:18" ht="117" customHeight="1">
      <c r="A665" s="65" t="s">
        <v>476</v>
      </c>
      <c r="B665" s="66">
        <v>546</v>
      </c>
      <c r="C665" s="13" t="s">
        <v>126</v>
      </c>
      <c r="D665" s="13" t="s">
        <v>122</v>
      </c>
      <c r="E665" s="13" t="s">
        <v>107</v>
      </c>
      <c r="F665" s="13"/>
      <c r="G665" s="9">
        <f>G666+G671</f>
        <v>50369.8</v>
      </c>
      <c r="H665" s="9">
        <f aca="true" t="shared" si="315" ref="H665:R665">H666+H671</f>
        <v>0</v>
      </c>
      <c r="I665" s="9">
        <f t="shared" si="315"/>
        <v>50369.8</v>
      </c>
      <c r="J665" s="9">
        <f t="shared" si="315"/>
        <v>0</v>
      </c>
      <c r="K665" s="9">
        <f t="shared" si="315"/>
        <v>49964.2</v>
      </c>
      <c r="L665" s="9">
        <f t="shared" si="315"/>
        <v>0</v>
      </c>
      <c r="M665" s="9">
        <f t="shared" si="315"/>
        <v>49964.2</v>
      </c>
      <c r="N665" s="9">
        <f t="shared" si="315"/>
        <v>0</v>
      </c>
      <c r="O665" s="9">
        <f t="shared" si="315"/>
        <v>50705.9</v>
      </c>
      <c r="P665" s="9">
        <f t="shared" si="315"/>
        <v>0</v>
      </c>
      <c r="Q665" s="9">
        <f t="shared" si="315"/>
        <v>50705.9</v>
      </c>
      <c r="R665" s="9">
        <f t="shared" si="315"/>
        <v>0</v>
      </c>
    </row>
    <row r="666" spans="1:18" ht="18.75">
      <c r="A666" s="65" t="s">
        <v>377</v>
      </c>
      <c r="B666" s="66">
        <v>546</v>
      </c>
      <c r="C666" s="13" t="s">
        <v>126</v>
      </c>
      <c r="D666" s="13" t="s">
        <v>122</v>
      </c>
      <c r="E666" s="13" t="s">
        <v>378</v>
      </c>
      <c r="F666" s="13"/>
      <c r="G666" s="9">
        <f>G667+G668+G670+G669</f>
        <v>24121.2</v>
      </c>
      <c r="H666" s="9">
        <f aca="true" t="shared" si="316" ref="H666:O666">H667+H668+H670+H669</f>
        <v>0</v>
      </c>
      <c r="I666" s="9">
        <f t="shared" si="316"/>
        <v>24121.2</v>
      </c>
      <c r="J666" s="9">
        <f t="shared" si="316"/>
        <v>0</v>
      </c>
      <c r="K666" s="9">
        <f t="shared" si="316"/>
        <v>25989.8</v>
      </c>
      <c r="L666" s="9">
        <f t="shared" si="316"/>
        <v>0</v>
      </c>
      <c r="M666" s="9">
        <f t="shared" si="316"/>
        <v>25989.8</v>
      </c>
      <c r="N666" s="9">
        <f t="shared" si="316"/>
        <v>0</v>
      </c>
      <c r="O666" s="9">
        <f t="shared" si="316"/>
        <v>26731.5</v>
      </c>
      <c r="P666" s="9">
        <f>P667+P668+P670</f>
        <v>0</v>
      </c>
      <c r="Q666" s="9">
        <f>Q667+Q668+Q670</f>
        <v>26731.5</v>
      </c>
      <c r="R666" s="9">
        <f>R667+R668+R670</f>
        <v>0</v>
      </c>
    </row>
    <row r="667" spans="1:18" ht="18.75">
      <c r="A667" s="65" t="s">
        <v>612</v>
      </c>
      <c r="B667" s="66">
        <v>546</v>
      </c>
      <c r="C667" s="13" t="s">
        <v>126</v>
      </c>
      <c r="D667" s="13" t="s">
        <v>122</v>
      </c>
      <c r="E667" s="13" t="s">
        <v>378</v>
      </c>
      <c r="F667" s="13" t="s">
        <v>149</v>
      </c>
      <c r="G667" s="9">
        <f>H667+I667+J667</f>
        <v>18850.100000000002</v>
      </c>
      <c r="H667" s="9"/>
      <c r="I667" s="9">
        <f>18854.2-4.1</f>
        <v>18850.100000000002</v>
      </c>
      <c r="J667" s="9"/>
      <c r="K667" s="9">
        <f>L667+M667+N667</f>
        <v>19888.8</v>
      </c>
      <c r="L667" s="9"/>
      <c r="M667" s="9">
        <v>19888.8</v>
      </c>
      <c r="N667" s="9"/>
      <c r="O667" s="9">
        <f>P667+Q667+R667</f>
        <v>20526.5</v>
      </c>
      <c r="P667" s="67"/>
      <c r="Q667" s="9">
        <v>20526.5</v>
      </c>
      <c r="R667" s="67"/>
    </row>
    <row r="668" spans="1:18" ht="37.5">
      <c r="A668" s="65" t="s">
        <v>91</v>
      </c>
      <c r="B668" s="66">
        <v>546</v>
      </c>
      <c r="C668" s="13" t="s">
        <v>126</v>
      </c>
      <c r="D668" s="13" t="s">
        <v>122</v>
      </c>
      <c r="E668" s="13" t="s">
        <v>378</v>
      </c>
      <c r="F668" s="13" t="s">
        <v>174</v>
      </c>
      <c r="G668" s="9">
        <f>H668+I668+J668</f>
        <v>5242</v>
      </c>
      <c r="H668" s="9"/>
      <c r="I668" s="9">
        <v>5242</v>
      </c>
      <c r="J668" s="9"/>
      <c r="K668" s="9">
        <f>L668+M668+N668</f>
        <v>6076</v>
      </c>
      <c r="L668" s="9"/>
      <c r="M668" s="9">
        <v>6076</v>
      </c>
      <c r="N668" s="9"/>
      <c r="O668" s="9">
        <f>P668+Q668+R668</f>
        <v>6180</v>
      </c>
      <c r="P668" s="67"/>
      <c r="Q668" s="9">
        <v>6180</v>
      </c>
      <c r="R668" s="67"/>
    </row>
    <row r="669" spans="1:18" ht="37.5">
      <c r="A669" s="65" t="s">
        <v>216</v>
      </c>
      <c r="B669" s="66">
        <v>546</v>
      </c>
      <c r="C669" s="13" t="s">
        <v>126</v>
      </c>
      <c r="D669" s="13" t="s">
        <v>122</v>
      </c>
      <c r="E669" s="13" t="s">
        <v>378</v>
      </c>
      <c r="F669" s="13" t="s">
        <v>215</v>
      </c>
      <c r="G669" s="9">
        <f>H669+I669+J669</f>
        <v>4.1</v>
      </c>
      <c r="H669" s="9"/>
      <c r="I669" s="9">
        <v>4.1</v>
      </c>
      <c r="J669" s="9"/>
      <c r="K669" s="9"/>
      <c r="L669" s="9"/>
      <c r="M669" s="9"/>
      <c r="N669" s="9"/>
      <c r="O669" s="9"/>
      <c r="P669" s="67"/>
      <c r="Q669" s="9"/>
      <c r="R669" s="67"/>
    </row>
    <row r="670" spans="1:18" ht="18.75">
      <c r="A670" s="65" t="s">
        <v>172</v>
      </c>
      <c r="B670" s="66">
        <v>546</v>
      </c>
      <c r="C670" s="13" t="s">
        <v>126</v>
      </c>
      <c r="D670" s="13" t="s">
        <v>122</v>
      </c>
      <c r="E670" s="13" t="s">
        <v>378</v>
      </c>
      <c r="F670" s="13" t="s">
        <v>173</v>
      </c>
      <c r="G670" s="9">
        <f>H670+I670+J670</f>
        <v>25</v>
      </c>
      <c r="H670" s="9"/>
      <c r="I670" s="9">
        <v>25</v>
      </c>
      <c r="J670" s="9"/>
      <c r="K670" s="9">
        <f>L670+M670+N670</f>
        <v>25</v>
      </c>
      <c r="L670" s="9"/>
      <c r="M670" s="9">
        <v>25</v>
      </c>
      <c r="N670" s="9"/>
      <c r="O670" s="9">
        <f>P670+Q670+R670</f>
        <v>25</v>
      </c>
      <c r="P670" s="67"/>
      <c r="Q670" s="9">
        <v>25</v>
      </c>
      <c r="R670" s="67"/>
    </row>
    <row r="671" spans="1:18" ht="68.25" customHeight="1">
      <c r="A671" s="65" t="s">
        <v>432</v>
      </c>
      <c r="B671" s="66">
        <v>546</v>
      </c>
      <c r="C671" s="13" t="s">
        <v>126</v>
      </c>
      <c r="D671" s="13" t="s">
        <v>122</v>
      </c>
      <c r="E671" s="13" t="s">
        <v>435</v>
      </c>
      <c r="F671" s="13"/>
      <c r="G671" s="9">
        <f>G672</f>
        <v>26248.600000000002</v>
      </c>
      <c r="H671" s="9">
        <f aca="true" t="shared" si="317" ref="H671:R671">H672</f>
        <v>0</v>
      </c>
      <c r="I671" s="9">
        <f t="shared" si="317"/>
        <v>26248.600000000002</v>
      </c>
      <c r="J671" s="9">
        <f t="shared" si="317"/>
        <v>0</v>
      </c>
      <c r="K671" s="9">
        <f t="shared" si="317"/>
        <v>23974.4</v>
      </c>
      <c r="L671" s="9">
        <f t="shared" si="317"/>
        <v>0</v>
      </c>
      <c r="M671" s="9">
        <f t="shared" si="317"/>
        <v>23974.4</v>
      </c>
      <c r="N671" s="9">
        <f t="shared" si="317"/>
        <v>0</v>
      </c>
      <c r="O671" s="9">
        <f t="shared" si="317"/>
        <v>23974.4</v>
      </c>
      <c r="P671" s="9">
        <f t="shared" si="317"/>
        <v>0</v>
      </c>
      <c r="Q671" s="9">
        <f t="shared" si="317"/>
        <v>23974.4</v>
      </c>
      <c r="R671" s="9">
        <f t="shared" si="317"/>
        <v>0</v>
      </c>
    </row>
    <row r="672" spans="1:18" ht="18.75">
      <c r="A672" s="65" t="s">
        <v>612</v>
      </c>
      <c r="B672" s="66">
        <v>546</v>
      </c>
      <c r="C672" s="13" t="s">
        <v>126</v>
      </c>
      <c r="D672" s="13" t="s">
        <v>122</v>
      </c>
      <c r="E672" s="13" t="s">
        <v>435</v>
      </c>
      <c r="F672" s="13" t="s">
        <v>149</v>
      </c>
      <c r="G672" s="9">
        <f>H672+I672+J672</f>
        <v>26248.600000000002</v>
      </c>
      <c r="H672" s="9"/>
      <c r="I672" s="9">
        <f>23974.4+2274.2</f>
        <v>26248.600000000002</v>
      </c>
      <c r="J672" s="9"/>
      <c r="K672" s="9">
        <f>L672+M672+N672</f>
        <v>23974.4</v>
      </c>
      <c r="L672" s="9"/>
      <c r="M672" s="9">
        <v>23974.4</v>
      </c>
      <c r="N672" s="9"/>
      <c r="O672" s="9">
        <f>P672+Q672+R672</f>
        <v>23974.4</v>
      </c>
      <c r="P672" s="67"/>
      <c r="Q672" s="67">
        <v>23974.4</v>
      </c>
      <c r="R672" s="67"/>
    </row>
    <row r="673" spans="1:18" ht="18.75">
      <c r="A673" s="65" t="s">
        <v>383</v>
      </c>
      <c r="B673" s="66">
        <v>546</v>
      </c>
      <c r="C673" s="13" t="s">
        <v>130</v>
      </c>
      <c r="D673" s="13" t="s">
        <v>384</v>
      </c>
      <c r="E673" s="13"/>
      <c r="F673" s="13"/>
      <c r="G673" s="9">
        <f aca="true" t="shared" si="318" ref="G673:I676">G674</f>
        <v>3667.8</v>
      </c>
      <c r="H673" s="9">
        <f t="shared" si="318"/>
        <v>0</v>
      </c>
      <c r="I673" s="9">
        <f t="shared" si="318"/>
        <v>3667.8</v>
      </c>
      <c r="J673" s="9">
        <f aca="true" t="shared" si="319" ref="J673:R673">J674</f>
        <v>0</v>
      </c>
      <c r="K673" s="9">
        <f t="shared" si="319"/>
        <v>3684</v>
      </c>
      <c r="L673" s="9">
        <f t="shared" si="319"/>
        <v>0</v>
      </c>
      <c r="M673" s="9">
        <f t="shared" si="319"/>
        <v>3684</v>
      </c>
      <c r="N673" s="9">
        <f t="shared" si="319"/>
        <v>0</v>
      </c>
      <c r="O673" s="9">
        <f t="shared" si="319"/>
        <v>3734</v>
      </c>
      <c r="P673" s="9">
        <f t="shared" si="319"/>
        <v>0</v>
      </c>
      <c r="Q673" s="9">
        <f t="shared" si="319"/>
        <v>3734</v>
      </c>
      <c r="R673" s="9">
        <f t="shared" si="319"/>
        <v>0</v>
      </c>
    </row>
    <row r="674" spans="1:18" ht="18.75">
      <c r="A674" s="65" t="s">
        <v>158</v>
      </c>
      <c r="B674" s="66">
        <v>546</v>
      </c>
      <c r="C674" s="13" t="s">
        <v>130</v>
      </c>
      <c r="D674" s="13" t="s">
        <v>118</v>
      </c>
      <c r="E674" s="13"/>
      <c r="F674" s="13"/>
      <c r="G674" s="9">
        <f t="shared" si="318"/>
        <v>3667.8</v>
      </c>
      <c r="H674" s="9">
        <f t="shared" si="318"/>
        <v>0</v>
      </c>
      <c r="I674" s="9">
        <f t="shared" si="318"/>
        <v>3667.8</v>
      </c>
      <c r="J674" s="9">
        <f aca="true" t="shared" si="320" ref="J674:R676">J675</f>
        <v>0</v>
      </c>
      <c r="K674" s="9">
        <f t="shared" si="320"/>
        <v>3684</v>
      </c>
      <c r="L674" s="9">
        <f t="shared" si="320"/>
        <v>0</v>
      </c>
      <c r="M674" s="9">
        <f t="shared" si="320"/>
        <v>3684</v>
      </c>
      <c r="N674" s="9">
        <f t="shared" si="320"/>
        <v>0</v>
      </c>
      <c r="O674" s="9">
        <f t="shared" si="320"/>
        <v>3734</v>
      </c>
      <c r="P674" s="9">
        <f t="shared" si="320"/>
        <v>0</v>
      </c>
      <c r="Q674" s="9">
        <f t="shared" si="320"/>
        <v>3734</v>
      </c>
      <c r="R674" s="9">
        <f t="shared" si="320"/>
        <v>0</v>
      </c>
    </row>
    <row r="675" spans="1:18" ht="37.5">
      <c r="A675" s="65" t="s">
        <v>583</v>
      </c>
      <c r="B675" s="66">
        <v>546</v>
      </c>
      <c r="C675" s="13" t="s">
        <v>130</v>
      </c>
      <c r="D675" s="13" t="s">
        <v>118</v>
      </c>
      <c r="E675" s="13" t="s">
        <v>254</v>
      </c>
      <c r="F675" s="13"/>
      <c r="G675" s="9">
        <f t="shared" si="318"/>
        <v>3667.8</v>
      </c>
      <c r="H675" s="9">
        <f t="shared" si="318"/>
        <v>0</v>
      </c>
      <c r="I675" s="9">
        <f t="shared" si="318"/>
        <v>3667.8</v>
      </c>
      <c r="J675" s="9">
        <f t="shared" si="320"/>
        <v>0</v>
      </c>
      <c r="K675" s="9">
        <f t="shared" si="320"/>
        <v>3684</v>
      </c>
      <c r="L675" s="9">
        <f t="shared" si="320"/>
        <v>0</v>
      </c>
      <c r="M675" s="9">
        <f t="shared" si="320"/>
        <v>3684</v>
      </c>
      <c r="N675" s="9">
        <f t="shared" si="320"/>
        <v>0</v>
      </c>
      <c r="O675" s="9">
        <f t="shared" si="320"/>
        <v>3734</v>
      </c>
      <c r="P675" s="9">
        <f t="shared" si="320"/>
        <v>0</v>
      </c>
      <c r="Q675" s="9">
        <f t="shared" si="320"/>
        <v>3734</v>
      </c>
      <c r="R675" s="9">
        <f t="shared" si="320"/>
        <v>0</v>
      </c>
    </row>
    <row r="676" spans="1:18" ht="41.25" customHeight="1">
      <c r="A676" s="65" t="s">
        <v>219</v>
      </c>
      <c r="B676" s="66">
        <v>546</v>
      </c>
      <c r="C676" s="13" t="s">
        <v>130</v>
      </c>
      <c r="D676" s="13" t="s">
        <v>118</v>
      </c>
      <c r="E676" s="13" t="s">
        <v>356</v>
      </c>
      <c r="F676" s="13"/>
      <c r="G676" s="9">
        <f t="shared" si="318"/>
        <v>3667.8</v>
      </c>
      <c r="H676" s="9">
        <f t="shared" si="318"/>
        <v>0</v>
      </c>
      <c r="I676" s="9">
        <f t="shared" si="318"/>
        <v>3667.8</v>
      </c>
      <c r="J676" s="9">
        <f t="shared" si="320"/>
        <v>0</v>
      </c>
      <c r="K676" s="9">
        <f t="shared" si="320"/>
        <v>3684</v>
      </c>
      <c r="L676" s="9">
        <f t="shared" si="320"/>
        <v>0</v>
      </c>
      <c r="M676" s="9">
        <f t="shared" si="320"/>
        <v>3684</v>
      </c>
      <c r="N676" s="9">
        <f t="shared" si="320"/>
        <v>0</v>
      </c>
      <c r="O676" s="9">
        <f t="shared" si="320"/>
        <v>3734</v>
      </c>
      <c r="P676" s="9">
        <f t="shared" si="320"/>
        <v>0</v>
      </c>
      <c r="Q676" s="9">
        <f t="shared" si="320"/>
        <v>3734</v>
      </c>
      <c r="R676" s="9">
        <f t="shared" si="320"/>
        <v>0</v>
      </c>
    </row>
    <row r="677" spans="1:18" ht="60.75" customHeight="1">
      <c r="A677" s="65" t="s">
        <v>380</v>
      </c>
      <c r="B677" s="66">
        <v>546</v>
      </c>
      <c r="C677" s="13" t="s">
        <v>130</v>
      </c>
      <c r="D677" s="13" t="s">
        <v>118</v>
      </c>
      <c r="E677" s="13" t="s">
        <v>379</v>
      </c>
      <c r="F677" s="13"/>
      <c r="G677" s="9">
        <f>G678+G680</f>
        <v>3667.8</v>
      </c>
      <c r="H677" s="9">
        <f aca="true" t="shared" si="321" ref="H677:R677">H678+H680</f>
        <v>0</v>
      </c>
      <c r="I677" s="9">
        <f t="shared" si="321"/>
        <v>3667.8</v>
      </c>
      <c r="J677" s="9">
        <f t="shared" si="321"/>
        <v>0</v>
      </c>
      <c r="K677" s="9">
        <f t="shared" si="321"/>
        <v>3684</v>
      </c>
      <c r="L677" s="9">
        <f t="shared" si="321"/>
        <v>0</v>
      </c>
      <c r="M677" s="9">
        <f t="shared" si="321"/>
        <v>3684</v>
      </c>
      <c r="N677" s="9">
        <f t="shared" si="321"/>
        <v>0</v>
      </c>
      <c r="O677" s="9">
        <f t="shared" si="321"/>
        <v>3734</v>
      </c>
      <c r="P677" s="9">
        <f t="shared" si="321"/>
        <v>0</v>
      </c>
      <c r="Q677" s="9">
        <f t="shared" si="321"/>
        <v>3734</v>
      </c>
      <c r="R677" s="9">
        <f t="shared" si="321"/>
        <v>0</v>
      </c>
    </row>
    <row r="678" spans="1:18" ht="18.75">
      <c r="A678" s="65" t="s">
        <v>377</v>
      </c>
      <c r="B678" s="66">
        <v>546</v>
      </c>
      <c r="C678" s="13" t="s">
        <v>130</v>
      </c>
      <c r="D678" s="13" t="s">
        <v>118</v>
      </c>
      <c r="E678" s="13" t="s">
        <v>381</v>
      </c>
      <c r="F678" s="13"/>
      <c r="G678" s="9">
        <f>G679</f>
        <v>1440.8</v>
      </c>
      <c r="H678" s="9">
        <f aca="true" t="shared" si="322" ref="H678:R678">H679</f>
        <v>0</v>
      </c>
      <c r="I678" s="9">
        <f t="shared" si="322"/>
        <v>1440.8</v>
      </c>
      <c r="J678" s="9">
        <f t="shared" si="322"/>
        <v>0</v>
      </c>
      <c r="K678" s="9">
        <f t="shared" si="322"/>
        <v>1670</v>
      </c>
      <c r="L678" s="9">
        <f t="shared" si="322"/>
        <v>0</v>
      </c>
      <c r="M678" s="9">
        <f t="shared" si="322"/>
        <v>1670</v>
      </c>
      <c r="N678" s="9">
        <f t="shared" si="322"/>
        <v>0</v>
      </c>
      <c r="O678" s="9">
        <f t="shared" si="322"/>
        <v>1720</v>
      </c>
      <c r="P678" s="9">
        <f t="shared" si="322"/>
        <v>0</v>
      </c>
      <c r="Q678" s="9">
        <f t="shared" si="322"/>
        <v>1720</v>
      </c>
      <c r="R678" s="9">
        <f t="shared" si="322"/>
        <v>0</v>
      </c>
    </row>
    <row r="679" spans="1:18" ht="18.75">
      <c r="A679" s="65" t="s">
        <v>612</v>
      </c>
      <c r="B679" s="66">
        <v>546</v>
      </c>
      <c r="C679" s="13" t="s">
        <v>130</v>
      </c>
      <c r="D679" s="13" t="s">
        <v>118</v>
      </c>
      <c r="E679" s="13" t="s">
        <v>381</v>
      </c>
      <c r="F679" s="13" t="s">
        <v>149</v>
      </c>
      <c r="G679" s="9">
        <f>H679+I679+J679</f>
        <v>1440.8</v>
      </c>
      <c r="H679" s="9"/>
      <c r="I679" s="9">
        <v>1440.8</v>
      </c>
      <c r="J679" s="9"/>
      <c r="K679" s="9">
        <f>L679+M679+N679</f>
        <v>1670</v>
      </c>
      <c r="L679" s="9"/>
      <c r="M679" s="9">
        <v>1670</v>
      </c>
      <c r="N679" s="9"/>
      <c r="O679" s="9">
        <f>P679+Q679+R679</f>
        <v>1720</v>
      </c>
      <c r="P679" s="16"/>
      <c r="Q679" s="81">
        <v>1720</v>
      </c>
      <c r="R679" s="16"/>
    </row>
    <row r="680" spans="1:18" ht="37.5">
      <c r="A680" s="65" t="s">
        <v>432</v>
      </c>
      <c r="B680" s="66">
        <v>546</v>
      </c>
      <c r="C680" s="13" t="s">
        <v>130</v>
      </c>
      <c r="D680" s="13" t="s">
        <v>118</v>
      </c>
      <c r="E680" s="13" t="s">
        <v>441</v>
      </c>
      <c r="F680" s="13"/>
      <c r="G680" s="9">
        <f>G681</f>
        <v>2227</v>
      </c>
      <c r="H680" s="9">
        <f aca="true" t="shared" si="323" ref="H680:R680">H681</f>
        <v>0</v>
      </c>
      <c r="I680" s="9">
        <f t="shared" si="323"/>
        <v>2227</v>
      </c>
      <c r="J680" s="9">
        <f t="shared" si="323"/>
        <v>0</v>
      </c>
      <c r="K680" s="9">
        <f t="shared" si="323"/>
        <v>2014</v>
      </c>
      <c r="L680" s="9">
        <f t="shared" si="323"/>
        <v>0</v>
      </c>
      <c r="M680" s="9">
        <f t="shared" si="323"/>
        <v>2014</v>
      </c>
      <c r="N680" s="9">
        <f t="shared" si="323"/>
        <v>0</v>
      </c>
      <c r="O680" s="9">
        <f t="shared" si="323"/>
        <v>2014</v>
      </c>
      <c r="P680" s="9">
        <f t="shared" si="323"/>
        <v>0</v>
      </c>
      <c r="Q680" s="9">
        <f t="shared" si="323"/>
        <v>2014</v>
      </c>
      <c r="R680" s="9">
        <f t="shared" si="323"/>
        <v>0</v>
      </c>
    </row>
    <row r="681" spans="1:18" ht="18.75">
      <c r="A681" s="65" t="s">
        <v>612</v>
      </c>
      <c r="B681" s="66">
        <v>546</v>
      </c>
      <c r="C681" s="13" t="s">
        <v>130</v>
      </c>
      <c r="D681" s="13" t="s">
        <v>118</v>
      </c>
      <c r="E681" s="13" t="s">
        <v>441</v>
      </c>
      <c r="F681" s="13" t="s">
        <v>149</v>
      </c>
      <c r="G681" s="9">
        <f>H681+I681+J681</f>
        <v>2227</v>
      </c>
      <c r="H681" s="9"/>
      <c r="I681" s="9">
        <f>2014+213</f>
        <v>2227</v>
      </c>
      <c r="J681" s="9"/>
      <c r="K681" s="9">
        <f>L681+M681+N681</f>
        <v>2014</v>
      </c>
      <c r="L681" s="9"/>
      <c r="M681" s="9">
        <v>2014</v>
      </c>
      <c r="N681" s="9"/>
      <c r="O681" s="9">
        <f>P681+Q681+R681</f>
        <v>2014</v>
      </c>
      <c r="P681" s="16"/>
      <c r="Q681" s="81">
        <v>2014</v>
      </c>
      <c r="R681" s="16"/>
    </row>
    <row r="682" spans="1:18" ht="18.75">
      <c r="A682" s="65" t="s">
        <v>148</v>
      </c>
      <c r="B682" s="66">
        <v>546</v>
      </c>
      <c r="C682" s="13" t="s">
        <v>122</v>
      </c>
      <c r="D682" s="13" t="s">
        <v>384</v>
      </c>
      <c r="E682" s="13"/>
      <c r="F682" s="13"/>
      <c r="G682" s="9">
        <f>G683+G689</f>
        <v>978.7</v>
      </c>
      <c r="H682" s="9">
        <f aca="true" t="shared" si="324" ref="H682:R682">H683+H689</f>
        <v>540.7</v>
      </c>
      <c r="I682" s="9">
        <f t="shared" si="324"/>
        <v>438</v>
      </c>
      <c r="J682" s="9">
        <f t="shared" si="324"/>
        <v>0</v>
      </c>
      <c r="K682" s="9">
        <f t="shared" si="324"/>
        <v>989.5</v>
      </c>
      <c r="L682" s="9">
        <f t="shared" si="324"/>
        <v>551.5</v>
      </c>
      <c r="M682" s="9">
        <f t="shared" si="324"/>
        <v>438</v>
      </c>
      <c r="N682" s="9">
        <f t="shared" si="324"/>
        <v>0</v>
      </c>
      <c r="O682" s="9">
        <f t="shared" si="324"/>
        <v>989.5</v>
      </c>
      <c r="P682" s="9">
        <f t="shared" si="324"/>
        <v>551.5</v>
      </c>
      <c r="Q682" s="9">
        <f t="shared" si="324"/>
        <v>438</v>
      </c>
      <c r="R682" s="9">
        <f t="shared" si="324"/>
        <v>0</v>
      </c>
    </row>
    <row r="683" spans="1:18" ht="18.75">
      <c r="A683" s="65" t="s">
        <v>182</v>
      </c>
      <c r="B683" s="66">
        <v>546</v>
      </c>
      <c r="C683" s="13" t="s">
        <v>122</v>
      </c>
      <c r="D683" s="13" t="s">
        <v>126</v>
      </c>
      <c r="E683" s="13"/>
      <c r="F683" s="13"/>
      <c r="G683" s="9">
        <f>G684</f>
        <v>540.7</v>
      </c>
      <c r="H683" s="9">
        <f aca="true" t="shared" si="325" ref="H683:R683">H684</f>
        <v>540.7</v>
      </c>
      <c r="I683" s="9">
        <f t="shared" si="325"/>
        <v>0</v>
      </c>
      <c r="J683" s="9">
        <f t="shared" si="325"/>
        <v>0</v>
      </c>
      <c r="K683" s="9">
        <f t="shared" si="325"/>
        <v>551.5</v>
      </c>
      <c r="L683" s="9">
        <f t="shared" si="325"/>
        <v>551.5</v>
      </c>
      <c r="M683" s="9">
        <f t="shared" si="325"/>
        <v>0</v>
      </c>
      <c r="N683" s="9">
        <f t="shared" si="325"/>
        <v>0</v>
      </c>
      <c r="O683" s="9">
        <f t="shared" si="325"/>
        <v>551.5</v>
      </c>
      <c r="P683" s="9">
        <f t="shared" si="325"/>
        <v>551.5</v>
      </c>
      <c r="Q683" s="9">
        <f t="shared" si="325"/>
        <v>0</v>
      </c>
      <c r="R683" s="9">
        <f t="shared" si="325"/>
        <v>0</v>
      </c>
    </row>
    <row r="684" spans="1:18" ht="61.5" customHeight="1">
      <c r="A684" s="65" t="s">
        <v>445</v>
      </c>
      <c r="B684" s="66">
        <v>546</v>
      </c>
      <c r="C684" s="13" t="s">
        <v>122</v>
      </c>
      <c r="D684" s="13" t="s">
        <v>126</v>
      </c>
      <c r="E684" s="13" t="s">
        <v>243</v>
      </c>
      <c r="F684" s="13"/>
      <c r="G684" s="9">
        <f>G685</f>
        <v>540.7</v>
      </c>
      <c r="H684" s="9">
        <f aca="true" t="shared" si="326" ref="H684:I687">H685</f>
        <v>540.7</v>
      </c>
      <c r="I684" s="9">
        <f t="shared" si="326"/>
        <v>0</v>
      </c>
      <c r="J684" s="9">
        <f aca="true" t="shared" si="327" ref="J684:Q687">J685</f>
        <v>0</v>
      </c>
      <c r="K684" s="9">
        <f t="shared" si="327"/>
        <v>551.5</v>
      </c>
      <c r="L684" s="9">
        <f t="shared" si="327"/>
        <v>551.5</v>
      </c>
      <c r="M684" s="9">
        <f t="shared" si="327"/>
        <v>0</v>
      </c>
      <c r="N684" s="9">
        <f t="shared" si="327"/>
        <v>0</v>
      </c>
      <c r="O684" s="9">
        <f t="shared" si="327"/>
        <v>551.5</v>
      </c>
      <c r="P684" s="9">
        <f t="shared" si="327"/>
        <v>551.5</v>
      </c>
      <c r="Q684" s="9">
        <f t="shared" si="327"/>
        <v>0</v>
      </c>
      <c r="R684" s="9">
        <f>R685</f>
        <v>0</v>
      </c>
    </row>
    <row r="685" spans="1:18" ht="43.5" customHeight="1">
      <c r="A685" s="65" t="s">
        <v>448</v>
      </c>
      <c r="B685" s="66">
        <v>546</v>
      </c>
      <c r="C685" s="13" t="s">
        <v>122</v>
      </c>
      <c r="D685" s="13" t="s">
        <v>126</v>
      </c>
      <c r="E685" s="13" t="s">
        <v>12</v>
      </c>
      <c r="F685" s="13"/>
      <c r="G685" s="9">
        <f>G686</f>
        <v>540.7</v>
      </c>
      <c r="H685" s="9">
        <f t="shared" si="326"/>
        <v>540.7</v>
      </c>
      <c r="I685" s="9">
        <f t="shared" si="326"/>
        <v>0</v>
      </c>
      <c r="J685" s="9">
        <f t="shared" si="327"/>
        <v>0</v>
      </c>
      <c r="K685" s="9">
        <f t="shared" si="327"/>
        <v>551.5</v>
      </c>
      <c r="L685" s="9">
        <f t="shared" si="327"/>
        <v>551.5</v>
      </c>
      <c r="M685" s="9">
        <f t="shared" si="327"/>
        <v>0</v>
      </c>
      <c r="N685" s="9">
        <f t="shared" si="327"/>
        <v>0</v>
      </c>
      <c r="O685" s="9">
        <f t="shared" si="327"/>
        <v>551.5</v>
      </c>
      <c r="P685" s="9">
        <f t="shared" si="327"/>
        <v>551.5</v>
      </c>
      <c r="Q685" s="9">
        <f t="shared" si="327"/>
        <v>0</v>
      </c>
      <c r="R685" s="9">
        <f>R686</f>
        <v>0</v>
      </c>
    </row>
    <row r="686" spans="1:18" ht="41.25" customHeight="1">
      <c r="A686" s="65" t="s">
        <v>367</v>
      </c>
      <c r="B686" s="66">
        <v>546</v>
      </c>
      <c r="C686" s="13" t="s">
        <v>122</v>
      </c>
      <c r="D686" s="13" t="s">
        <v>126</v>
      </c>
      <c r="E686" s="13" t="s">
        <v>368</v>
      </c>
      <c r="F686" s="13"/>
      <c r="G686" s="9">
        <f>G687</f>
        <v>540.7</v>
      </c>
      <c r="H686" s="9">
        <f t="shared" si="326"/>
        <v>540.7</v>
      </c>
      <c r="I686" s="9">
        <f t="shared" si="326"/>
        <v>0</v>
      </c>
      <c r="J686" s="9">
        <f t="shared" si="327"/>
        <v>0</v>
      </c>
      <c r="K686" s="9">
        <f t="shared" si="327"/>
        <v>551.5</v>
      </c>
      <c r="L686" s="9">
        <f t="shared" si="327"/>
        <v>551.5</v>
      </c>
      <c r="M686" s="9">
        <f t="shared" si="327"/>
        <v>0</v>
      </c>
      <c r="N686" s="9">
        <f t="shared" si="327"/>
        <v>0</v>
      </c>
      <c r="O686" s="9">
        <f t="shared" si="327"/>
        <v>551.5</v>
      </c>
      <c r="P686" s="9">
        <f t="shared" si="327"/>
        <v>551.5</v>
      </c>
      <c r="Q686" s="9">
        <f t="shared" si="327"/>
        <v>0</v>
      </c>
      <c r="R686" s="9">
        <f>R687</f>
        <v>0</v>
      </c>
    </row>
    <row r="687" spans="1:18" ht="98.25" customHeight="1">
      <c r="A687" s="68" t="s">
        <v>405</v>
      </c>
      <c r="B687" s="66">
        <v>546</v>
      </c>
      <c r="C687" s="13" t="s">
        <v>122</v>
      </c>
      <c r="D687" s="13" t="s">
        <v>126</v>
      </c>
      <c r="E687" s="13" t="s">
        <v>369</v>
      </c>
      <c r="F687" s="13"/>
      <c r="G687" s="9">
        <f>G688</f>
        <v>540.7</v>
      </c>
      <c r="H687" s="9">
        <f t="shared" si="326"/>
        <v>540.7</v>
      </c>
      <c r="I687" s="9">
        <f t="shared" si="326"/>
        <v>0</v>
      </c>
      <c r="J687" s="9">
        <f t="shared" si="327"/>
        <v>0</v>
      </c>
      <c r="K687" s="9">
        <f t="shared" si="327"/>
        <v>551.5</v>
      </c>
      <c r="L687" s="9">
        <f t="shared" si="327"/>
        <v>551.5</v>
      </c>
      <c r="M687" s="9">
        <f t="shared" si="327"/>
        <v>0</v>
      </c>
      <c r="N687" s="9">
        <f t="shared" si="327"/>
        <v>0</v>
      </c>
      <c r="O687" s="9">
        <f t="shared" si="327"/>
        <v>551.5</v>
      </c>
      <c r="P687" s="9">
        <f t="shared" si="327"/>
        <v>551.5</v>
      </c>
      <c r="Q687" s="9">
        <f t="shared" si="327"/>
        <v>0</v>
      </c>
      <c r="R687" s="9">
        <f>R688</f>
        <v>0</v>
      </c>
    </row>
    <row r="688" spans="1:18" ht="37.5">
      <c r="A688" s="65" t="s">
        <v>91</v>
      </c>
      <c r="B688" s="66">
        <v>546</v>
      </c>
      <c r="C688" s="13" t="s">
        <v>122</v>
      </c>
      <c r="D688" s="13" t="s">
        <v>126</v>
      </c>
      <c r="E688" s="13" t="s">
        <v>369</v>
      </c>
      <c r="F688" s="13" t="s">
        <v>174</v>
      </c>
      <c r="G688" s="9">
        <f>H688+I687+J688</f>
        <v>540.7</v>
      </c>
      <c r="H688" s="9">
        <f>551.5-10.8</f>
        <v>540.7</v>
      </c>
      <c r="I688" s="9"/>
      <c r="J688" s="9"/>
      <c r="K688" s="9">
        <f>L688+M688+N688</f>
        <v>551.5</v>
      </c>
      <c r="L688" s="9">
        <v>551.5</v>
      </c>
      <c r="M688" s="9"/>
      <c r="N688" s="9"/>
      <c r="O688" s="9">
        <f>P688+Q688+R688</f>
        <v>551.5</v>
      </c>
      <c r="P688" s="16">
        <v>551.5</v>
      </c>
      <c r="Q688" s="16"/>
      <c r="R688" s="16"/>
    </row>
    <row r="689" spans="1:18" ht="18.75">
      <c r="A689" s="65" t="s">
        <v>224</v>
      </c>
      <c r="B689" s="66">
        <v>546</v>
      </c>
      <c r="C689" s="13" t="s">
        <v>122</v>
      </c>
      <c r="D689" s="13" t="s">
        <v>122</v>
      </c>
      <c r="E689" s="13"/>
      <c r="F689" s="13"/>
      <c r="G689" s="9">
        <f>G690</f>
        <v>438</v>
      </c>
      <c r="H689" s="9">
        <f aca="true" t="shared" si="328" ref="H689:R689">H690</f>
        <v>0</v>
      </c>
      <c r="I689" s="9">
        <f t="shared" si="328"/>
        <v>438</v>
      </c>
      <c r="J689" s="9">
        <f t="shared" si="328"/>
        <v>0</v>
      </c>
      <c r="K689" s="9">
        <f t="shared" si="328"/>
        <v>438</v>
      </c>
      <c r="L689" s="9">
        <f t="shared" si="328"/>
        <v>0</v>
      </c>
      <c r="M689" s="9">
        <f t="shared" si="328"/>
        <v>438</v>
      </c>
      <c r="N689" s="9">
        <f t="shared" si="328"/>
        <v>0</v>
      </c>
      <c r="O689" s="9">
        <f t="shared" si="328"/>
        <v>438</v>
      </c>
      <c r="P689" s="9">
        <f t="shared" si="328"/>
        <v>0</v>
      </c>
      <c r="Q689" s="9">
        <f t="shared" si="328"/>
        <v>438</v>
      </c>
      <c r="R689" s="9">
        <f t="shared" si="328"/>
        <v>0</v>
      </c>
    </row>
    <row r="690" spans="1:18" ht="45.75" customHeight="1">
      <c r="A690" s="65" t="s">
        <v>483</v>
      </c>
      <c r="B690" s="66">
        <v>546</v>
      </c>
      <c r="C690" s="13" t="s">
        <v>122</v>
      </c>
      <c r="D690" s="13" t="s">
        <v>122</v>
      </c>
      <c r="E690" s="13" t="s">
        <v>266</v>
      </c>
      <c r="F690" s="13"/>
      <c r="G690" s="9">
        <f>G691</f>
        <v>438</v>
      </c>
      <c r="H690" s="9">
        <f aca="true" t="shared" si="329" ref="H690:R691">H691</f>
        <v>0</v>
      </c>
      <c r="I690" s="9">
        <f t="shared" si="329"/>
        <v>438</v>
      </c>
      <c r="J690" s="9">
        <f t="shared" si="329"/>
        <v>0</v>
      </c>
      <c r="K690" s="9">
        <f t="shared" si="329"/>
        <v>438</v>
      </c>
      <c r="L690" s="9">
        <f t="shared" si="329"/>
        <v>0</v>
      </c>
      <c r="M690" s="9">
        <f t="shared" si="329"/>
        <v>438</v>
      </c>
      <c r="N690" s="9">
        <f t="shared" si="329"/>
        <v>0</v>
      </c>
      <c r="O690" s="9">
        <f t="shared" si="329"/>
        <v>438</v>
      </c>
      <c r="P690" s="9">
        <f t="shared" si="329"/>
        <v>0</v>
      </c>
      <c r="Q690" s="9">
        <f t="shared" si="329"/>
        <v>438</v>
      </c>
      <c r="R690" s="9">
        <f t="shared" si="329"/>
        <v>0</v>
      </c>
    </row>
    <row r="691" spans="1:18" ht="43.5" customHeight="1">
      <c r="A691" s="65" t="s">
        <v>537</v>
      </c>
      <c r="B691" s="66">
        <v>546</v>
      </c>
      <c r="C691" s="13" t="s">
        <v>122</v>
      </c>
      <c r="D691" s="13" t="s">
        <v>122</v>
      </c>
      <c r="E691" s="13" t="s">
        <v>300</v>
      </c>
      <c r="F691" s="13"/>
      <c r="G691" s="9">
        <f>G692</f>
        <v>438</v>
      </c>
      <c r="H691" s="9">
        <f t="shared" si="329"/>
        <v>0</v>
      </c>
      <c r="I691" s="9">
        <f t="shared" si="329"/>
        <v>438</v>
      </c>
      <c r="J691" s="9">
        <f t="shared" si="329"/>
        <v>0</v>
      </c>
      <c r="K691" s="9">
        <f t="shared" si="329"/>
        <v>438</v>
      </c>
      <c r="L691" s="9">
        <f t="shared" si="329"/>
        <v>0</v>
      </c>
      <c r="M691" s="9">
        <f t="shared" si="329"/>
        <v>438</v>
      </c>
      <c r="N691" s="9">
        <f t="shared" si="329"/>
        <v>0</v>
      </c>
      <c r="O691" s="9">
        <f t="shared" si="329"/>
        <v>438</v>
      </c>
      <c r="P691" s="9">
        <f t="shared" si="329"/>
        <v>0</v>
      </c>
      <c r="Q691" s="9">
        <f t="shared" si="329"/>
        <v>438</v>
      </c>
      <c r="R691" s="9">
        <f t="shared" si="329"/>
        <v>0</v>
      </c>
    </row>
    <row r="692" spans="1:18" ht="25.5" customHeight="1">
      <c r="A692" s="65" t="s">
        <v>223</v>
      </c>
      <c r="B692" s="66">
        <v>546</v>
      </c>
      <c r="C692" s="13" t="s">
        <v>122</v>
      </c>
      <c r="D692" s="13" t="s">
        <v>122</v>
      </c>
      <c r="E692" s="66" t="s">
        <v>301</v>
      </c>
      <c r="F692" s="13"/>
      <c r="G692" s="9">
        <f>G693+G694+G695+G696</f>
        <v>438</v>
      </c>
      <c r="H692" s="9">
        <f aca="true" t="shared" si="330" ref="H692:R692">H693+H694+H695+H696</f>
        <v>0</v>
      </c>
      <c r="I692" s="9">
        <f t="shared" si="330"/>
        <v>438</v>
      </c>
      <c r="J692" s="9">
        <f t="shared" si="330"/>
        <v>0</v>
      </c>
      <c r="K692" s="9">
        <f t="shared" si="330"/>
        <v>438</v>
      </c>
      <c r="L692" s="9">
        <f t="shared" si="330"/>
        <v>0</v>
      </c>
      <c r="M692" s="9">
        <f t="shared" si="330"/>
        <v>438</v>
      </c>
      <c r="N692" s="9">
        <f t="shared" si="330"/>
        <v>0</v>
      </c>
      <c r="O692" s="9">
        <f t="shared" si="330"/>
        <v>438</v>
      </c>
      <c r="P692" s="9">
        <f t="shared" si="330"/>
        <v>0</v>
      </c>
      <c r="Q692" s="9">
        <f t="shared" si="330"/>
        <v>438</v>
      </c>
      <c r="R692" s="9">
        <f t="shared" si="330"/>
        <v>0</v>
      </c>
    </row>
    <row r="693" spans="1:18" ht="42" customHeight="1">
      <c r="A693" s="65" t="s">
        <v>91</v>
      </c>
      <c r="B693" s="66">
        <v>546</v>
      </c>
      <c r="C693" s="13" t="s">
        <v>122</v>
      </c>
      <c r="D693" s="13" t="s">
        <v>122</v>
      </c>
      <c r="E693" s="66" t="s">
        <v>301</v>
      </c>
      <c r="F693" s="13" t="s">
        <v>174</v>
      </c>
      <c r="G693" s="9">
        <f>H693+I693+J693</f>
        <v>120</v>
      </c>
      <c r="H693" s="9"/>
      <c r="I693" s="9">
        <v>120</v>
      </c>
      <c r="J693" s="9"/>
      <c r="K693" s="9">
        <f>L693+M693+N693</f>
        <v>120</v>
      </c>
      <c r="L693" s="9"/>
      <c r="M693" s="9">
        <v>120</v>
      </c>
      <c r="N693" s="9"/>
      <c r="O693" s="9">
        <f>P693+Q693+R693</f>
        <v>120</v>
      </c>
      <c r="P693" s="67"/>
      <c r="Q693" s="67">
        <v>120</v>
      </c>
      <c r="R693" s="67"/>
    </row>
    <row r="694" spans="1:18" ht="41.25" customHeight="1">
      <c r="A694" s="65" t="s">
        <v>216</v>
      </c>
      <c r="B694" s="66">
        <v>546</v>
      </c>
      <c r="C694" s="13" t="s">
        <v>122</v>
      </c>
      <c r="D694" s="13" t="s">
        <v>122</v>
      </c>
      <c r="E694" s="66" t="s">
        <v>301</v>
      </c>
      <c r="F694" s="13" t="s">
        <v>215</v>
      </c>
      <c r="G694" s="9">
        <f>H694+I694+J694</f>
        <v>144</v>
      </c>
      <c r="H694" s="9"/>
      <c r="I694" s="9">
        <v>144</v>
      </c>
      <c r="J694" s="9"/>
      <c r="K694" s="9">
        <f>L694+M694+N694</f>
        <v>144</v>
      </c>
      <c r="L694" s="9"/>
      <c r="M694" s="9">
        <v>144</v>
      </c>
      <c r="N694" s="9"/>
      <c r="O694" s="9">
        <f>P694+Q694+R694</f>
        <v>144</v>
      </c>
      <c r="P694" s="67"/>
      <c r="Q694" s="67">
        <v>144</v>
      </c>
      <c r="R694" s="67"/>
    </row>
    <row r="695" spans="1:18" ht="18.75">
      <c r="A695" s="65" t="s">
        <v>304</v>
      </c>
      <c r="B695" s="66">
        <v>546</v>
      </c>
      <c r="C695" s="13" t="s">
        <v>122</v>
      </c>
      <c r="D695" s="13" t="s">
        <v>122</v>
      </c>
      <c r="E695" s="66" t="s">
        <v>301</v>
      </c>
      <c r="F695" s="13" t="s">
        <v>303</v>
      </c>
      <c r="G695" s="9">
        <f>H695+I695+J695</f>
        <v>144</v>
      </c>
      <c r="H695" s="9"/>
      <c r="I695" s="9">
        <v>144</v>
      </c>
      <c r="J695" s="9"/>
      <c r="K695" s="9">
        <f>L695+M695+N695</f>
        <v>144</v>
      </c>
      <c r="L695" s="9"/>
      <c r="M695" s="9">
        <v>144</v>
      </c>
      <c r="N695" s="9"/>
      <c r="O695" s="9">
        <f>P695+Q695+R695</f>
        <v>144</v>
      </c>
      <c r="P695" s="67"/>
      <c r="Q695" s="67">
        <v>144</v>
      </c>
      <c r="R695" s="67"/>
    </row>
    <row r="696" spans="1:18" ht="18.75">
      <c r="A696" s="65" t="s">
        <v>180</v>
      </c>
      <c r="B696" s="66">
        <v>546</v>
      </c>
      <c r="C696" s="13" t="s">
        <v>122</v>
      </c>
      <c r="D696" s="13" t="s">
        <v>122</v>
      </c>
      <c r="E696" s="66" t="s">
        <v>301</v>
      </c>
      <c r="F696" s="13" t="s">
        <v>176</v>
      </c>
      <c r="G696" s="9">
        <f>H696+I696+J696</f>
        <v>30</v>
      </c>
      <c r="H696" s="9"/>
      <c r="I696" s="9">
        <v>30</v>
      </c>
      <c r="J696" s="9"/>
      <c r="K696" s="9">
        <f>L696+M696+N696</f>
        <v>30</v>
      </c>
      <c r="L696" s="9"/>
      <c r="M696" s="9">
        <v>30</v>
      </c>
      <c r="N696" s="9"/>
      <c r="O696" s="9">
        <f>P696+Q696+R696</f>
        <v>30</v>
      </c>
      <c r="P696" s="67"/>
      <c r="Q696" s="67">
        <v>30</v>
      </c>
      <c r="R696" s="67"/>
    </row>
    <row r="697" spans="1:18" ht="18.75">
      <c r="A697" s="65" t="s">
        <v>134</v>
      </c>
      <c r="B697" s="66">
        <v>546</v>
      </c>
      <c r="C697" s="13" t="s">
        <v>123</v>
      </c>
      <c r="D697" s="13" t="s">
        <v>384</v>
      </c>
      <c r="E697" s="13"/>
      <c r="F697" s="13"/>
      <c r="G697" s="9">
        <f aca="true" t="shared" si="331" ref="G697:R697">G698+G705+G723</f>
        <v>25250.2</v>
      </c>
      <c r="H697" s="9">
        <f t="shared" si="331"/>
        <v>22116.6</v>
      </c>
      <c r="I697" s="9">
        <f t="shared" si="331"/>
        <v>2991.7000000000003</v>
      </c>
      <c r="J697" s="9">
        <f t="shared" si="331"/>
        <v>0</v>
      </c>
      <c r="K697" s="9">
        <f t="shared" si="331"/>
        <v>26492.3</v>
      </c>
      <c r="L697" s="9">
        <f t="shared" si="331"/>
        <v>23552.6</v>
      </c>
      <c r="M697" s="9">
        <f t="shared" si="331"/>
        <v>2939.7</v>
      </c>
      <c r="N697" s="9">
        <f t="shared" si="331"/>
        <v>0</v>
      </c>
      <c r="O697" s="9">
        <f t="shared" si="331"/>
        <v>26402.999999999996</v>
      </c>
      <c r="P697" s="9" t="e">
        <f t="shared" si="331"/>
        <v>#REF!</v>
      </c>
      <c r="Q697" s="9" t="e">
        <f t="shared" si="331"/>
        <v>#REF!</v>
      </c>
      <c r="R697" s="9" t="e">
        <f t="shared" si="331"/>
        <v>#REF!</v>
      </c>
    </row>
    <row r="698" spans="1:18" ht="18.75">
      <c r="A698" s="65" t="s">
        <v>138</v>
      </c>
      <c r="B698" s="66">
        <v>546</v>
      </c>
      <c r="C698" s="13" t="s">
        <v>123</v>
      </c>
      <c r="D698" s="13" t="s">
        <v>117</v>
      </c>
      <c r="E698" s="13"/>
      <c r="F698" s="13"/>
      <c r="G698" s="9">
        <f>G699</f>
        <v>1941.7</v>
      </c>
      <c r="H698" s="9">
        <f aca="true" t="shared" si="332" ref="H698:R698">H699</f>
        <v>0</v>
      </c>
      <c r="I698" s="9">
        <f t="shared" si="332"/>
        <v>1941.7</v>
      </c>
      <c r="J698" s="9">
        <f t="shared" si="332"/>
        <v>0</v>
      </c>
      <c r="K698" s="9">
        <f t="shared" si="332"/>
        <v>1941.7</v>
      </c>
      <c r="L698" s="9">
        <f t="shared" si="332"/>
        <v>0</v>
      </c>
      <c r="M698" s="9">
        <f t="shared" si="332"/>
        <v>1941.7</v>
      </c>
      <c r="N698" s="9">
        <f t="shared" si="332"/>
        <v>0</v>
      </c>
      <c r="O698" s="9">
        <f t="shared" si="332"/>
        <v>1941.7</v>
      </c>
      <c r="P698" s="9">
        <f t="shared" si="332"/>
        <v>0</v>
      </c>
      <c r="Q698" s="9">
        <f t="shared" si="332"/>
        <v>1941.7</v>
      </c>
      <c r="R698" s="9">
        <f t="shared" si="332"/>
        <v>0</v>
      </c>
    </row>
    <row r="699" spans="1:18" ht="45.75" customHeight="1">
      <c r="A699" s="65" t="s">
        <v>496</v>
      </c>
      <c r="B699" s="66">
        <v>546</v>
      </c>
      <c r="C699" s="13" t="s">
        <v>123</v>
      </c>
      <c r="D699" s="13" t="s">
        <v>117</v>
      </c>
      <c r="E699" s="13" t="s">
        <v>9</v>
      </c>
      <c r="F699" s="13"/>
      <c r="G699" s="9">
        <f aca="true" t="shared" si="333" ref="G699:H701">G700</f>
        <v>1941.7</v>
      </c>
      <c r="H699" s="9">
        <f t="shared" si="333"/>
        <v>0</v>
      </c>
      <c r="I699" s="9">
        <f aca="true" t="shared" si="334" ref="I699:R701">I700</f>
        <v>1941.7</v>
      </c>
      <c r="J699" s="9">
        <f t="shared" si="334"/>
        <v>0</v>
      </c>
      <c r="K699" s="9">
        <f t="shared" si="334"/>
        <v>1941.7</v>
      </c>
      <c r="L699" s="9">
        <f t="shared" si="334"/>
        <v>0</v>
      </c>
      <c r="M699" s="9">
        <f t="shared" si="334"/>
        <v>1941.7</v>
      </c>
      <c r="N699" s="9">
        <f t="shared" si="334"/>
        <v>0</v>
      </c>
      <c r="O699" s="9">
        <f t="shared" si="334"/>
        <v>1941.7</v>
      </c>
      <c r="P699" s="9">
        <f t="shared" si="334"/>
        <v>0</v>
      </c>
      <c r="Q699" s="9">
        <f t="shared" si="334"/>
        <v>1941.7</v>
      </c>
      <c r="R699" s="9">
        <f t="shared" si="334"/>
        <v>0</v>
      </c>
    </row>
    <row r="700" spans="1:18" ht="37.5">
      <c r="A700" s="65" t="s">
        <v>40</v>
      </c>
      <c r="B700" s="66">
        <v>546</v>
      </c>
      <c r="C700" s="13" t="s">
        <v>123</v>
      </c>
      <c r="D700" s="13" t="s">
        <v>117</v>
      </c>
      <c r="E700" s="13" t="s">
        <v>41</v>
      </c>
      <c r="F700" s="13"/>
      <c r="G700" s="9">
        <f t="shared" si="333"/>
        <v>1941.7</v>
      </c>
      <c r="H700" s="9">
        <f t="shared" si="333"/>
        <v>0</v>
      </c>
      <c r="I700" s="9">
        <f t="shared" si="334"/>
        <v>1941.7</v>
      </c>
      <c r="J700" s="9">
        <f t="shared" si="334"/>
        <v>0</v>
      </c>
      <c r="K700" s="9">
        <f t="shared" si="334"/>
        <v>1941.7</v>
      </c>
      <c r="L700" s="9">
        <f t="shared" si="334"/>
        <v>0</v>
      </c>
      <c r="M700" s="9">
        <f t="shared" si="334"/>
        <v>1941.7</v>
      </c>
      <c r="N700" s="9">
        <f t="shared" si="334"/>
        <v>0</v>
      </c>
      <c r="O700" s="9">
        <f t="shared" si="334"/>
        <v>1941.7</v>
      </c>
      <c r="P700" s="9">
        <f t="shared" si="334"/>
        <v>0</v>
      </c>
      <c r="Q700" s="9">
        <f t="shared" si="334"/>
        <v>1941.7</v>
      </c>
      <c r="R700" s="9">
        <f t="shared" si="334"/>
        <v>0</v>
      </c>
    </row>
    <row r="701" spans="1:18" ht="23.25" customHeight="1">
      <c r="A701" s="65" t="s">
        <v>92</v>
      </c>
      <c r="B701" s="66">
        <v>546</v>
      </c>
      <c r="C701" s="13" t="s">
        <v>123</v>
      </c>
      <c r="D701" s="13" t="s">
        <v>117</v>
      </c>
      <c r="E701" s="13" t="s">
        <v>44</v>
      </c>
      <c r="F701" s="13"/>
      <c r="G701" s="9">
        <f t="shared" si="333"/>
        <v>1941.7</v>
      </c>
      <c r="H701" s="9">
        <f t="shared" si="333"/>
        <v>0</v>
      </c>
      <c r="I701" s="9">
        <f t="shared" si="334"/>
        <v>1941.7</v>
      </c>
      <c r="J701" s="9">
        <f t="shared" si="334"/>
        <v>0</v>
      </c>
      <c r="K701" s="9">
        <f t="shared" si="334"/>
        <v>1941.7</v>
      </c>
      <c r="L701" s="9">
        <f t="shared" si="334"/>
        <v>0</v>
      </c>
      <c r="M701" s="9">
        <f t="shared" si="334"/>
        <v>1941.7</v>
      </c>
      <c r="N701" s="9">
        <f t="shared" si="334"/>
        <v>0</v>
      </c>
      <c r="O701" s="9">
        <f t="shared" si="334"/>
        <v>1941.7</v>
      </c>
      <c r="P701" s="9">
        <f t="shared" si="334"/>
        <v>0</v>
      </c>
      <c r="Q701" s="9">
        <f t="shared" si="334"/>
        <v>1941.7</v>
      </c>
      <c r="R701" s="9">
        <f t="shared" si="334"/>
        <v>0</v>
      </c>
    </row>
    <row r="702" spans="1:18" ht="63" customHeight="1">
      <c r="A702" s="65" t="s">
        <v>289</v>
      </c>
      <c r="B702" s="66">
        <v>546</v>
      </c>
      <c r="C702" s="13" t="s">
        <v>123</v>
      </c>
      <c r="D702" s="13" t="s">
        <v>117</v>
      </c>
      <c r="E702" s="13" t="s">
        <v>498</v>
      </c>
      <c r="F702" s="13"/>
      <c r="G702" s="9">
        <f>G704+G703</f>
        <v>1941.7</v>
      </c>
      <c r="H702" s="9">
        <f aca="true" t="shared" si="335" ref="H702:R702">H704+H703</f>
        <v>0</v>
      </c>
      <c r="I702" s="9">
        <f t="shared" si="335"/>
        <v>1941.7</v>
      </c>
      <c r="J702" s="9">
        <f t="shared" si="335"/>
        <v>0</v>
      </c>
      <c r="K702" s="9">
        <f t="shared" si="335"/>
        <v>1941.7</v>
      </c>
      <c r="L702" s="9">
        <f t="shared" si="335"/>
        <v>0</v>
      </c>
      <c r="M702" s="9">
        <f t="shared" si="335"/>
        <v>1941.7</v>
      </c>
      <c r="N702" s="9">
        <f t="shared" si="335"/>
        <v>0</v>
      </c>
      <c r="O702" s="9">
        <f t="shared" si="335"/>
        <v>1941.7</v>
      </c>
      <c r="P702" s="9">
        <f t="shared" si="335"/>
        <v>0</v>
      </c>
      <c r="Q702" s="9">
        <f t="shared" si="335"/>
        <v>1941.7</v>
      </c>
      <c r="R702" s="9">
        <f t="shared" si="335"/>
        <v>0</v>
      </c>
    </row>
    <row r="703" spans="1:18" ht="37.5">
      <c r="A703" s="65" t="s">
        <v>91</v>
      </c>
      <c r="B703" s="66">
        <v>546</v>
      </c>
      <c r="C703" s="13" t="s">
        <v>123</v>
      </c>
      <c r="D703" s="13" t="s">
        <v>117</v>
      </c>
      <c r="E703" s="13" t="s">
        <v>498</v>
      </c>
      <c r="F703" s="13" t="s">
        <v>174</v>
      </c>
      <c r="G703" s="9">
        <f>H703+I703+J703</f>
        <v>15</v>
      </c>
      <c r="H703" s="9"/>
      <c r="I703" s="9">
        <v>15</v>
      </c>
      <c r="J703" s="9"/>
      <c r="K703" s="9">
        <f>L703+M703+N703</f>
        <v>15</v>
      </c>
      <c r="L703" s="9"/>
      <c r="M703" s="9">
        <v>15</v>
      </c>
      <c r="N703" s="9"/>
      <c r="O703" s="9">
        <f>P703+Q703+R703</f>
        <v>15</v>
      </c>
      <c r="P703" s="67"/>
      <c r="Q703" s="9">
        <v>15</v>
      </c>
      <c r="R703" s="67"/>
    </row>
    <row r="704" spans="1:18" ht="24.75" customHeight="1">
      <c r="A704" s="65" t="s">
        <v>89</v>
      </c>
      <c r="B704" s="66">
        <v>546</v>
      </c>
      <c r="C704" s="13" t="s">
        <v>123</v>
      </c>
      <c r="D704" s="13" t="s">
        <v>117</v>
      </c>
      <c r="E704" s="13" t="s">
        <v>498</v>
      </c>
      <c r="F704" s="13" t="s">
        <v>203</v>
      </c>
      <c r="G704" s="9">
        <f>H704+I704+J704</f>
        <v>1926.7</v>
      </c>
      <c r="H704" s="9"/>
      <c r="I704" s="9">
        <v>1926.7</v>
      </c>
      <c r="J704" s="9"/>
      <c r="K704" s="9">
        <f>L704+M704+N704</f>
        <v>1926.7</v>
      </c>
      <c r="L704" s="9"/>
      <c r="M704" s="9">
        <v>1926.7</v>
      </c>
      <c r="N704" s="9"/>
      <c r="O704" s="9">
        <f>P704+Q704+R704</f>
        <v>1926.7</v>
      </c>
      <c r="P704" s="67"/>
      <c r="Q704" s="9">
        <v>1926.7</v>
      </c>
      <c r="R704" s="67"/>
    </row>
    <row r="705" spans="1:18" ht="18.75">
      <c r="A705" s="65" t="s">
        <v>135</v>
      </c>
      <c r="B705" s="66">
        <v>546</v>
      </c>
      <c r="C705" s="13" t="s">
        <v>123</v>
      </c>
      <c r="D705" s="13" t="s">
        <v>120</v>
      </c>
      <c r="E705" s="13"/>
      <c r="F705" s="13"/>
      <c r="G705" s="9">
        <f aca="true" t="shared" si="336" ref="G705:O705">G706+G720</f>
        <v>22828.7</v>
      </c>
      <c r="H705" s="9">
        <f t="shared" si="336"/>
        <v>22116.6</v>
      </c>
      <c r="I705" s="9">
        <f t="shared" si="336"/>
        <v>570.2</v>
      </c>
      <c r="J705" s="9">
        <f t="shared" si="336"/>
        <v>0</v>
      </c>
      <c r="K705" s="9">
        <f t="shared" si="336"/>
        <v>24173</v>
      </c>
      <c r="L705" s="9">
        <f t="shared" si="336"/>
        <v>23552.6</v>
      </c>
      <c r="M705" s="9">
        <f t="shared" si="336"/>
        <v>620.4</v>
      </c>
      <c r="N705" s="9">
        <f t="shared" si="336"/>
        <v>0</v>
      </c>
      <c r="O705" s="9">
        <f t="shared" si="336"/>
        <v>24083.699999999997</v>
      </c>
      <c r="P705" s="9" t="e">
        <f>P706+#REF!</f>
        <v>#REF!</v>
      </c>
      <c r="Q705" s="9" t="e">
        <f>Q706+#REF!</f>
        <v>#REF!</v>
      </c>
      <c r="R705" s="9" t="e">
        <f>R706+#REF!</f>
        <v>#REF!</v>
      </c>
    </row>
    <row r="706" spans="1:18" ht="37.5">
      <c r="A706" s="65" t="s">
        <v>496</v>
      </c>
      <c r="B706" s="66">
        <v>546</v>
      </c>
      <c r="C706" s="13" t="s">
        <v>123</v>
      </c>
      <c r="D706" s="13" t="s">
        <v>120</v>
      </c>
      <c r="E706" s="13" t="s">
        <v>9</v>
      </c>
      <c r="F706" s="13"/>
      <c r="G706" s="9">
        <f>G707</f>
        <v>22778.7</v>
      </c>
      <c r="H706" s="9">
        <f aca="true" t="shared" si="337" ref="H706:R706">H707</f>
        <v>22116.6</v>
      </c>
      <c r="I706" s="9">
        <f t="shared" si="337"/>
        <v>520.2</v>
      </c>
      <c r="J706" s="9">
        <f t="shared" si="337"/>
        <v>0</v>
      </c>
      <c r="K706" s="9">
        <f t="shared" si="337"/>
        <v>24173</v>
      </c>
      <c r="L706" s="9">
        <f t="shared" si="337"/>
        <v>23552.6</v>
      </c>
      <c r="M706" s="9">
        <f t="shared" si="337"/>
        <v>620.4</v>
      </c>
      <c r="N706" s="9">
        <f t="shared" si="337"/>
        <v>0</v>
      </c>
      <c r="O706" s="9">
        <f t="shared" si="337"/>
        <v>24083.699999999997</v>
      </c>
      <c r="P706" s="9">
        <f t="shared" si="337"/>
        <v>23508</v>
      </c>
      <c r="Q706" s="9">
        <f t="shared" si="337"/>
        <v>575.7</v>
      </c>
      <c r="R706" s="9">
        <f t="shared" si="337"/>
        <v>0</v>
      </c>
    </row>
    <row r="707" spans="1:18" ht="37.5">
      <c r="A707" s="65" t="s">
        <v>40</v>
      </c>
      <c r="B707" s="66">
        <v>546</v>
      </c>
      <c r="C707" s="13" t="s">
        <v>123</v>
      </c>
      <c r="D707" s="13" t="s">
        <v>120</v>
      </c>
      <c r="E707" s="13" t="s">
        <v>41</v>
      </c>
      <c r="F707" s="13"/>
      <c r="G707" s="9">
        <f aca="true" t="shared" si="338" ref="G707:R707">G708+G712+G717</f>
        <v>22778.7</v>
      </c>
      <c r="H707" s="9">
        <f t="shared" si="338"/>
        <v>22116.6</v>
      </c>
      <c r="I707" s="9">
        <f t="shared" si="338"/>
        <v>520.2</v>
      </c>
      <c r="J707" s="9">
        <f t="shared" si="338"/>
        <v>0</v>
      </c>
      <c r="K707" s="9">
        <f t="shared" si="338"/>
        <v>24173</v>
      </c>
      <c r="L707" s="9">
        <f t="shared" si="338"/>
        <v>23552.6</v>
      </c>
      <c r="M707" s="9">
        <f t="shared" si="338"/>
        <v>620.4</v>
      </c>
      <c r="N707" s="9">
        <f t="shared" si="338"/>
        <v>0</v>
      </c>
      <c r="O707" s="9">
        <f t="shared" si="338"/>
        <v>24083.699999999997</v>
      </c>
      <c r="P707" s="9">
        <f t="shared" si="338"/>
        <v>23508</v>
      </c>
      <c r="Q707" s="9">
        <f t="shared" si="338"/>
        <v>575.7</v>
      </c>
      <c r="R707" s="9">
        <f t="shared" si="338"/>
        <v>0</v>
      </c>
    </row>
    <row r="708" spans="1:18" ht="42" customHeight="1">
      <c r="A708" s="65" t="s">
        <v>24</v>
      </c>
      <c r="B708" s="66">
        <v>546</v>
      </c>
      <c r="C708" s="13" t="s">
        <v>123</v>
      </c>
      <c r="D708" s="13" t="s">
        <v>120</v>
      </c>
      <c r="E708" s="13" t="s">
        <v>43</v>
      </c>
      <c r="F708" s="13"/>
      <c r="G708" s="9">
        <f>G709</f>
        <v>419.3</v>
      </c>
      <c r="H708" s="9">
        <f aca="true" t="shared" si="339" ref="H708:R708">H709</f>
        <v>0</v>
      </c>
      <c r="I708" s="9">
        <f t="shared" si="339"/>
        <v>400</v>
      </c>
      <c r="J708" s="9">
        <f t="shared" si="339"/>
        <v>0</v>
      </c>
      <c r="K708" s="9">
        <f t="shared" si="339"/>
        <v>400</v>
      </c>
      <c r="L708" s="9">
        <f t="shared" si="339"/>
        <v>0</v>
      </c>
      <c r="M708" s="9">
        <f t="shared" si="339"/>
        <v>400</v>
      </c>
      <c r="N708" s="9">
        <f t="shared" si="339"/>
        <v>0</v>
      </c>
      <c r="O708" s="9">
        <f t="shared" si="339"/>
        <v>400</v>
      </c>
      <c r="P708" s="9">
        <f t="shared" si="339"/>
        <v>0</v>
      </c>
      <c r="Q708" s="9">
        <f t="shared" si="339"/>
        <v>400</v>
      </c>
      <c r="R708" s="9">
        <f t="shared" si="339"/>
        <v>0</v>
      </c>
    </row>
    <row r="709" spans="1:18" ht="114" customHeight="1">
      <c r="A709" s="65" t="s">
        <v>691</v>
      </c>
      <c r="B709" s="66">
        <v>546</v>
      </c>
      <c r="C709" s="13" t="s">
        <v>123</v>
      </c>
      <c r="D709" s="13" t="s">
        <v>120</v>
      </c>
      <c r="E709" s="13" t="s">
        <v>42</v>
      </c>
      <c r="F709" s="13"/>
      <c r="G709" s="9">
        <f>G710+G711</f>
        <v>419.3</v>
      </c>
      <c r="H709" s="9">
        <f aca="true" t="shared" si="340" ref="H709:R709">H710+H711</f>
        <v>0</v>
      </c>
      <c r="I709" s="9">
        <f t="shared" si="340"/>
        <v>400</v>
      </c>
      <c r="J709" s="9">
        <f t="shared" si="340"/>
        <v>0</v>
      </c>
      <c r="K709" s="9">
        <f t="shared" si="340"/>
        <v>400</v>
      </c>
      <c r="L709" s="9">
        <f t="shared" si="340"/>
        <v>0</v>
      </c>
      <c r="M709" s="9">
        <f t="shared" si="340"/>
        <v>400</v>
      </c>
      <c r="N709" s="9">
        <f t="shared" si="340"/>
        <v>0</v>
      </c>
      <c r="O709" s="9">
        <f t="shared" si="340"/>
        <v>400</v>
      </c>
      <c r="P709" s="9">
        <f t="shared" si="340"/>
        <v>0</v>
      </c>
      <c r="Q709" s="9">
        <f t="shared" si="340"/>
        <v>400</v>
      </c>
      <c r="R709" s="9">
        <f t="shared" si="340"/>
        <v>0</v>
      </c>
    </row>
    <row r="710" spans="1:18" ht="37.5">
      <c r="A710" s="65" t="s">
        <v>91</v>
      </c>
      <c r="B710" s="66">
        <v>546</v>
      </c>
      <c r="C710" s="66">
        <v>10</v>
      </c>
      <c r="D710" s="13" t="s">
        <v>120</v>
      </c>
      <c r="E710" s="13" t="s">
        <v>42</v>
      </c>
      <c r="F710" s="13" t="s">
        <v>174</v>
      </c>
      <c r="G710" s="9">
        <v>29.3</v>
      </c>
      <c r="H710" s="9"/>
      <c r="I710" s="9">
        <v>10</v>
      </c>
      <c r="J710" s="9"/>
      <c r="K710" s="9">
        <f>L710+M710+N710</f>
        <v>10</v>
      </c>
      <c r="L710" s="9"/>
      <c r="M710" s="9">
        <v>10</v>
      </c>
      <c r="N710" s="9"/>
      <c r="O710" s="9">
        <f>P710+Q710+R710</f>
        <v>10</v>
      </c>
      <c r="P710" s="9"/>
      <c r="Q710" s="9">
        <v>10</v>
      </c>
      <c r="R710" s="9"/>
    </row>
    <row r="711" spans="1:18" ht="37.5">
      <c r="A711" s="65" t="s">
        <v>216</v>
      </c>
      <c r="B711" s="66">
        <v>546</v>
      </c>
      <c r="C711" s="66">
        <v>10</v>
      </c>
      <c r="D711" s="13" t="s">
        <v>120</v>
      </c>
      <c r="E711" s="13" t="s">
        <v>42</v>
      </c>
      <c r="F711" s="13" t="s">
        <v>215</v>
      </c>
      <c r="G711" s="9">
        <f>H711+I711+J711</f>
        <v>390</v>
      </c>
      <c r="H711" s="9"/>
      <c r="I711" s="9">
        <v>390</v>
      </c>
      <c r="J711" s="9"/>
      <c r="K711" s="9">
        <f>L711+M711+N711</f>
        <v>390</v>
      </c>
      <c r="L711" s="9"/>
      <c r="M711" s="9">
        <v>390</v>
      </c>
      <c r="N711" s="9"/>
      <c r="O711" s="9">
        <f>P711+Q711+R711</f>
        <v>390</v>
      </c>
      <c r="P711" s="9"/>
      <c r="Q711" s="9">
        <v>390</v>
      </c>
      <c r="R711" s="9"/>
    </row>
    <row r="712" spans="1:18" ht="18.75">
      <c r="A712" s="65" t="s">
        <v>92</v>
      </c>
      <c r="B712" s="66">
        <v>546</v>
      </c>
      <c r="C712" s="66">
        <v>10</v>
      </c>
      <c r="D712" s="13" t="s">
        <v>120</v>
      </c>
      <c r="E712" s="13" t="s">
        <v>497</v>
      </c>
      <c r="F712" s="13"/>
      <c r="G712" s="9">
        <f>G713+G715</f>
        <v>120.2</v>
      </c>
      <c r="H712" s="9">
        <f aca="true" t="shared" si="341" ref="H712:R712">H713+H715</f>
        <v>0</v>
      </c>
      <c r="I712" s="9">
        <f t="shared" si="341"/>
        <v>120.2</v>
      </c>
      <c r="J712" s="9">
        <f t="shared" si="341"/>
        <v>0</v>
      </c>
      <c r="K712" s="9">
        <f t="shared" si="341"/>
        <v>1656.4</v>
      </c>
      <c r="L712" s="9">
        <f t="shared" si="341"/>
        <v>1436</v>
      </c>
      <c r="M712" s="9">
        <f t="shared" si="341"/>
        <v>220.4</v>
      </c>
      <c r="N712" s="9">
        <f t="shared" si="341"/>
        <v>0</v>
      </c>
      <c r="O712" s="9">
        <f t="shared" si="341"/>
        <v>1567.1000000000001</v>
      </c>
      <c r="P712" s="9">
        <f t="shared" si="341"/>
        <v>1391.4</v>
      </c>
      <c r="Q712" s="9">
        <f t="shared" si="341"/>
        <v>175.7</v>
      </c>
      <c r="R712" s="9">
        <f t="shared" si="341"/>
        <v>0</v>
      </c>
    </row>
    <row r="713" spans="1:18" ht="42" customHeight="1">
      <c r="A713" s="65" t="s">
        <v>290</v>
      </c>
      <c r="B713" s="66">
        <v>546</v>
      </c>
      <c r="C713" s="66">
        <v>10</v>
      </c>
      <c r="D713" s="13" t="s">
        <v>120</v>
      </c>
      <c r="E713" s="13" t="s">
        <v>499</v>
      </c>
      <c r="F713" s="13"/>
      <c r="G713" s="9">
        <f>G714</f>
        <v>120.2</v>
      </c>
      <c r="H713" s="9">
        <f aca="true" t="shared" si="342" ref="H713:R713">H714</f>
        <v>0</v>
      </c>
      <c r="I713" s="9">
        <f t="shared" si="342"/>
        <v>120.2</v>
      </c>
      <c r="J713" s="9">
        <f t="shared" si="342"/>
        <v>0</v>
      </c>
      <c r="K713" s="9">
        <f t="shared" si="342"/>
        <v>120.2</v>
      </c>
      <c r="L713" s="9">
        <f t="shared" si="342"/>
        <v>0</v>
      </c>
      <c r="M713" s="9">
        <f t="shared" si="342"/>
        <v>120.2</v>
      </c>
      <c r="N713" s="9">
        <f t="shared" si="342"/>
        <v>0</v>
      </c>
      <c r="O713" s="9">
        <f t="shared" si="342"/>
        <v>120.2</v>
      </c>
      <c r="P713" s="9">
        <f t="shared" si="342"/>
        <v>0</v>
      </c>
      <c r="Q713" s="9">
        <f t="shared" si="342"/>
        <v>120.2</v>
      </c>
      <c r="R713" s="9">
        <f t="shared" si="342"/>
        <v>0</v>
      </c>
    </row>
    <row r="714" spans="1:18" ht="18.75">
      <c r="A714" s="65" t="s">
        <v>628</v>
      </c>
      <c r="B714" s="66">
        <v>546</v>
      </c>
      <c r="C714" s="66">
        <v>10</v>
      </c>
      <c r="D714" s="13" t="s">
        <v>120</v>
      </c>
      <c r="E714" s="13" t="s">
        <v>500</v>
      </c>
      <c r="F714" s="13" t="s">
        <v>608</v>
      </c>
      <c r="G714" s="9">
        <f>H714+I714+J714</f>
        <v>120.2</v>
      </c>
      <c r="H714" s="9"/>
      <c r="I714" s="9">
        <v>120.2</v>
      </c>
      <c r="J714" s="9"/>
      <c r="K714" s="9">
        <f>L714+M714+N714</f>
        <v>120.2</v>
      </c>
      <c r="L714" s="9"/>
      <c r="M714" s="9">
        <v>120.2</v>
      </c>
      <c r="N714" s="9"/>
      <c r="O714" s="9">
        <f>P714+Q714+R714</f>
        <v>120.2</v>
      </c>
      <c r="P714" s="67"/>
      <c r="Q714" s="67">
        <v>120.2</v>
      </c>
      <c r="R714" s="67"/>
    </row>
    <row r="715" spans="1:18" ht="18.75">
      <c r="A715" s="65" t="s">
        <v>394</v>
      </c>
      <c r="B715" s="66">
        <v>546</v>
      </c>
      <c r="C715" s="66">
        <v>10</v>
      </c>
      <c r="D715" s="13" t="s">
        <v>120</v>
      </c>
      <c r="E715" s="13" t="s">
        <v>501</v>
      </c>
      <c r="F715" s="13"/>
      <c r="G715" s="9">
        <f>G716</f>
        <v>0</v>
      </c>
      <c r="H715" s="9">
        <f aca="true" t="shared" si="343" ref="H715:R715">H716</f>
        <v>0</v>
      </c>
      <c r="I715" s="9">
        <f t="shared" si="343"/>
        <v>0</v>
      </c>
      <c r="J715" s="9">
        <f t="shared" si="343"/>
        <v>0</v>
      </c>
      <c r="K715" s="9">
        <f t="shared" si="343"/>
        <v>1536.2</v>
      </c>
      <c r="L715" s="9">
        <f t="shared" si="343"/>
        <v>1436</v>
      </c>
      <c r="M715" s="9">
        <f t="shared" si="343"/>
        <v>100.2</v>
      </c>
      <c r="N715" s="9">
        <f t="shared" si="343"/>
        <v>0</v>
      </c>
      <c r="O715" s="9">
        <f t="shared" si="343"/>
        <v>1446.9</v>
      </c>
      <c r="P715" s="9">
        <f t="shared" si="343"/>
        <v>1391.4</v>
      </c>
      <c r="Q715" s="9">
        <f t="shared" si="343"/>
        <v>55.5</v>
      </c>
      <c r="R715" s="9">
        <f t="shared" si="343"/>
        <v>0</v>
      </c>
    </row>
    <row r="716" spans="1:18" ht="37.5">
      <c r="A716" s="65" t="s">
        <v>216</v>
      </c>
      <c r="B716" s="66">
        <v>546</v>
      </c>
      <c r="C716" s="66">
        <v>10</v>
      </c>
      <c r="D716" s="13" t="s">
        <v>120</v>
      </c>
      <c r="E716" s="13" t="s">
        <v>501</v>
      </c>
      <c r="F716" s="13" t="s">
        <v>215</v>
      </c>
      <c r="G716" s="9">
        <f>H716+I716+J716</f>
        <v>0</v>
      </c>
      <c r="H716" s="9">
        <v>0</v>
      </c>
      <c r="I716" s="9">
        <v>0</v>
      </c>
      <c r="J716" s="9"/>
      <c r="K716" s="9">
        <f>L716+M716+N716</f>
        <v>1536.2</v>
      </c>
      <c r="L716" s="9">
        <v>1436</v>
      </c>
      <c r="M716" s="9">
        <v>100.2</v>
      </c>
      <c r="N716" s="9"/>
      <c r="O716" s="9">
        <f>P716+Q716+R716</f>
        <v>1446.9</v>
      </c>
      <c r="P716" s="67">
        <v>1391.4</v>
      </c>
      <c r="Q716" s="67">
        <v>55.5</v>
      </c>
      <c r="R716" s="67"/>
    </row>
    <row r="717" spans="1:18" ht="117" customHeight="1">
      <c r="A717" s="65" t="s">
        <v>414</v>
      </c>
      <c r="B717" s="66">
        <v>546</v>
      </c>
      <c r="C717" s="66">
        <v>10</v>
      </c>
      <c r="D717" s="13" t="s">
        <v>120</v>
      </c>
      <c r="E717" s="87" t="s">
        <v>413</v>
      </c>
      <c r="F717" s="13"/>
      <c r="G717" s="9">
        <f>G718</f>
        <v>22239.2</v>
      </c>
      <c r="H717" s="9">
        <f aca="true" t="shared" si="344" ref="H717:R718">H718</f>
        <v>22116.6</v>
      </c>
      <c r="I717" s="9">
        <f t="shared" si="344"/>
        <v>0</v>
      </c>
      <c r="J717" s="9">
        <f t="shared" si="344"/>
        <v>0</v>
      </c>
      <c r="K717" s="9">
        <f t="shared" si="344"/>
        <v>22116.6</v>
      </c>
      <c r="L717" s="9">
        <f t="shared" si="344"/>
        <v>22116.6</v>
      </c>
      <c r="M717" s="9">
        <f t="shared" si="344"/>
        <v>0</v>
      </c>
      <c r="N717" s="9">
        <f t="shared" si="344"/>
        <v>0</v>
      </c>
      <c r="O717" s="9">
        <f t="shared" si="344"/>
        <v>22116.6</v>
      </c>
      <c r="P717" s="9">
        <f t="shared" si="344"/>
        <v>22116.6</v>
      </c>
      <c r="Q717" s="9">
        <f t="shared" si="344"/>
        <v>0</v>
      </c>
      <c r="R717" s="9">
        <f t="shared" si="344"/>
        <v>0</v>
      </c>
    </row>
    <row r="718" spans="1:18" ht="172.5" customHeight="1">
      <c r="A718" s="68" t="s">
        <v>415</v>
      </c>
      <c r="B718" s="66">
        <v>546</v>
      </c>
      <c r="C718" s="66">
        <v>10</v>
      </c>
      <c r="D718" s="13" t="s">
        <v>120</v>
      </c>
      <c r="E718" s="13" t="s">
        <v>411</v>
      </c>
      <c r="F718" s="13"/>
      <c r="G718" s="9">
        <f>G719</f>
        <v>22239.2</v>
      </c>
      <c r="H718" s="9">
        <f t="shared" si="344"/>
        <v>22116.6</v>
      </c>
      <c r="I718" s="9">
        <f t="shared" si="344"/>
        <v>0</v>
      </c>
      <c r="J718" s="9">
        <f t="shared" si="344"/>
        <v>0</v>
      </c>
      <c r="K718" s="9">
        <f t="shared" si="344"/>
        <v>22116.6</v>
      </c>
      <c r="L718" s="9">
        <f t="shared" si="344"/>
        <v>22116.6</v>
      </c>
      <c r="M718" s="9">
        <f t="shared" si="344"/>
        <v>0</v>
      </c>
      <c r="N718" s="9">
        <f t="shared" si="344"/>
        <v>0</v>
      </c>
      <c r="O718" s="9">
        <f t="shared" si="344"/>
        <v>22116.6</v>
      </c>
      <c r="P718" s="9">
        <f t="shared" si="344"/>
        <v>22116.6</v>
      </c>
      <c r="Q718" s="9">
        <f t="shared" si="344"/>
        <v>0</v>
      </c>
      <c r="R718" s="9">
        <f t="shared" si="344"/>
        <v>0</v>
      </c>
    </row>
    <row r="719" spans="1:18" ht="40.5" customHeight="1">
      <c r="A719" s="65" t="s">
        <v>89</v>
      </c>
      <c r="B719" s="66">
        <v>546</v>
      </c>
      <c r="C719" s="66">
        <v>10</v>
      </c>
      <c r="D719" s="13" t="s">
        <v>120</v>
      </c>
      <c r="E719" s="13" t="s">
        <v>411</v>
      </c>
      <c r="F719" s="13" t="s">
        <v>203</v>
      </c>
      <c r="G719" s="9">
        <v>22239.2</v>
      </c>
      <c r="H719" s="9">
        <v>22116.6</v>
      </c>
      <c r="I719" s="9"/>
      <c r="J719" s="9"/>
      <c r="K719" s="9">
        <f>L719+M719+N719</f>
        <v>22116.6</v>
      </c>
      <c r="L719" s="9">
        <v>22116.6</v>
      </c>
      <c r="M719" s="9"/>
      <c r="N719" s="9"/>
      <c r="O719" s="9">
        <f>P719+Q719+R719</f>
        <v>22116.6</v>
      </c>
      <c r="P719" s="9">
        <v>22116.6</v>
      </c>
      <c r="Q719" s="67"/>
      <c r="R719" s="67"/>
    </row>
    <row r="720" spans="1:18" ht="18.75">
      <c r="A720" s="65" t="s">
        <v>328</v>
      </c>
      <c r="B720" s="66">
        <v>546</v>
      </c>
      <c r="C720" s="13" t="s">
        <v>123</v>
      </c>
      <c r="D720" s="13" t="s">
        <v>120</v>
      </c>
      <c r="E720" s="66" t="s">
        <v>236</v>
      </c>
      <c r="F720" s="13"/>
      <c r="G720" s="9">
        <f>G721</f>
        <v>50</v>
      </c>
      <c r="H720" s="9">
        <f aca="true" t="shared" si="345" ref="H720:J721">H721</f>
        <v>0</v>
      </c>
      <c r="I720" s="9">
        <f t="shared" si="345"/>
        <v>50</v>
      </c>
      <c r="J720" s="9">
        <f t="shared" si="345"/>
        <v>0</v>
      </c>
      <c r="K720" s="9"/>
      <c r="L720" s="9"/>
      <c r="M720" s="9"/>
      <c r="N720" s="9"/>
      <c r="O720" s="9"/>
      <c r="P720" s="16"/>
      <c r="Q720" s="16"/>
      <c r="R720" s="16"/>
    </row>
    <row r="721" spans="1:18" ht="18.75">
      <c r="A721" s="65" t="s">
        <v>144</v>
      </c>
      <c r="B721" s="66">
        <v>546</v>
      </c>
      <c r="C721" s="13" t="s">
        <v>123</v>
      </c>
      <c r="D721" s="13" t="s">
        <v>120</v>
      </c>
      <c r="E721" s="66" t="s">
        <v>237</v>
      </c>
      <c r="F721" s="13"/>
      <c r="G721" s="9">
        <f>G722</f>
        <v>50</v>
      </c>
      <c r="H721" s="9">
        <f t="shared" si="345"/>
        <v>0</v>
      </c>
      <c r="I721" s="9">
        <f t="shared" si="345"/>
        <v>50</v>
      </c>
      <c r="J721" s="9">
        <f t="shared" si="345"/>
        <v>0</v>
      </c>
      <c r="K721" s="9"/>
      <c r="L721" s="9"/>
      <c r="M721" s="9"/>
      <c r="N721" s="9"/>
      <c r="O721" s="9"/>
      <c r="P721" s="16"/>
      <c r="Q721" s="16"/>
      <c r="R721" s="16"/>
    </row>
    <row r="722" spans="1:18" ht="18.75">
      <c r="A722" s="65" t="s">
        <v>180</v>
      </c>
      <c r="B722" s="66">
        <v>546</v>
      </c>
      <c r="C722" s="13" t="s">
        <v>123</v>
      </c>
      <c r="D722" s="13" t="s">
        <v>120</v>
      </c>
      <c r="E722" s="66" t="s">
        <v>237</v>
      </c>
      <c r="F722" s="13" t="s">
        <v>176</v>
      </c>
      <c r="G722" s="9">
        <f>H722+I722+J722</f>
        <v>50</v>
      </c>
      <c r="H722" s="9"/>
      <c r="I722" s="9">
        <f>45+5</f>
        <v>50</v>
      </c>
      <c r="J722" s="9"/>
      <c r="K722" s="9"/>
      <c r="L722" s="9"/>
      <c r="M722" s="9"/>
      <c r="N722" s="9"/>
      <c r="O722" s="9"/>
      <c r="P722" s="16"/>
      <c r="Q722" s="16"/>
      <c r="R722" s="16"/>
    </row>
    <row r="723" spans="1:18" ht="18.75">
      <c r="A723" s="65" t="s">
        <v>423</v>
      </c>
      <c r="B723" s="66">
        <v>546</v>
      </c>
      <c r="C723" s="13" t="s">
        <v>123</v>
      </c>
      <c r="D723" s="13" t="s">
        <v>133</v>
      </c>
      <c r="E723" s="66"/>
      <c r="F723" s="13"/>
      <c r="G723" s="9">
        <f>G724</f>
        <v>479.8</v>
      </c>
      <c r="H723" s="9">
        <f aca="true" t="shared" si="346" ref="H723:R723">H724</f>
        <v>0</v>
      </c>
      <c r="I723" s="9">
        <f t="shared" si="346"/>
        <v>479.8</v>
      </c>
      <c r="J723" s="9">
        <f t="shared" si="346"/>
        <v>0</v>
      </c>
      <c r="K723" s="9">
        <f t="shared" si="346"/>
        <v>377.6</v>
      </c>
      <c r="L723" s="9">
        <f t="shared" si="346"/>
        <v>0</v>
      </c>
      <c r="M723" s="9">
        <f t="shared" si="346"/>
        <v>377.6</v>
      </c>
      <c r="N723" s="9">
        <f t="shared" si="346"/>
        <v>0</v>
      </c>
      <c r="O723" s="9">
        <f t="shared" si="346"/>
        <v>377.6</v>
      </c>
      <c r="P723" s="9">
        <f t="shared" si="346"/>
        <v>0</v>
      </c>
      <c r="Q723" s="9">
        <f t="shared" si="346"/>
        <v>377.6</v>
      </c>
      <c r="R723" s="9">
        <f t="shared" si="346"/>
        <v>0</v>
      </c>
    </row>
    <row r="724" spans="1:18" ht="77.25" customHeight="1">
      <c r="A724" s="65" t="s">
        <v>522</v>
      </c>
      <c r="B724" s="66">
        <v>546</v>
      </c>
      <c r="C724" s="13" t="s">
        <v>123</v>
      </c>
      <c r="D724" s="13" t="s">
        <v>133</v>
      </c>
      <c r="E724" s="13" t="s">
        <v>520</v>
      </c>
      <c r="F724" s="13"/>
      <c r="G724" s="9">
        <f>G725</f>
        <v>479.8</v>
      </c>
      <c r="H724" s="9">
        <f aca="true" t="shared" si="347" ref="H724:R726">H725</f>
        <v>0</v>
      </c>
      <c r="I724" s="9">
        <f t="shared" si="347"/>
        <v>479.8</v>
      </c>
      <c r="J724" s="9">
        <f t="shared" si="347"/>
        <v>0</v>
      </c>
      <c r="K724" s="9">
        <f t="shared" si="347"/>
        <v>377.6</v>
      </c>
      <c r="L724" s="9">
        <f t="shared" si="347"/>
        <v>0</v>
      </c>
      <c r="M724" s="9">
        <f t="shared" si="347"/>
        <v>377.6</v>
      </c>
      <c r="N724" s="9">
        <f t="shared" si="347"/>
        <v>0</v>
      </c>
      <c r="O724" s="9">
        <f t="shared" si="347"/>
        <v>377.6</v>
      </c>
      <c r="P724" s="9">
        <f t="shared" si="347"/>
        <v>0</v>
      </c>
      <c r="Q724" s="9">
        <f t="shared" si="347"/>
        <v>377.6</v>
      </c>
      <c r="R724" s="9">
        <f t="shared" si="347"/>
        <v>0</v>
      </c>
    </row>
    <row r="725" spans="1:18" ht="41.25" customHeight="1">
      <c r="A725" s="65" t="s">
        <v>521</v>
      </c>
      <c r="B725" s="66">
        <v>546</v>
      </c>
      <c r="C725" s="13" t="s">
        <v>123</v>
      </c>
      <c r="D725" s="13" t="s">
        <v>133</v>
      </c>
      <c r="E725" s="13" t="s">
        <v>524</v>
      </c>
      <c r="F725" s="13"/>
      <c r="G725" s="9">
        <f>G726</f>
        <v>479.8</v>
      </c>
      <c r="H725" s="9">
        <f t="shared" si="347"/>
        <v>0</v>
      </c>
      <c r="I725" s="9">
        <f t="shared" si="347"/>
        <v>479.8</v>
      </c>
      <c r="J725" s="9">
        <f t="shared" si="347"/>
        <v>0</v>
      </c>
      <c r="K725" s="9">
        <f t="shared" si="347"/>
        <v>377.6</v>
      </c>
      <c r="L725" s="9">
        <f t="shared" si="347"/>
        <v>0</v>
      </c>
      <c r="M725" s="9">
        <f t="shared" si="347"/>
        <v>377.6</v>
      </c>
      <c r="N725" s="9">
        <f t="shared" si="347"/>
        <v>0</v>
      </c>
      <c r="O725" s="9">
        <f t="shared" si="347"/>
        <v>377.6</v>
      </c>
      <c r="P725" s="9">
        <f t="shared" si="347"/>
        <v>0</v>
      </c>
      <c r="Q725" s="9">
        <f t="shared" si="347"/>
        <v>377.6</v>
      </c>
      <c r="R725" s="9">
        <f t="shared" si="347"/>
        <v>0</v>
      </c>
    </row>
    <row r="726" spans="1:18" ht="58.5" customHeight="1">
      <c r="A726" s="65" t="s">
        <v>528</v>
      </c>
      <c r="B726" s="66">
        <v>546</v>
      </c>
      <c r="C726" s="13" t="s">
        <v>123</v>
      </c>
      <c r="D726" s="13" t="s">
        <v>133</v>
      </c>
      <c r="E726" s="13" t="s">
        <v>526</v>
      </c>
      <c r="F726" s="13"/>
      <c r="G726" s="9">
        <f>G727</f>
        <v>479.8</v>
      </c>
      <c r="H726" s="9">
        <f t="shared" si="347"/>
        <v>0</v>
      </c>
      <c r="I726" s="9">
        <f t="shared" si="347"/>
        <v>479.8</v>
      </c>
      <c r="J726" s="9">
        <f t="shared" si="347"/>
        <v>0</v>
      </c>
      <c r="K726" s="9">
        <f t="shared" si="347"/>
        <v>377.6</v>
      </c>
      <c r="L726" s="9">
        <f t="shared" si="347"/>
        <v>0</v>
      </c>
      <c r="M726" s="9">
        <f t="shared" si="347"/>
        <v>377.6</v>
      </c>
      <c r="N726" s="9">
        <f t="shared" si="347"/>
        <v>0</v>
      </c>
      <c r="O726" s="9">
        <f t="shared" si="347"/>
        <v>377.6</v>
      </c>
      <c r="P726" s="9">
        <f t="shared" si="347"/>
        <v>0</v>
      </c>
      <c r="Q726" s="9">
        <f t="shared" si="347"/>
        <v>377.6</v>
      </c>
      <c r="R726" s="9">
        <f t="shared" si="347"/>
        <v>0</v>
      </c>
    </row>
    <row r="727" spans="1:18" ht="37.5">
      <c r="A727" s="65" t="s">
        <v>90</v>
      </c>
      <c r="B727" s="66">
        <v>546</v>
      </c>
      <c r="C727" s="13" t="s">
        <v>123</v>
      </c>
      <c r="D727" s="13" t="s">
        <v>133</v>
      </c>
      <c r="E727" s="13" t="s">
        <v>526</v>
      </c>
      <c r="F727" s="13" t="s">
        <v>183</v>
      </c>
      <c r="G727" s="9">
        <f>H727+I727+J727</f>
        <v>479.8</v>
      </c>
      <c r="H727" s="9"/>
      <c r="I727" s="9">
        <f>477.6+2.2</f>
        <v>479.8</v>
      </c>
      <c r="J727" s="9"/>
      <c r="K727" s="9">
        <f>L727+M727+N727</f>
        <v>377.6</v>
      </c>
      <c r="L727" s="9"/>
      <c r="M727" s="9">
        <v>377.6</v>
      </c>
      <c r="N727" s="9"/>
      <c r="O727" s="9">
        <f>P727+Q727+R727</f>
        <v>377.6</v>
      </c>
      <c r="P727" s="9"/>
      <c r="Q727" s="9">
        <v>377.6</v>
      </c>
      <c r="R727" s="9"/>
    </row>
    <row r="728" spans="1:18" ht="18.75">
      <c r="A728" s="65" t="s">
        <v>156</v>
      </c>
      <c r="B728" s="66">
        <v>546</v>
      </c>
      <c r="C728" s="13" t="s">
        <v>139</v>
      </c>
      <c r="D728" s="13" t="s">
        <v>384</v>
      </c>
      <c r="E728" s="13"/>
      <c r="F728" s="13"/>
      <c r="G728" s="9">
        <f>G729</f>
        <v>20758.7</v>
      </c>
      <c r="H728" s="9">
        <f aca="true" t="shared" si="348" ref="G728:R729">H729</f>
        <v>12402.2</v>
      </c>
      <c r="I728" s="9">
        <f t="shared" si="348"/>
        <v>7897.000000000001</v>
      </c>
      <c r="J728" s="9">
        <f t="shared" si="348"/>
        <v>377.5</v>
      </c>
      <c r="K728" s="9">
        <f t="shared" si="348"/>
        <v>7694.500000000001</v>
      </c>
      <c r="L728" s="9">
        <f t="shared" si="348"/>
        <v>0</v>
      </c>
      <c r="M728" s="9">
        <f t="shared" si="348"/>
        <v>7317.000000000001</v>
      </c>
      <c r="N728" s="9">
        <f t="shared" si="348"/>
        <v>377.5</v>
      </c>
      <c r="O728" s="9">
        <f t="shared" si="348"/>
        <v>7778.400000000001</v>
      </c>
      <c r="P728" s="9">
        <f t="shared" si="348"/>
        <v>0</v>
      </c>
      <c r="Q728" s="9">
        <f t="shared" si="348"/>
        <v>7400.900000000001</v>
      </c>
      <c r="R728" s="9">
        <f t="shared" si="348"/>
        <v>377.5</v>
      </c>
    </row>
    <row r="729" spans="1:18" ht="18.75">
      <c r="A729" s="65" t="s">
        <v>157</v>
      </c>
      <c r="B729" s="66">
        <v>546</v>
      </c>
      <c r="C729" s="13" t="s">
        <v>139</v>
      </c>
      <c r="D729" s="13" t="s">
        <v>121</v>
      </c>
      <c r="E729" s="13"/>
      <c r="F729" s="13"/>
      <c r="G729" s="9">
        <f t="shared" si="348"/>
        <v>20758.7</v>
      </c>
      <c r="H729" s="9">
        <f t="shared" si="348"/>
        <v>12402.2</v>
      </c>
      <c r="I729" s="9">
        <f t="shared" si="348"/>
        <v>7897.000000000001</v>
      </c>
      <c r="J729" s="9">
        <f t="shared" si="348"/>
        <v>377.5</v>
      </c>
      <c r="K729" s="9">
        <f t="shared" si="348"/>
        <v>7694.500000000001</v>
      </c>
      <c r="L729" s="9">
        <f t="shared" si="348"/>
        <v>0</v>
      </c>
      <c r="M729" s="9">
        <f t="shared" si="348"/>
        <v>7317.000000000001</v>
      </c>
      <c r="N729" s="9">
        <f t="shared" si="348"/>
        <v>377.5</v>
      </c>
      <c r="O729" s="9">
        <f t="shared" si="348"/>
        <v>7778.400000000001</v>
      </c>
      <c r="P729" s="9">
        <f t="shared" si="348"/>
        <v>0</v>
      </c>
      <c r="Q729" s="9">
        <f t="shared" si="348"/>
        <v>7400.900000000001</v>
      </c>
      <c r="R729" s="9">
        <f t="shared" si="348"/>
        <v>377.5</v>
      </c>
    </row>
    <row r="730" spans="1:18" ht="59.25" customHeight="1">
      <c r="A730" s="65" t="s">
        <v>450</v>
      </c>
      <c r="B730" s="66">
        <v>546</v>
      </c>
      <c r="C730" s="13" t="s">
        <v>139</v>
      </c>
      <c r="D730" s="13" t="s">
        <v>121</v>
      </c>
      <c r="E730" s="13" t="s">
        <v>284</v>
      </c>
      <c r="F730" s="13"/>
      <c r="G730" s="9">
        <f>G731+G747+G752+G755+G742</f>
        <v>20758.7</v>
      </c>
      <c r="H730" s="9">
        <f>H731+H747+H752+H755+H742</f>
        <v>12402.2</v>
      </c>
      <c r="I730" s="9">
        <f>I731+I747+I752+I755+I742</f>
        <v>7897.000000000001</v>
      </c>
      <c r="J730" s="9">
        <f>J731+J747+J752+J755+J742</f>
        <v>377.5</v>
      </c>
      <c r="K730" s="9">
        <f aca="true" t="shared" si="349" ref="K730:R730">K731+K747+K752+K755+K742</f>
        <v>7694.500000000001</v>
      </c>
      <c r="L730" s="9">
        <f t="shared" si="349"/>
        <v>0</v>
      </c>
      <c r="M730" s="9">
        <f t="shared" si="349"/>
        <v>7317.000000000001</v>
      </c>
      <c r="N730" s="9">
        <f t="shared" si="349"/>
        <v>377.5</v>
      </c>
      <c r="O730" s="9">
        <f t="shared" si="349"/>
        <v>7778.400000000001</v>
      </c>
      <c r="P730" s="9">
        <f t="shared" si="349"/>
        <v>0</v>
      </c>
      <c r="Q730" s="9">
        <f t="shared" si="349"/>
        <v>7400.900000000001</v>
      </c>
      <c r="R730" s="9">
        <f t="shared" si="349"/>
        <v>377.5</v>
      </c>
    </row>
    <row r="731" spans="1:18" ht="41.25" customHeight="1">
      <c r="A731" s="65" t="s">
        <v>0</v>
      </c>
      <c r="B731" s="66">
        <v>546</v>
      </c>
      <c r="C731" s="13" t="s">
        <v>139</v>
      </c>
      <c r="D731" s="13" t="s">
        <v>121</v>
      </c>
      <c r="E731" s="13" t="s">
        <v>1</v>
      </c>
      <c r="F731" s="13"/>
      <c r="G731" s="9">
        <f>G732+G734+G736+G738+G740</f>
        <v>7307.2</v>
      </c>
      <c r="H731" s="9">
        <f aca="true" t="shared" si="350" ref="H731:R731">H732+H734+H736+H738+H740</f>
        <v>300</v>
      </c>
      <c r="I731" s="9">
        <f t="shared" si="350"/>
        <v>6869.3</v>
      </c>
      <c r="J731" s="9">
        <f t="shared" si="350"/>
        <v>140</v>
      </c>
      <c r="K731" s="9">
        <f t="shared" si="350"/>
        <v>7103.6</v>
      </c>
      <c r="L731" s="9">
        <f t="shared" si="350"/>
        <v>0</v>
      </c>
      <c r="M731" s="9">
        <f t="shared" si="350"/>
        <v>6963.6</v>
      </c>
      <c r="N731" s="9">
        <f t="shared" si="350"/>
        <v>140</v>
      </c>
      <c r="O731" s="9">
        <f t="shared" si="350"/>
        <v>7187.5</v>
      </c>
      <c r="P731" s="9">
        <f t="shared" si="350"/>
        <v>0</v>
      </c>
      <c r="Q731" s="9">
        <f t="shared" si="350"/>
        <v>7047.5</v>
      </c>
      <c r="R731" s="9">
        <f t="shared" si="350"/>
        <v>140</v>
      </c>
    </row>
    <row r="732" spans="1:18" ht="37.5">
      <c r="A732" s="65" t="s">
        <v>345</v>
      </c>
      <c r="B732" s="66">
        <v>546</v>
      </c>
      <c r="C732" s="13" t="s">
        <v>139</v>
      </c>
      <c r="D732" s="13" t="s">
        <v>121</v>
      </c>
      <c r="E732" s="13" t="s">
        <v>3</v>
      </c>
      <c r="F732" s="13"/>
      <c r="G732" s="9">
        <f>G733</f>
        <v>5251</v>
      </c>
      <c r="H732" s="9">
        <f aca="true" t="shared" si="351" ref="H732:R732">H733</f>
        <v>0</v>
      </c>
      <c r="I732" s="9">
        <f t="shared" si="351"/>
        <v>5251</v>
      </c>
      <c r="J732" s="9">
        <f t="shared" si="351"/>
        <v>0</v>
      </c>
      <c r="K732" s="9">
        <f t="shared" si="351"/>
        <v>5482.8</v>
      </c>
      <c r="L732" s="9">
        <f t="shared" si="351"/>
        <v>0</v>
      </c>
      <c r="M732" s="9">
        <f t="shared" si="351"/>
        <v>5482.8</v>
      </c>
      <c r="N732" s="9">
        <f t="shared" si="351"/>
        <v>0</v>
      </c>
      <c r="O732" s="9">
        <f t="shared" si="351"/>
        <v>5566.7</v>
      </c>
      <c r="P732" s="9">
        <f t="shared" si="351"/>
        <v>0</v>
      </c>
      <c r="Q732" s="9">
        <f t="shared" si="351"/>
        <v>5566.7</v>
      </c>
      <c r="R732" s="9">
        <f t="shared" si="351"/>
        <v>0</v>
      </c>
    </row>
    <row r="733" spans="1:18" ht="18.75">
      <c r="A733" s="65" t="s">
        <v>186</v>
      </c>
      <c r="B733" s="66">
        <v>546</v>
      </c>
      <c r="C733" s="13" t="s">
        <v>139</v>
      </c>
      <c r="D733" s="13" t="s">
        <v>121</v>
      </c>
      <c r="E733" s="13" t="s">
        <v>3</v>
      </c>
      <c r="F733" s="13" t="s">
        <v>185</v>
      </c>
      <c r="G733" s="9">
        <f>H733+I733+J733</f>
        <v>5251</v>
      </c>
      <c r="H733" s="9"/>
      <c r="I733" s="9">
        <f>5145.2+105.8</f>
        <v>5251</v>
      </c>
      <c r="J733" s="9"/>
      <c r="K733" s="9">
        <f>L733+M733+N733</f>
        <v>5482.8</v>
      </c>
      <c r="L733" s="9"/>
      <c r="M733" s="9">
        <v>5482.8</v>
      </c>
      <c r="N733" s="9"/>
      <c r="O733" s="9">
        <f>P733+Q733+R733</f>
        <v>5566.7</v>
      </c>
      <c r="P733" s="67"/>
      <c r="Q733" s="67">
        <v>5566.7</v>
      </c>
      <c r="R733" s="67"/>
    </row>
    <row r="734" spans="1:18" ht="18.75">
      <c r="A734" s="65" t="s">
        <v>451</v>
      </c>
      <c r="B734" s="66">
        <v>546</v>
      </c>
      <c r="C734" s="13" t="s">
        <v>139</v>
      </c>
      <c r="D734" s="13" t="s">
        <v>121</v>
      </c>
      <c r="E734" s="13" t="s">
        <v>2</v>
      </c>
      <c r="F734" s="13"/>
      <c r="G734" s="9">
        <f>G735</f>
        <v>60</v>
      </c>
      <c r="H734" s="9">
        <f aca="true" t="shared" si="352" ref="H734:R734">H735</f>
        <v>0</v>
      </c>
      <c r="I734" s="9">
        <f t="shared" si="352"/>
        <v>60</v>
      </c>
      <c r="J734" s="9">
        <f t="shared" si="352"/>
        <v>0</v>
      </c>
      <c r="K734" s="9">
        <f t="shared" si="352"/>
        <v>60</v>
      </c>
      <c r="L734" s="9">
        <f t="shared" si="352"/>
        <v>0</v>
      </c>
      <c r="M734" s="9">
        <f t="shared" si="352"/>
        <v>60</v>
      </c>
      <c r="N734" s="9">
        <f t="shared" si="352"/>
        <v>0</v>
      </c>
      <c r="O734" s="9">
        <f t="shared" si="352"/>
        <v>60</v>
      </c>
      <c r="P734" s="9">
        <f t="shared" si="352"/>
        <v>0</v>
      </c>
      <c r="Q734" s="9">
        <f t="shared" si="352"/>
        <v>60</v>
      </c>
      <c r="R734" s="9">
        <f t="shared" si="352"/>
        <v>0</v>
      </c>
    </row>
    <row r="735" spans="1:18" ht="18.75">
      <c r="A735" s="65" t="s">
        <v>186</v>
      </c>
      <c r="B735" s="66">
        <v>546</v>
      </c>
      <c r="C735" s="13" t="s">
        <v>139</v>
      </c>
      <c r="D735" s="13" t="s">
        <v>121</v>
      </c>
      <c r="E735" s="13" t="s">
        <v>2</v>
      </c>
      <c r="F735" s="13" t="s">
        <v>185</v>
      </c>
      <c r="G735" s="9">
        <f>H735+I735+J735</f>
        <v>60</v>
      </c>
      <c r="H735" s="9"/>
      <c r="I735" s="9">
        <v>60</v>
      </c>
      <c r="J735" s="9"/>
      <c r="K735" s="9">
        <f>L735+M735+N735</f>
        <v>60</v>
      </c>
      <c r="L735" s="9"/>
      <c r="M735" s="9">
        <v>60</v>
      </c>
      <c r="N735" s="9"/>
      <c r="O735" s="9">
        <f>P735+Q735+R735</f>
        <v>60</v>
      </c>
      <c r="P735" s="16"/>
      <c r="Q735" s="16">
        <v>60</v>
      </c>
      <c r="R735" s="16"/>
    </row>
    <row r="736" spans="1:18" ht="95.25" customHeight="1">
      <c r="A736" s="65" t="s">
        <v>700</v>
      </c>
      <c r="B736" s="66">
        <v>546</v>
      </c>
      <c r="C736" s="13" t="s">
        <v>139</v>
      </c>
      <c r="D736" s="13" t="s">
        <v>121</v>
      </c>
      <c r="E736" s="13" t="s">
        <v>82</v>
      </c>
      <c r="F736" s="13"/>
      <c r="G736" s="9">
        <f>G737</f>
        <v>137.9</v>
      </c>
      <c r="H736" s="9">
        <f aca="true" t="shared" si="353" ref="H736:R736">H737</f>
        <v>0</v>
      </c>
      <c r="I736" s="9">
        <f t="shared" si="353"/>
        <v>0</v>
      </c>
      <c r="J736" s="9">
        <f t="shared" si="353"/>
        <v>140</v>
      </c>
      <c r="K736" s="9">
        <f t="shared" si="353"/>
        <v>140</v>
      </c>
      <c r="L736" s="9">
        <f t="shared" si="353"/>
        <v>0</v>
      </c>
      <c r="M736" s="9">
        <f t="shared" si="353"/>
        <v>0</v>
      </c>
      <c r="N736" s="9">
        <f t="shared" si="353"/>
        <v>140</v>
      </c>
      <c r="O736" s="9">
        <f t="shared" si="353"/>
        <v>140</v>
      </c>
      <c r="P736" s="9">
        <f t="shared" si="353"/>
        <v>0</v>
      </c>
      <c r="Q736" s="9">
        <f t="shared" si="353"/>
        <v>0</v>
      </c>
      <c r="R736" s="9">
        <f t="shared" si="353"/>
        <v>140</v>
      </c>
    </row>
    <row r="737" spans="1:18" ht="18.75">
      <c r="A737" s="65" t="s">
        <v>186</v>
      </c>
      <c r="B737" s="66">
        <v>546</v>
      </c>
      <c r="C737" s="13" t="s">
        <v>139</v>
      </c>
      <c r="D737" s="13" t="s">
        <v>121</v>
      </c>
      <c r="E737" s="13" t="s">
        <v>82</v>
      </c>
      <c r="F737" s="13" t="s">
        <v>185</v>
      </c>
      <c r="G737" s="9">
        <v>137.9</v>
      </c>
      <c r="H737" s="9"/>
      <c r="I737" s="9"/>
      <c r="J737" s="9">
        <v>140</v>
      </c>
      <c r="K737" s="9">
        <f>L737+M737+N737</f>
        <v>140</v>
      </c>
      <c r="L737" s="9"/>
      <c r="M737" s="9"/>
      <c r="N737" s="9">
        <v>140</v>
      </c>
      <c r="O737" s="9">
        <f>P737+Q737+R737</f>
        <v>140</v>
      </c>
      <c r="P737" s="9"/>
      <c r="Q737" s="9"/>
      <c r="R737" s="9">
        <v>140</v>
      </c>
    </row>
    <row r="738" spans="1:18" ht="66.75" customHeight="1">
      <c r="A738" s="65" t="s">
        <v>432</v>
      </c>
      <c r="B738" s="66">
        <v>546</v>
      </c>
      <c r="C738" s="13" t="s">
        <v>139</v>
      </c>
      <c r="D738" s="13" t="s">
        <v>121</v>
      </c>
      <c r="E738" s="13" t="s">
        <v>442</v>
      </c>
      <c r="F738" s="13"/>
      <c r="G738" s="9">
        <f>G739</f>
        <v>1525</v>
      </c>
      <c r="H738" s="9">
        <f aca="true" t="shared" si="354" ref="H738:R738">H739</f>
        <v>0</v>
      </c>
      <c r="I738" s="9">
        <f t="shared" si="354"/>
        <v>1525</v>
      </c>
      <c r="J738" s="9">
        <f t="shared" si="354"/>
        <v>0</v>
      </c>
      <c r="K738" s="9">
        <f t="shared" si="354"/>
        <v>1420.8</v>
      </c>
      <c r="L738" s="9">
        <f t="shared" si="354"/>
        <v>0</v>
      </c>
      <c r="M738" s="9">
        <f t="shared" si="354"/>
        <v>1420.8</v>
      </c>
      <c r="N738" s="9">
        <f t="shared" si="354"/>
        <v>0</v>
      </c>
      <c r="O738" s="9">
        <f t="shared" si="354"/>
        <v>1420.8</v>
      </c>
      <c r="P738" s="9">
        <f t="shared" si="354"/>
        <v>0</v>
      </c>
      <c r="Q738" s="9">
        <f t="shared" si="354"/>
        <v>1420.8</v>
      </c>
      <c r="R738" s="9">
        <f t="shared" si="354"/>
        <v>0</v>
      </c>
    </row>
    <row r="739" spans="1:18" ht="18.75">
      <c r="A739" s="65" t="s">
        <v>186</v>
      </c>
      <c r="B739" s="66">
        <v>546</v>
      </c>
      <c r="C739" s="13" t="s">
        <v>139</v>
      </c>
      <c r="D739" s="13" t="s">
        <v>121</v>
      </c>
      <c r="E739" s="13" t="s">
        <v>442</v>
      </c>
      <c r="F739" s="13" t="s">
        <v>185</v>
      </c>
      <c r="G739" s="9">
        <f>H739+I739+J739</f>
        <v>1525</v>
      </c>
      <c r="H739" s="9"/>
      <c r="I739" s="9">
        <f>1420.8+104.2</f>
        <v>1525</v>
      </c>
      <c r="J739" s="9"/>
      <c r="K739" s="9">
        <f>L739+M739+N739</f>
        <v>1420.8</v>
      </c>
      <c r="L739" s="9"/>
      <c r="M739" s="9">
        <v>1420.8</v>
      </c>
      <c r="N739" s="9"/>
      <c r="O739" s="9">
        <f>P739+Q739+R739</f>
        <v>1420.8</v>
      </c>
      <c r="P739" s="67"/>
      <c r="Q739" s="67">
        <v>1420.8</v>
      </c>
      <c r="R739" s="67"/>
    </row>
    <row r="740" spans="1:18" ht="100.5" customHeight="1">
      <c r="A740" s="65" t="s">
        <v>587</v>
      </c>
      <c r="B740" s="66">
        <v>546</v>
      </c>
      <c r="C740" s="13" t="s">
        <v>139</v>
      </c>
      <c r="D740" s="13" t="s">
        <v>121</v>
      </c>
      <c r="E740" s="13" t="s">
        <v>586</v>
      </c>
      <c r="F740" s="13"/>
      <c r="G740" s="9">
        <f>G741</f>
        <v>333.3</v>
      </c>
      <c r="H740" s="9">
        <f aca="true" t="shared" si="355" ref="H740:R740">H741</f>
        <v>300</v>
      </c>
      <c r="I740" s="9">
        <f t="shared" si="355"/>
        <v>33.3</v>
      </c>
      <c r="J740" s="9">
        <f t="shared" si="355"/>
        <v>0</v>
      </c>
      <c r="K740" s="9">
        <f t="shared" si="355"/>
        <v>0</v>
      </c>
      <c r="L740" s="9">
        <f t="shared" si="355"/>
        <v>0</v>
      </c>
      <c r="M740" s="9">
        <f t="shared" si="355"/>
        <v>0</v>
      </c>
      <c r="N740" s="9">
        <f t="shared" si="355"/>
        <v>0</v>
      </c>
      <c r="O740" s="9">
        <f t="shared" si="355"/>
        <v>0</v>
      </c>
      <c r="P740" s="9">
        <f t="shared" si="355"/>
        <v>0</v>
      </c>
      <c r="Q740" s="9">
        <f t="shared" si="355"/>
        <v>0</v>
      </c>
      <c r="R740" s="9">
        <f t="shared" si="355"/>
        <v>0</v>
      </c>
    </row>
    <row r="741" spans="1:18" ht="18.75">
      <c r="A741" s="65" t="s">
        <v>186</v>
      </c>
      <c r="B741" s="66">
        <v>546</v>
      </c>
      <c r="C741" s="13" t="s">
        <v>139</v>
      </c>
      <c r="D741" s="13" t="s">
        <v>121</v>
      </c>
      <c r="E741" s="13" t="s">
        <v>586</v>
      </c>
      <c r="F741" s="13" t="s">
        <v>185</v>
      </c>
      <c r="G741" s="9">
        <f>H741+I741+J741</f>
        <v>333.3</v>
      </c>
      <c r="H741" s="9">
        <v>300</v>
      </c>
      <c r="I741" s="9">
        <v>33.3</v>
      </c>
      <c r="J741" s="9"/>
      <c r="K741" s="9">
        <f>L741+M741+N741</f>
        <v>0</v>
      </c>
      <c r="L741" s="9">
        <v>0</v>
      </c>
      <c r="M741" s="9"/>
      <c r="N741" s="9"/>
      <c r="O741" s="9">
        <f>P741+Q741+R741</f>
        <v>0</v>
      </c>
      <c r="P741" s="67">
        <v>0</v>
      </c>
      <c r="Q741" s="67"/>
      <c r="R741" s="67"/>
    </row>
    <row r="742" spans="1:18" ht="49.5" customHeight="1">
      <c r="A742" s="65" t="s">
        <v>452</v>
      </c>
      <c r="B742" s="66">
        <v>546</v>
      </c>
      <c r="C742" s="13" t="s">
        <v>139</v>
      </c>
      <c r="D742" s="13" t="s">
        <v>121</v>
      </c>
      <c r="E742" s="13" t="s">
        <v>5</v>
      </c>
      <c r="F742" s="13"/>
      <c r="G742" s="9">
        <f>G743+G745</f>
        <v>50</v>
      </c>
      <c r="H742" s="9">
        <f aca="true" t="shared" si="356" ref="H742:R742">H743+H745</f>
        <v>0</v>
      </c>
      <c r="I742" s="9">
        <f t="shared" si="356"/>
        <v>30</v>
      </c>
      <c r="J742" s="9">
        <f t="shared" si="356"/>
        <v>20</v>
      </c>
      <c r="K742" s="9">
        <f t="shared" si="356"/>
        <v>50</v>
      </c>
      <c r="L742" s="9">
        <f t="shared" si="356"/>
        <v>0</v>
      </c>
      <c r="M742" s="9">
        <f t="shared" si="356"/>
        <v>30</v>
      </c>
      <c r="N742" s="9">
        <f t="shared" si="356"/>
        <v>20</v>
      </c>
      <c r="O742" s="9">
        <f t="shared" si="356"/>
        <v>50</v>
      </c>
      <c r="P742" s="9">
        <f t="shared" si="356"/>
        <v>0</v>
      </c>
      <c r="Q742" s="9">
        <f t="shared" si="356"/>
        <v>30</v>
      </c>
      <c r="R742" s="9">
        <f t="shared" si="356"/>
        <v>20</v>
      </c>
    </row>
    <row r="743" spans="1:18" ht="18.75">
      <c r="A743" s="65" t="s">
        <v>451</v>
      </c>
      <c r="B743" s="66">
        <v>546</v>
      </c>
      <c r="C743" s="13" t="s">
        <v>139</v>
      </c>
      <c r="D743" s="13" t="s">
        <v>121</v>
      </c>
      <c r="E743" s="13" t="s">
        <v>6</v>
      </c>
      <c r="F743" s="13"/>
      <c r="G743" s="9">
        <f>G744</f>
        <v>30</v>
      </c>
      <c r="H743" s="9">
        <f aca="true" t="shared" si="357" ref="H743:R743">H744</f>
        <v>0</v>
      </c>
      <c r="I743" s="9">
        <f t="shared" si="357"/>
        <v>30</v>
      </c>
      <c r="J743" s="9">
        <f t="shared" si="357"/>
        <v>0</v>
      </c>
      <c r="K743" s="9">
        <f t="shared" si="357"/>
        <v>30</v>
      </c>
      <c r="L743" s="9">
        <f t="shared" si="357"/>
        <v>0</v>
      </c>
      <c r="M743" s="9">
        <f t="shared" si="357"/>
        <v>30</v>
      </c>
      <c r="N743" s="9">
        <f t="shared" si="357"/>
        <v>0</v>
      </c>
      <c r="O743" s="9">
        <f t="shared" si="357"/>
        <v>30</v>
      </c>
      <c r="P743" s="9">
        <f t="shared" si="357"/>
        <v>0</v>
      </c>
      <c r="Q743" s="9">
        <f t="shared" si="357"/>
        <v>30</v>
      </c>
      <c r="R743" s="9">
        <f t="shared" si="357"/>
        <v>0</v>
      </c>
    </row>
    <row r="744" spans="1:18" ht="18.75">
      <c r="A744" s="65" t="s">
        <v>186</v>
      </c>
      <c r="B744" s="66">
        <v>546</v>
      </c>
      <c r="C744" s="13" t="s">
        <v>139</v>
      </c>
      <c r="D744" s="13" t="s">
        <v>121</v>
      </c>
      <c r="E744" s="13" t="s">
        <v>6</v>
      </c>
      <c r="F744" s="13" t="s">
        <v>185</v>
      </c>
      <c r="G744" s="9">
        <f>H744+I744+J744</f>
        <v>30</v>
      </c>
      <c r="H744" s="9"/>
      <c r="I744" s="9">
        <v>30</v>
      </c>
      <c r="J744" s="9"/>
      <c r="K744" s="9">
        <f>L744+M744+N744</f>
        <v>30</v>
      </c>
      <c r="L744" s="9"/>
      <c r="M744" s="9">
        <v>30</v>
      </c>
      <c r="N744" s="9"/>
      <c r="O744" s="9">
        <f>P744+Q744+R744</f>
        <v>30</v>
      </c>
      <c r="P744" s="67"/>
      <c r="Q744" s="67">
        <v>30</v>
      </c>
      <c r="R744" s="67"/>
    </row>
    <row r="745" spans="1:18" ht="99" customHeight="1">
      <c r="A745" s="65" t="s">
        <v>700</v>
      </c>
      <c r="B745" s="66">
        <v>546</v>
      </c>
      <c r="C745" s="13" t="s">
        <v>139</v>
      </c>
      <c r="D745" s="13" t="s">
        <v>121</v>
      </c>
      <c r="E745" s="13" t="s">
        <v>81</v>
      </c>
      <c r="F745" s="13"/>
      <c r="G745" s="9">
        <f>G746</f>
        <v>20</v>
      </c>
      <c r="H745" s="9">
        <f aca="true" t="shared" si="358" ref="H745:R745">H746</f>
        <v>0</v>
      </c>
      <c r="I745" s="9">
        <f t="shared" si="358"/>
        <v>0</v>
      </c>
      <c r="J745" s="9">
        <f t="shared" si="358"/>
        <v>20</v>
      </c>
      <c r="K745" s="9">
        <f t="shared" si="358"/>
        <v>20</v>
      </c>
      <c r="L745" s="9">
        <f t="shared" si="358"/>
        <v>0</v>
      </c>
      <c r="M745" s="9">
        <f t="shared" si="358"/>
        <v>0</v>
      </c>
      <c r="N745" s="9">
        <f t="shared" si="358"/>
        <v>20</v>
      </c>
      <c r="O745" s="9">
        <f t="shared" si="358"/>
        <v>20</v>
      </c>
      <c r="P745" s="9">
        <f t="shared" si="358"/>
        <v>0</v>
      </c>
      <c r="Q745" s="9">
        <f t="shared" si="358"/>
        <v>0</v>
      </c>
      <c r="R745" s="9">
        <f t="shared" si="358"/>
        <v>20</v>
      </c>
    </row>
    <row r="746" spans="1:18" ht="18.75">
      <c r="A746" s="65" t="s">
        <v>186</v>
      </c>
      <c r="B746" s="66">
        <v>546</v>
      </c>
      <c r="C746" s="13" t="s">
        <v>139</v>
      </c>
      <c r="D746" s="13" t="s">
        <v>121</v>
      </c>
      <c r="E746" s="13" t="s">
        <v>81</v>
      </c>
      <c r="F746" s="13" t="s">
        <v>185</v>
      </c>
      <c r="G746" s="9">
        <f>H746+I746+J746</f>
        <v>20</v>
      </c>
      <c r="H746" s="9"/>
      <c r="I746" s="9"/>
      <c r="J746" s="9">
        <v>20</v>
      </c>
      <c r="K746" s="9">
        <f>L746+M746+N746</f>
        <v>20</v>
      </c>
      <c r="L746" s="9"/>
      <c r="M746" s="9"/>
      <c r="N746" s="9">
        <v>20</v>
      </c>
      <c r="O746" s="9">
        <f>P746+Q746+R746</f>
        <v>20</v>
      </c>
      <c r="P746" s="67"/>
      <c r="Q746" s="67"/>
      <c r="R746" s="67">
        <v>20</v>
      </c>
    </row>
    <row r="747" spans="1:18" ht="18.75">
      <c r="A747" s="65" t="s">
        <v>4</v>
      </c>
      <c r="B747" s="66">
        <v>546</v>
      </c>
      <c r="C747" s="13" t="s">
        <v>139</v>
      </c>
      <c r="D747" s="13" t="s">
        <v>121</v>
      </c>
      <c r="E747" s="13" t="s">
        <v>7</v>
      </c>
      <c r="F747" s="13"/>
      <c r="G747" s="9">
        <f>G750+G748</f>
        <v>312.9</v>
      </c>
      <c r="H747" s="9">
        <f aca="true" t="shared" si="359" ref="H747:R747">H750+H748</f>
        <v>0</v>
      </c>
      <c r="I747" s="9">
        <f t="shared" si="359"/>
        <v>131.3</v>
      </c>
      <c r="J747" s="9">
        <f t="shared" si="359"/>
        <v>97.5</v>
      </c>
      <c r="K747" s="9">
        <f t="shared" si="359"/>
        <v>228.8</v>
      </c>
      <c r="L747" s="9">
        <f t="shared" si="359"/>
        <v>0</v>
      </c>
      <c r="M747" s="9">
        <f t="shared" si="359"/>
        <v>131.3</v>
      </c>
      <c r="N747" s="9">
        <f t="shared" si="359"/>
        <v>97.5</v>
      </c>
      <c r="O747" s="9">
        <f t="shared" si="359"/>
        <v>228.8</v>
      </c>
      <c r="P747" s="9">
        <f t="shared" si="359"/>
        <v>0</v>
      </c>
      <c r="Q747" s="9">
        <f t="shared" si="359"/>
        <v>131.3</v>
      </c>
      <c r="R747" s="9">
        <f t="shared" si="359"/>
        <v>97.5</v>
      </c>
    </row>
    <row r="748" spans="1:18" ht="18.75">
      <c r="A748" s="65" t="s">
        <v>451</v>
      </c>
      <c r="B748" s="66">
        <v>546</v>
      </c>
      <c r="C748" s="13" t="s">
        <v>139</v>
      </c>
      <c r="D748" s="13" t="s">
        <v>121</v>
      </c>
      <c r="E748" s="13" t="s">
        <v>8</v>
      </c>
      <c r="F748" s="13"/>
      <c r="G748" s="9">
        <f>G749</f>
        <v>213.3</v>
      </c>
      <c r="H748" s="9">
        <f aca="true" t="shared" si="360" ref="H748:R748">H749</f>
        <v>0</v>
      </c>
      <c r="I748" s="9">
        <f t="shared" si="360"/>
        <v>131.3</v>
      </c>
      <c r="J748" s="9">
        <f t="shared" si="360"/>
        <v>0</v>
      </c>
      <c r="K748" s="9">
        <f t="shared" si="360"/>
        <v>131.3</v>
      </c>
      <c r="L748" s="9">
        <f t="shared" si="360"/>
        <v>0</v>
      </c>
      <c r="M748" s="9">
        <f t="shared" si="360"/>
        <v>131.3</v>
      </c>
      <c r="N748" s="9">
        <f t="shared" si="360"/>
        <v>0</v>
      </c>
      <c r="O748" s="9">
        <f t="shared" si="360"/>
        <v>131.3</v>
      </c>
      <c r="P748" s="9">
        <f t="shared" si="360"/>
        <v>0</v>
      </c>
      <c r="Q748" s="9">
        <f t="shared" si="360"/>
        <v>131.3</v>
      </c>
      <c r="R748" s="9">
        <f t="shared" si="360"/>
        <v>0</v>
      </c>
    </row>
    <row r="749" spans="1:18" ht="18.75">
      <c r="A749" s="65" t="s">
        <v>186</v>
      </c>
      <c r="B749" s="66">
        <v>546</v>
      </c>
      <c r="C749" s="13" t="s">
        <v>139</v>
      </c>
      <c r="D749" s="13" t="s">
        <v>121</v>
      </c>
      <c r="E749" s="13" t="s">
        <v>8</v>
      </c>
      <c r="F749" s="13" t="s">
        <v>185</v>
      </c>
      <c r="G749" s="9">
        <v>213.3</v>
      </c>
      <c r="H749" s="9"/>
      <c r="I749" s="9">
        <v>131.3</v>
      </c>
      <c r="J749" s="9"/>
      <c r="K749" s="9">
        <f>L749+M749+N749</f>
        <v>131.3</v>
      </c>
      <c r="L749" s="9"/>
      <c r="M749" s="9">
        <v>131.3</v>
      </c>
      <c r="N749" s="9"/>
      <c r="O749" s="9">
        <f>P749+Q749+R749</f>
        <v>131.3</v>
      </c>
      <c r="P749" s="67"/>
      <c r="Q749" s="67">
        <v>131.3</v>
      </c>
      <c r="R749" s="67"/>
    </row>
    <row r="750" spans="1:18" ht="98.25" customHeight="1">
      <c r="A750" s="65" t="s">
        <v>700</v>
      </c>
      <c r="B750" s="66">
        <v>546</v>
      </c>
      <c r="C750" s="13" t="s">
        <v>139</v>
      </c>
      <c r="D750" s="13" t="s">
        <v>121</v>
      </c>
      <c r="E750" s="13" t="s">
        <v>453</v>
      </c>
      <c r="F750" s="13"/>
      <c r="G750" s="9">
        <f>G751</f>
        <v>99.6</v>
      </c>
      <c r="H750" s="9">
        <f aca="true" t="shared" si="361" ref="H750:R750">H751</f>
        <v>0</v>
      </c>
      <c r="I750" s="9">
        <f t="shared" si="361"/>
        <v>0</v>
      </c>
      <c r="J750" s="9">
        <f t="shared" si="361"/>
        <v>97.5</v>
      </c>
      <c r="K750" s="9">
        <f t="shared" si="361"/>
        <v>97.5</v>
      </c>
      <c r="L750" s="9">
        <f t="shared" si="361"/>
        <v>0</v>
      </c>
      <c r="M750" s="9">
        <f t="shared" si="361"/>
        <v>0</v>
      </c>
      <c r="N750" s="9">
        <f t="shared" si="361"/>
        <v>97.5</v>
      </c>
      <c r="O750" s="9">
        <f t="shared" si="361"/>
        <v>97.5</v>
      </c>
      <c r="P750" s="9">
        <f t="shared" si="361"/>
        <v>0</v>
      </c>
      <c r="Q750" s="9">
        <f t="shared" si="361"/>
        <v>0</v>
      </c>
      <c r="R750" s="9">
        <f t="shared" si="361"/>
        <v>97.5</v>
      </c>
    </row>
    <row r="751" spans="1:18" ht="18.75">
      <c r="A751" s="65" t="s">
        <v>186</v>
      </c>
      <c r="B751" s="66">
        <v>546</v>
      </c>
      <c r="C751" s="13" t="s">
        <v>139</v>
      </c>
      <c r="D751" s="13" t="s">
        <v>121</v>
      </c>
      <c r="E751" s="13" t="s">
        <v>453</v>
      </c>
      <c r="F751" s="13" t="s">
        <v>185</v>
      </c>
      <c r="G751" s="9">
        <v>99.6</v>
      </c>
      <c r="H751" s="9"/>
      <c r="I751" s="9"/>
      <c r="J751" s="9">
        <v>97.5</v>
      </c>
      <c r="K751" s="9">
        <f>L751+M751+N751</f>
        <v>97.5</v>
      </c>
      <c r="L751" s="9"/>
      <c r="M751" s="9"/>
      <c r="N751" s="9">
        <v>97.5</v>
      </c>
      <c r="O751" s="9">
        <f>P751+Q751+R751</f>
        <v>97.5</v>
      </c>
      <c r="P751" s="9"/>
      <c r="Q751" s="9"/>
      <c r="R751" s="9">
        <v>97.5</v>
      </c>
    </row>
    <row r="752" spans="1:18" ht="37.5">
      <c r="A752" s="65" t="s">
        <v>455</v>
      </c>
      <c r="B752" s="66">
        <v>546</v>
      </c>
      <c r="C752" s="13" t="s">
        <v>139</v>
      </c>
      <c r="D752" s="13" t="s">
        <v>121</v>
      </c>
      <c r="E752" s="13" t="s">
        <v>80</v>
      </c>
      <c r="F752" s="13"/>
      <c r="G752" s="9">
        <f>G753</f>
        <v>152.1</v>
      </c>
      <c r="H752" s="9">
        <f aca="true" t="shared" si="362" ref="H752:R753">H753</f>
        <v>0</v>
      </c>
      <c r="I752" s="9">
        <f t="shared" si="362"/>
        <v>152.1</v>
      </c>
      <c r="J752" s="9">
        <f t="shared" si="362"/>
        <v>0</v>
      </c>
      <c r="K752" s="9">
        <f t="shared" si="362"/>
        <v>152.1</v>
      </c>
      <c r="L752" s="9">
        <f t="shared" si="362"/>
        <v>0</v>
      </c>
      <c r="M752" s="9">
        <f t="shared" si="362"/>
        <v>152.1</v>
      </c>
      <c r="N752" s="9">
        <f t="shared" si="362"/>
        <v>0</v>
      </c>
      <c r="O752" s="9">
        <f t="shared" si="362"/>
        <v>152.1</v>
      </c>
      <c r="P752" s="9">
        <f t="shared" si="362"/>
        <v>0</v>
      </c>
      <c r="Q752" s="9">
        <f t="shared" si="362"/>
        <v>152.1</v>
      </c>
      <c r="R752" s="9">
        <f t="shared" si="362"/>
        <v>0</v>
      </c>
    </row>
    <row r="753" spans="1:18" ht="18.75">
      <c r="A753" s="65" t="s">
        <v>451</v>
      </c>
      <c r="B753" s="66">
        <v>546</v>
      </c>
      <c r="C753" s="13" t="s">
        <v>139</v>
      </c>
      <c r="D753" s="13" t="s">
        <v>121</v>
      </c>
      <c r="E753" s="13" t="s">
        <v>454</v>
      </c>
      <c r="F753" s="13"/>
      <c r="G753" s="9">
        <f>G754</f>
        <v>152.1</v>
      </c>
      <c r="H753" s="9">
        <f t="shared" si="362"/>
        <v>0</v>
      </c>
      <c r="I753" s="9">
        <f t="shared" si="362"/>
        <v>152.1</v>
      </c>
      <c r="J753" s="9">
        <f t="shared" si="362"/>
        <v>0</v>
      </c>
      <c r="K753" s="9">
        <f t="shared" si="362"/>
        <v>152.1</v>
      </c>
      <c r="L753" s="9">
        <f t="shared" si="362"/>
        <v>0</v>
      </c>
      <c r="M753" s="9">
        <f t="shared" si="362"/>
        <v>152.1</v>
      </c>
      <c r="N753" s="9">
        <f t="shared" si="362"/>
        <v>0</v>
      </c>
      <c r="O753" s="9">
        <f t="shared" si="362"/>
        <v>152.1</v>
      </c>
      <c r="P753" s="9">
        <f t="shared" si="362"/>
        <v>0</v>
      </c>
      <c r="Q753" s="9">
        <f t="shared" si="362"/>
        <v>152.1</v>
      </c>
      <c r="R753" s="9">
        <f t="shared" si="362"/>
        <v>0</v>
      </c>
    </row>
    <row r="754" spans="1:18" ht="37.5">
      <c r="A754" s="65" t="s">
        <v>91</v>
      </c>
      <c r="B754" s="66">
        <v>546</v>
      </c>
      <c r="C754" s="13" t="s">
        <v>139</v>
      </c>
      <c r="D754" s="13" t="s">
        <v>121</v>
      </c>
      <c r="E754" s="13" t="s">
        <v>454</v>
      </c>
      <c r="F754" s="13" t="s">
        <v>174</v>
      </c>
      <c r="G754" s="9">
        <f>H754+I754+J754</f>
        <v>152.1</v>
      </c>
      <c r="H754" s="9"/>
      <c r="I754" s="9">
        <v>152.1</v>
      </c>
      <c r="J754" s="9"/>
      <c r="K754" s="9">
        <f>L754+M754+N754</f>
        <v>152.1</v>
      </c>
      <c r="L754" s="9"/>
      <c r="M754" s="9">
        <v>152.1</v>
      </c>
      <c r="N754" s="9"/>
      <c r="O754" s="9">
        <f>P754+Q754+R754</f>
        <v>152.1</v>
      </c>
      <c r="P754" s="67"/>
      <c r="Q754" s="67">
        <v>152.1</v>
      </c>
      <c r="R754" s="67"/>
    </row>
    <row r="755" spans="1:18" ht="39.75" customHeight="1">
      <c r="A755" s="65" t="s">
        <v>79</v>
      </c>
      <c r="B755" s="66">
        <v>546</v>
      </c>
      <c r="C755" s="13" t="s">
        <v>139</v>
      </c>
      <c r="D755" s="13" t="s">
        <v>121</v>
      </c>
      <c r="E755" s="13" t="s">
        <v>456</v>
      </c>
      <c r="F755" s="13"/>
      <c r="G755" s="9">
        <f aca="true" t="shared" si="363" ref="G755:R755">G758+G760+G756+G762</f>
        <v>12936.5</v>
      </c>
      <c r="H755" s="9">
        <f t="shared" si="363"/>
        <v>12102.2</v>
      </c>
      <c r="I755" s="9">
        <f t="shared" si="363"/>
        <v>714.3</v>
      </c>
      <c r="J755" s="9">
        <f t="shared" si="363"/>
        <v>120</v>
      </c>
      <c r="K755" s="9">
        <f t="shared" si="363"/>
        <v>160</v>
      </c>
      <c r="L755" s="9">
        <f t="shared" si="363"/>
        <v>0</v>
      </c>
      <c r="M755" s="9">
        <f t="shared" si="363"/>
        <v>40</v>
      </c>
      <c r="N755" s="9">
        <f t="shared" si="363"/>
        <v>120</v>
      </c>
      <c r="O755" s="9">
        <f t="shared" si="363"/>
        <v>160</v>
      </c>
      <c r="P755" s="9">
        <f t="shared" si="363"/>
        <v>0</v>
      </c>
      <c r="Q755" s="9">
        <f t="shared" si="363"/>
        <v>40</v>
      </c>
      <c r="R755" s="9">
        <f t="shared" si="363"/>
        <v>120</v>
      </c>
    </row>
    <row r="756" spans="1:18" ht="18.75">
      <c r="A756" s="65" t="s">
        <v>451</v>
      </c>
      <c r="B756" s="66">
        <v>546</v>
      </c>
      <c r="C756" s="13" t="s">
        <v>139</v>
      </c>
      <c r="D756" s="13" t="s">
        <v>121</v>
      </c>
      <c r="E756" s="13" t="s">
        <v>629</v>
      </c>
      <c r="F756" s="13"/>
      <c r="G756" s="9">
        <f>G757</f>
        <v>40</v>
      </c>
      <c r="H756" s="9">
        <f aca="true" t="shared" si="364" ref="H756:R756">H757</f>
        <v>0</v>
      </c>
      <c r="I756" s="9">
        <f t="shared" si="364"/>
        <v>40</v>
      </c>
      <c r="J756" s="9">
        <f t="shared" si="364"/>
        <v>0</v>
      </c>
      <c r="K756" s="9">
        <f t="shared" si="364"/>
        <v>40</v>
      </c>
      <c r="L756" s="9">
        <f t="shared" si="364"/>
        <v>0</v>
      </c>
      <c r="M756" s="9">
        <f t="shared" si="364"/>
        <v>40</v>
      </c>
      <c r="N756" s="9">
        <f t="shared" si="364"/>
        <v>0</v>
      </c>
      <c r="O756" s="9">
        <f t="shared" si="364"/>
        <v>40</v>
      </c>
      <c r="P756" s="9">
        <f t="shared" si="364"/>
        <v>0</v>
      </c>
      <c r="Q756" s="9">
        <f t="shared" si="364"/>
        <v>40</v>
      </c>
      <c r="R756" s="9">
        <f t="shared" si="364"/>
        <v>0</v>
      </c>
    </row>
    <row r="757" spans="1:18" ht="21" customHeight="1">
      <c r="A757" s="65" t="s">
        <v>186</v>
      </c>
      <c r="B757" s="66">
        <v>546</v>
      </c>
      <c r="C757" s="13" t="s">
        <v>139</v>
      </c>
      <c r="D757" s="13" t="s">
        <v>121</v>
      </c>
      <c r="E757" s="13" t="s">
        <v>629</v>
      </c>
      <c r="F757" s="13" t="s">
        <v>185</v>
      </c>
      <c r="G757" s="9">
        <f>H757+I757+J757</f>
        <v>40</v>
      </c>
      <c r="H757" s="9"/>
      <c r="I757" s="9">
        <v>40</v>
      </c>
      <c r="J757" s="9"/>
      <c r="K757" s="9">
        <f>L757+M757+N757</f>
        <v>40</v>
      </c>
      <c r="L757" s="9"/>
      <c r="M757" s="9">
        <v>40</v>
      </c>
      <c r="N757" s="9"/>
      <c r="O757" s="9">
        <f>P757+Q757+R757</f>
        <v>40</v>
      </c>
      <c r="P757" s="9"/>
      <c r="Q757" s="9">
        <v>40</v>
      </c>
      <c r="R757" s="9"/>
    </row>
    <row r="758" spans="1:18" ht="82.5" customHeight="1">
      <c r="A758" s="65" t="s">
        <v>700</v>
      </c>
      <c r="B758" s="66">
        <v>546</v>
      </c>
      <c r="C758" s="13" t="s">
        <v>139</v>
      </c>
      <c r="D758" s="13" t="s">
        <v>121</v>
      </c>
      <c r="E758" s="13" t="s">
        <v>457</v>
      </c>
      <c r="F758" s="13"/>
      <c r="G758" s="9">
        <f>G759</f>
        <v>120</v>
      </c>
      <c r="H758" s="9">
        <f aca="true" t="shared" si="365" ref="H758:R758">H759</f>
        <v>0</v>
      </c>
      <c r="I758" s="9">
        <f t="shared" si="365"/>
        <v>0</v>
      </c>
      <c r="J758" s="9">
        <f t="shared" si="365"/>
        <v>120</v>
      </c>
      <c r="K758" s="9">
        <f t="shared" si="365"/>
        <v>120</v>
      </c>
      <c r="L758" s="9">
        <f t="shared" si="365"/>
        <v>0</v>
      </c>
      <c r="M758" s="9">
        <f t="shared" si="365"/>
        <v>0</v>
      </c>
      <c r="N758" s="9">
        <f t="shared" si="365"/>
        <v>120</v>
      </c>
      <c r="O758" s="9">
        <f t="shared" si="365"/>
        <v>120</v>
      </c>
      <c r="P758" s="9">
        <f t="shared" si="365"/>
        <v>0</v>
      </c>
      <c r="Q758" s="9">
        <f t="shared" si="365"/>
        <v>0</v>
      </c>
      <c r="R758" s="9">
        <f t="shared" si="365"/>
        <v>120</v>
      </c>
    </row>
    <row r="759" spans="1:18" ht="18.75">
      <c r="A759" s="65" t="s">
        <v>186</v>
      </c>
      <c r="B759" s="66">
        <v>546</v>
      </c>
      <c r="C759" s="13" t="s">
        <v>139</v>
      </c>
      <c r="D759" s="13" t="s">
        <v>121</v>
      </c>
      <c r="E759" s="13" t="s">
        <v>457</v>
      </c>
      <c r="F759" s="13" t="s">
        <v>185</v>
      </c>
      <c r="G759" s="9">
        <f>H759+I759+J759</f>
        <v>120</v>
      </c>
      <c r="H759" s="9"/>
      <c r="I759" s="9"/>
      <c r="J759" s="9">
        <v>120</v>
      </c>
      <c r="K759" s="9">
        <f>L759+M759+N759</f>
        <v>120</v>
      </c>
      <c r="L759" s="9"/>
      <c r="M759" s="9"/>
      <c r="N759" s="9">
        <v>120</v>
      </c>
      <c r="O759" s="9">
        <f>P759+Q759+R759</f>
        <v>120</v>
      </c>
      <c r="P759" s="67"/>
      <c r="Q759" s="9"/>
      <c r="R759" s="67">
        <v>120</v>
      </c>
    </row>
    <row r="760" spans="1:18" ht="94.5" customHeight="1">
      <c r="A760" s="84" t="s">
        <v>677</v>
      </c>
      <c r="B760" s="66">
        <v>546</v>
      </c>
      <c r="C760" s="13" t="s">
        <v>139</v>
      </c>
      <c r="D760" s="13" t="s">
        <v>121</v>
      </c>
      <c r="E760" s="66" t="s">
        <v>627</v>
      </c>
      <c r="F760" s="13"/>
      <c r="G760" s="9">
        <f>G761</f>
        <v>300</v>
      </c>
      <c r="H760" s="9">
        <f aca="true" t="shared" si="366" ref="H760:R760">H761</f>
        <v>0</v>
      </c>
      <c r="I760" s="9">
        <f t="shared" si="366"/>
        <v>300</v>
      </c>
      <c r="J760" s="9">
        <f t="shared" si="366"/>
        <v>0</v>
      </c>
      <c r="K760" s="9">
        <f t="shared" si="366"/>
        <v>0</v>
      </c>
      <c r="L760" s="9">
        <f t="shared" si="366"/>
        <v>0</v>
      </c>
      <c r="M760" s="9">
        <f t="shared" si="366"/>
        <v>0</v>
      </c>
      <c r="N760" s="9">
        <f t="shared" si="366"/>
        <v>0</v>
      </c>
      <c r="O760" s="9">
        <f t="shared" si="366"/>
        <v>0</v>
      </c>
      <c r="P760" s="9">
        <f t="shared" si="366"/>
        <v>0</v>
      </c>
      <c r="Q760" s="9">
        <f t="shared" si="366"/>
        <v>0</v>
      </c>
      <c r="R760" s="9">
        <f t="shared" si="366"/>
        <v>0</v>
      </c>
    </row>
    <row r="761" spans="1:18" ht="18.75">
      <c r="A761" s="65" t="s">
        <v>186</v>
      </c>
      <c r="B761" s="66">
        <v>546</v>
      </c>
      <c r="C761" s="13" t="s">
        <v>139</v>
      </c>
      <c r="D761" s="13" t="s">
        <v>121</v>
      </c>
      <c r="E761" s="66" t="s">
        <v>627</v>
      </c>
      <c r="F761" s="13" t="s">
        <v>185</v>
      </c>
      <c r="G761" s="9">
        <f>H761+I761+J761</f>
        <v>300</v>
      </c>
      <c r="H761" s="9"/>
      <c r="I761" s="9">
        <v>300</v>
      </c>
      <c r="J761" s="9"/>
      <c r="K761" s="9">
        <f>L761+M761+N761</f>
        <v>0</v>
      </c>
      <c r="L761" s="9"/>
      <c r="M761" s="9"/>
      <c r="N761" s="9"/>
      <c r="O761" s="9">
        <f>P761+Q761+R761</f>
        <v>0</v>
      </c>
      <c r="P761" s="9"/>
      <c r="Q761" s="9"/>
      <c r="R761" s="63"/>
    </row>
    <row r="762" spans="1:18" ht="56.25">
      <c r="A762" s="31" t="s">
        <v>659</v>
      </c>
      <c r="B762" s="66">
        <v>546</v>
      </c>
      <c r="C762" s="13" t="s">
        <v>139</v>
      </c>
      <c r="D762" s="13" t="s">
        <v>121</v>
      </c>
      <c r="E762" s="79" t="s">
        <v>660</v>
      </c>
      <c r="F762" s="13"/>
      <c r="G762" s="9">
        <f>G763</f>
        <v>12476.5</v>
      </c>
      <c r="H762" s="9">
        <f aca="true" t="shared" si="367" ref="H762:R762">H763</f>
        <v>12102.2</v>
      </c>
      <c r="I762" s="9">
        <f t="shared" si="367"/>
        <v>374.3</v>
      </c>
      <c r="J762" s="9">
        <f t="shared" si="367"/>
        <v>0</v>
      </c>
      <c r="K762" s="9">
        <f t="shared" si="367"/>
        <v>0</v>
      </c>
      <c r="L762" s="9">
        <f t="shared" si="367"/>
        <v>0</v>
      </c>
      <c r="M762" s="9">
        <f t="shared" si="367"/>
        <v>0</v>
      </c>
      <c r="N762" s="9">
        <f t="shared" si="367"/>
        <v>0</v>
      </c>
      <c r="O762" s="9">
        <f t="shared" si="367"/>
        <v>0</v>
      </c>
      <c r="P762" s="9">
        <f t="shared" si="367"/>
        <v>0</v>
      </c>
      <c r="Q762" s="9">
        <f t="shared" si="367"/>
        <v>0</v>
      </c>
      <c r="R762" s="9">
        <f t="shared" si="367"/>
        <v>0</v>
      </c>
    </row>
    <row r="763" spans="1:18" ht="24.75" customHeight="1">
      <c r="A763" s="65" t="s">
        <v>186</v>
      </c>
      <c r="B763" s="13" t="s">
        <v>309</v>
      </c>
      <c r="C763" s="13" t="s">
        <v>139</v>
      </c>
      <c r="D763" s="13" t="s">
        <v>121</v>
      </c>
      <c r="E763" s="79" t="s">
        <v>660</v>
      </c>
      <c r="F763" s="13" t="s">
        <v>185</v>
      </c>
      <c r="G763" s="9">
        <f>H763+I763+J763</f>
        <v>12476.5</v>
      </c>
      <c r="H763" s="9">
        <v>12102.2</v>
      </c>
      <c r="I763" s="9">
        <v>374.3</v>
      </c>
      <c r="J763" s="9"/>
      <c r="K763" s="9">
        <f>L763+M763+N763</f>
        <v>0</v>
      </c>
      <c r="L763" s="9"/>
      <c r="M763" s="9"/>
      <c r="N763" s="9"/>
      <c r="O763" s="9">
        <f>P763+Q763+R763</f>
        <v>0</v>
      </c>
      <c r="P763" s="9"/>
      <c r="Q763" s="9"/>
      <c r="R763" s="63"/>
    </row>
    <row r="764" spans="1:18" ht="27" customHeight="1">
      <c r="A764" s="62" t="s">
        <v>192</v>
      </c>
      <c r="B764" s="126">
        <v>547</v>
      </c>
      <c r="C764" s="126"/>
      <c r="D764" s="126"/>
      <c r="E764" s="126"/>
      <c r="F764" s="126"/>
      <c r="G764" s="11">
        <f>G765</f>
        <v>4454.3</v>
      </c>
      <c r="H764" s="11">
        <f aca="true" t="shared" si="368" ref="H764:R764">H765</f>
        <v>0</v>
      </c>
      <c r="I764" s="11">
        <f t="shared" si="368"/>
        <v>4292</v>
      </c>
      <c r="J764" s="11">
        <f t="shared" si="368"/>
        <v>162.3</v>
      </c>
      <c r="K764" s="11">
        <f t="shared" si="368"/>
        <v>4153.400000000001</v>
      </c>
      <c r="L764" s="11">
        <f t="shared" si="368"/>
        <v>0</v>
      </c>
      <c r="M764" s="11">
        <f t="shared" si="368"/>
        <v>3828.7</v>
      </c>
      <c r="N764" s="11">
        <f t="shared" si="368"/>
        <v>324.70000000000005</v>
      </c>
      <c r="O764" s="11">
        <f t="shared" si="368"/>
        <v>4235.8</v>
      </c>
      <c r="P764" s="11">
        <f t="shared" si="368"/>
        <v>0</v>
      </c>
      <c r="Q764" s="11">
        <f t="shared" si="368"/>
        <v>3911.1000000000004</v>
      </c>
      <c r="R764" s="11">
        <f t="shared" si="368"/>
        <v>324.70000000000005</v>
      </c>
    </row>
    <row r="765" spans="1:18" ht="18.75">
      <c r="A765" s="65" t="s">
        <v>209</v>
      </c>
      <c r="B765" s="66">
        <v>547</v>
      </c>
      <c r="C765" s="13" t="s">
        <v>117</v>
      </c>
      <c r="D765" s="13" t="s">
        <v>384</v>
      </c>
      <c r="E765" s="66"/>
      <c r="F765" s="66"/>
      <c r="G765" s="9">
        <f aca="true" t="shared" si="369" ref="G765:R765">G766+G773</f>
        <v>4454.3</v>
      </c>
      <c r="H765" s="9">
        <f t="shared" si="369"/>
        <v>0</v>
      </c>
      <c r="I765" s="9">
        <f t="shared" si="369"/>
        <v>4292</v>
      </c>
      <c r="J765" s="9">
        <f t="shared" si="369"/>
        <v>162.3</v>
      </c>
      <c r="K765" s="9">
        <f t="shared" si="369"/>
        <v>4153.400000000001</v>
      </c>
      <c r="L765" s="9">
        <f t="shared" si="369"/>
        <v>0</v>
      </c>
      <c r="M765" s="9">
        <f t="shared" si="369"/>
        <v>3828.7</v>
      </c>
      <c r="N765" s="9">
        <f t="shared" si="369"/>
        <v>324.70000000000005</v>
      </c>
      <c r="O765" s="9">
        <f t="shared" si="369"/>
        <v>4235.8</v>
      </c>
      <c r="P765" s="9">
        <f t="shared" si="369"/>
        <v>0</v>
      </c>
      <c r="Q765" s="9">
        <f t="shared" si="369"/>
        <v>3911.1000000000004</v>
      </c>
      <c r="R765" s="9">
        <f t="shared" si="369"/>
        <v>324.70000000000005</v>
      </c>
    </row>
    <row r="766" spans="1:18" ht="63" customHeight="1">
      <c r="A766" s="65" t="s">
        <v>98</v>
      </c>
      <c r="B766" s="13" t="s">
        <v>299</v>
      </c>
      <c r="C766" s="13" t="s">
        <v>117</v>
      </c>
      <c r="D766" s="13" t="s">
        <v>121</v>
      </c>
      <c r="E766" s="13"/>
      <c r="F766" s="66"/>
      <c r="G766" s="9">
        <f>G767</f>
        <v>2726.3</v>
      </c>
      <c r="H766" s="9">
        <f aca="true" t="shared" si="370" ref="H766:R766">H767</f>
        <v>0</v>
      </c>
      <c r="I766" s="9">
        <f t="shared" si="370"/>
        <v>2726.3</v>
      </c>
      <c r="J766" s="9">
        <f t="shared" si="370"/>
        <v>0</v>
      </c>
      <c r="K766" s="9">
        <f t="shared" si="370"/>
        <v>1728.8</v>
      </c>
      <c r="L766" s="9">
        <f t="shared" si="370"/>
        <v>0</v>
      </c>
      <c r="M766" s="9">
        <f t="shared" si="370"/>
        <v>1728.8</v>
      </c>
      <c r="N766" s="9">
        <f t="shared" si="370"/>
        <v>0</v>
      </c>
      <c r="O766" s="9">
        <f t="shared" si="370"/>
        <v>1728.8</v>
      </c>
      <c r="P766" s="9">
        <f t="shared" si="370"/>
        <v>0</v>
      </c>
      <c r="Q766" s="9">
        <f t="shared" si="370"/>
        <v>1728.8</v>
      </c>
      <c r="R766" s="9">
        <f t="shared" si="370"/>
        <v>0</v>
      </c>
    </row>
    <row r="767" spans="1:18" ht="18.75">
      <c r="A767" s="65" t="s">
        <v>205</v>
      </c>
      <c r="B767" s="13">
        <v>547</v>
      </c>
      <c r="C767" s="13" t="s">
        <v>117</v>
      </c>
      <c r="D767" s="13" t="s">
        <v>121</v>
      </c>
      <c r="E767" s="13" t="s">
        <v>233</v>
      </c>
      <c r="F767" s="66"/>
      <c r="G767" s="9">
        <f>G768</f>
        <v>2726.3</v>
      </c>
      <c r="H767" s="9">
        <f>H768</f>
        <v>0</v>
      </c>
      <c r="I767" s="9">
        <f>I768</f>
        <v>2726.3</v>
      </c>
      <c r="J767" s="9">
        <f aca="true" t="shared" si="371" ref="J767:R767">J768</f>
        <v>0</v>
      </c>
      <c r="K767" s="9">
        <f t="shared" si="371"/>
        <v>1728.8</v>
      </c>
      <c r="L767" s="9">
        <f t="shared" si="371"/>
        <v>0</v>
      </c>
      <c r="M767" s="9">
        <f t="shared" si="371"/>
        <v>1728.8</v>
      </c>
      <c r="N767" s="9">
        <f t="shared" si="371"/>
        <v>0</v>
      </c>
      <c r="O767" s="9">
        <f t="shared" si="371"/>
        <v>1728.8</v>
      </c>
      <c r="P767" s="9">
        <f t="shared" si="371"/>
        <v>0</v>
      </c>
      <c r="Q767" s="9">
        <f t="shared" si="371"/>
        <v>1728.8</v>
      </c>
      <c r="R767" s="9">
        <f t="shared" si="371"/>
        <v>0</v>
      </c>
    </row>
    <row r="768" spans="1:18" ht="24.75" customHeight="1">
      <c r="A768" s="65" t="s">
        <v>141</v>
      </c>
      <c r="B768" s="13">
        <v>547</v>
      </c>
      <c r="C768" s="13" t="s">
        <v>117</v>
      </c>
      <c r="D768" s="13" t="s">
        <v>298</v>
      </c>
      <c r="E768" s="13" t="s">
        <v>297</v>
      </c>
      <c r="F768" s="66"/>
      <c r="G768" s="9">
        <f>G769+G771</f>
        <v>2726.3</v>
      </c>
      <c r="H768" s="9">
        <f aca="true" t="shared" si="372" ref="H768:R768">H769+H771</f>
        <v>0</v>
      </c>
      <c r="I768" s="9">
        <f t="shared" si="372"/>
        <v>2726.3</v>
      </c>
      <c r="J768" s="9">
        <f t="shared" si="372"/>
        <v>0</v>
      </c>
      <c r="K768" s="9">
        <f t="shared" si="372"/>
        <v>1728.8</v>
      </c>
      <c r="L768" s="9">
        <f t="shared" si="372"/>
        <v>0</v>
      </c>
      <c r="M768" s="9">
        <f t="shared" si="372"/>
        <v>1728.8</v>
      </c>
      <c r="N768" s="9">
        <f t="shared" si="372"/>
        <v>0</v>
      </c>
      <c r="O768" s="9">
        <f t="shared" si="372"/>
        <v>1728.8</v>
      </c>
      <c r="P768" s="9">
        <f t="shared" si="372"/>
        <v>0</v>
      </c>
      <c r="Q768" s="9">
        <f t="shared" si="372"/>
        <v>1728.8</v>
      </c>
      <c r="R768" s="9">
        <f t="shared" si="372"/>
        <v>0</v>
      </c>
    </row>
    <row r="769" spans="1:18" ht="58.5" customHeight="1">
      <c r="A769" s="65" t="s">
        <v>595</v>
      </c>
      <c r="B769" s="13">
        <v>547</v>
      </c>
      <c r="C769" s="13" t="s">
        <v>117</v>
      </c>
      <c r="D769" s="13" t="s">
        <v>298</v>
      </c>
      <c r="E769" s="13" t="s">
        <v>234</v>
      </c>
      <c r="F769" s="66"/>
      <c r="G769" s="9">
        <f>G770</f>
        <v>2353.5</v>
      </c>
      <c r="H769" s="9">
        <f aca="true" t="shared" si="373" ref="H769:R769">H770</f>
        <v>0</v>
      </c>
      <c r="I769" s="9">
        <f t="shared" si="373"/>
        <v>2353.5</v>
      </c>
      <c r="J769" s="9">
        <f t="shared" si="373"/>
        <v>0</v>
      </c>
      <c r="K769" s="9">
        <f t="shared" si="373"/>
        <v>1385</v>
      </c>
      <c r="L769" s="9">
        <f t="shared" si="373"/>
        <v>0</v>
      </c>
      <c r="M769" s="9">
        <f t="shared" si="373"/>
        <v>1385</v>
      </c>
      <c r="N769" s="9">
        <f t="shared" si="373"/>
        <v>0</v>
      </c>
      <c r="O769" s="9">
        <f t="shared" si="373"/>
        <v>1385</v>
      </c>
      <c r="P769" s="9">
        <f t="shared" si="373"/>
        <v>0</v>
      </c>
      <c r="Q769" s="9">
        <f t="shared" si="373"/>
        <v>1385</v>
      </c>
      <c r="R769" s="9">
        <f t="shared" si="373"/>
        <v>0</v>
      </c>
    </row>
    <row r="770" spans="1:18" ht="27" customHeight="1">
      <c r="A770" s="65" t="s">
        <v>170</v>
      </c>
      <c r="B770" s="13">
        <v>547</v>
      </c>
      <c r="C770" s="13" t="s">
        <v>117</v>
      </c>
      <c r="D770" s="13" t="s">
        <v>121</v>
      </c>
      <c r="E770" s="13" t="s">
        <v>234</v>
      </c>
      <c r="F770" s="66">
        <v>120</v>
      </c>
      <c r="G770" s="9">
        <v>2353.5</v>
      </c>
      <c r="H770" s="9"/>
      <c r="I770" s="9">
        <v>2353.5</v>
      </c>
      <c r="J770" s="9"/>
      <c r="K770" s="9">
        <f>L770+M770+N770</f>
        <v>1385</v>
      </c>
      <c r="L770" s="9"/>
      <c r="M770" s="9">
        <v>1385</v>
      </c>
      <c r="N770" s="9"/>
      <c r="O770" s="9">
        <f>P770+Q770+R770</f>
        <v>1385</v>
      </c>
      <c r="P770" s="9">
        <v>0</v>
      </c>
      <c r="Q770" s="9">
        <v>1385</v>
      </c>
      <c r="R770" s="9"/>
    </row>
    <row r="771" spans="1:18" ht="63" customHeight="1">
      <c r="A771" s="65" t="s">
        <v>432</v>
      </c>
      <c r="B771" s="13">
        <v>547</v>
      </c>
      <c r="C771" s="13" t="s">
        <v>117</v>
      </c>
      <c r="D771" s="13" t="s">
        <v>121</v>
      </c>
      <c r="E771" s="13" t="s">
        <v>546</v>
      </c>
      <c r="F771" s="66"/>
      <c r="G771" s="9">
        <f>G772</f>
        <v>372.8</v>
      </c>
      <c r="H771" s="9">
        <f aca="true" t="shared" si="374" ref="H771:R771">H772</f>
        <v>0</v>
      </c>
      <c r="I771" s="9">
        <f t="shared" si="374"/>
        <v>372.8</v>
      </c>
      <c r="J771" s="9">
        <f t="shared" si="374"/>
        <v>0</v>
      </c>
      <c r="K771" s="9">
        <f t="shared" si="374"/>
        <v>343.8</v>
      </c>
      <c r="L771" s="9">
        <f t="shared" si="374"/>
        <v>0</v>
      </c>
      <c r="M771" s="9">
        <f t="shared" si="374"/>
        <v>343.8</v>
      </c>
      <c r="N771" s="9">
        <f t="shared" si="374"/>
        <v>0</v>
      </c>
      <c r="O771" s="9">
        <f t="shared" si="374"/>
        <v>343.8</v>
      </c>
      <c r="P771" s="9">
        <f t="shared" si="374"/>
        <v>0</v>
      </c>
      <c r="Q771" s="9">
        <f t="shared" si="374"/>
        <v>343.8</v>
      </c>
      <c r="R771" s="9">
        <f t="shared" si="374"/>
        <v>0</v>
      </c>
    </row>
    <row r="772" spans="1:18" ht="41.25" customHeight="1">
      <c r="A772" s="65" t="s">
        <v>170</v>
      </c>
      <c r="B772" s="13">
        <v>547</v>
      </c>
      <c r="C772" s="13" t="s">
        <v>117</v>
      </c>
      <c r="D772" s="13" t="s">
        <v>121</v>
      </c>
      <c r="E772" s="13" t="s">
        <v>547</v>
      </c>
      <c r="F772" s="66">
        <v>120</v>
      </c>
      <c r="G772" s="9">
        <f>H772+I772+J772</f>
        <v>372.8</v>
      </c>
      <c r="H772" s="9"/>
      <c r="I772" s="9">
        <f>343.8+29</f>
        <v>372.8</v>
      </c>
      <c r="J772" s="9"/>
      <c r="K772" s="9">
        <f>L772+M772+N772</f>
        <v>343.8</v>
      </c>
      <c r="L772" s="9"/>
      <c r="M772" s="9">
        <v>343.8</v>
      </c>
      <c r="N772" s="9"/>
      <c r="O772" s="9">
        <f>P772+Q772+R772</f>
        <v>343.8</v>
      </c>
      <c r="P772" s="67"/>
      <c r="Q772" s="67">
        <v>343.8</v>
      </c>
      <c r="R772" s="67"/>
    </row>
    <row r="773" spans="1:18" ht="56.25">
      <c r="A773" s="65" t="s">
        <v>193</v>
      </c>
      <c r="B773" s="66">
        <v>547</v>
      </c>
      <c r="C773" s="13" t="s">
        <v>117</v>
      </c>
      <c r="D773" s="13" t="s">
        <v>120</v>
      </c>
      <c r="E773" s="66"/>
      <c r="F773" s="66"/>
      <c r="G773" s="9">
        <f>G774+G779</f>
        <v>1727.9999999999998</v>
      </c>
      <c r="H773" s="9">
        <f aca="true" t="shared" si="375" ref="H773:R773">H774+H779</f>
        <v>0</v>
      </c>
      <c r="I773" s="9">
        <f t="shared" si="375"/>
        <v>1565.6999999999998</v>
      </c>
      <c r="J773" s="9">
        <f t="shared" si="375"/>
        <v>162.3</v>
      </c>
      <c r="K773" s="9">
        <f t="shared" si="375"/>
        <v>2424.6000000000004</v>
      </c>
      <c r="L773" s="9">
        <f t="shared" si="375"/>
        <v>0</v>
      </c>
      <c r="M773" s="9">
        <f t="shared" si="375"/>
        <v>2099.9</v>
      </c>
      <c r="N773" s="9">
        <f t="shared" si="375"/>
        <v>324.70000000000005</v>
      </c>
      <c r="O773" s="9">
        <f t="shared" si="375"/>
        <v>2507</v>
      </c>
      <c r="P773" s="9">
        <f t="shared" si="375"/>
        <v>0</v>
      </c>
      <c r="Q773" s="9">
        <f t="shared" si="375"/>
        <v>2182.3</v>
      </c>
      <c r="R773" s="9">
        <f t="shared" si="375"/>
        <v>324.70000000000005</v>
      </c>
    </row>
    <row r="774" spans="1:18" ht="33.75" customHeight="1">
      <c r="A774" s="65" t="s">
        <v>329</v>
      </c>
      <c r="B774" s="66">
        <v>547</v>
      </c>
      <c r="C774" s="13" t="s">
        <v>117</v>
      </c>
      <c r="D774" s="13" t="s">
        <v>120</v>
      </c>
      <c r="E774" s="66" t="s">
        <v>231</v>
      </c>
      <c r="F774" s="13"/>
      <c r="G774" s="9">
        <f>G775</f>
        <v>162.3</v>
      </c>
      <c r="H774" s="9">
        <f aca="true" t="shared" si="376" ref="H774:R775">H775</f>
        <v>0</v>
      </c>
      <c r="I774" s="9">
        <f t="shared" si="376"/>
        <v>0</v>
      </c>
      <c r="J774" s="9">
        <f t="shared" si="376"/>
        <v>162.3</v>
      </c>
      <c r="K774" s="9">
        <f t="shared" si="376"/>
        <v>324.70000000000005</v>
      </c>
      <c r="L774" s="9">
        <f t="shared" si="376"/>
        <v>0</v>
      </c>
      <c r="M774" s="9">
        <f t="shared" si="376"/>
        <v>0</v>
      </c>
      <c r="N774" s="9">
        <f t="shared" si="376"/>
        <v>324.70000000000005</v>
      </c>
      <c r="O774" s="9">
        <f t="shared" si="376"/>
        <v>324.70000000000005</v>
      </c>
      <c r="P774" s="9">
        <f t="shared" si="376"/>
        <v>0</v>
      </c>
      <c r="Q774" s="9">
        <f t="shared" si="376"/>
        <v>0</v>
      </c>
      <c r="R774" s="9">
        <f t="shared" si="376"/>
        <v>324.70000000000005</v>
      </c>
    </row>
    <row r="775" spans="1:18" ht="37.5">
      <c r="A775" s="65" t="s">
        <v>225</v>
      </c>
      <c r="B775" s="66">
        <v>547</v>
      </c>
      <c r="C775" s="13" t="s">
        <v>117</v>
      </c>
      <c r="D775" s="13" t="s">
        <v>120</v>
      </c>
      <c r="E775" s="66" t="s">
        <v>232</v>
      </c>
      <c r="F775" s="13"/>
      <c r="G775" s="9">
        <f>G776</f>
        <v>162.3</v>
      </c>
      <c r="H775" s="9">
        <f t="shared" si="376"/>
        <v>0</v>
      </c>
      <c r="I775" s="9">
        <f t="shared" si="376"/>
        <v>0</v>
      </c>
      <c r="J775" s="9">
        <f t="shared" si="376"/>
        <v>162.3</v>
      </c>
      <c r="K775" s="9">
        <f t="shared" si="376"/>
        <v>324.70000000000005</v>
      </c>
      <c r="L775" s="9">
        <f t="shared" si="376"/>
        <v>0</v>
      </c>
      <c r="M775" s="9">
        <f t="shared" si="376"/>
        <v>0</v>
      </c>
      <c r="N775" s="9">
        <f t="shared" si="376"/>
        <v>324.70000000000005</v>
      </c>
      <c r="O775" s="9">
        <f t="shared" si="376"/>
        <v>324.70000000000005</v>
      </c>
      <c r="P775" s="9">
        <f t="shared" si="376"/>
        <v>0</v>
      </c>
      <c r="Q775" s="9">
        <f t="shared" si="376"/>
        <v>0</v>
      </c>
      <c r="R775" s="9">
        <f t="shared" si="376"/>
        <v>324.70000000000005</v>
      </c>
    </row>
    <row r="776" spans="1:18" ht="64.5" customHeight="1">
      <c r="A776" s="65" t="s">
        <v>533</v>
      </c>
      <c r="B776" s="66">
        <v>547</v>
      </c>
      <c r="C776" s="13" t="s">
        <v>117</v>
      </c>
      <c r="D776" s="13" t="s">
        <v>120</v>
      </c>
      <c r="E776" s="66" t="s">
        <v>115</v>
      </c>
      <c r="F776" s="13"/>
      <c r="G776" s="9">
        <f>G777+G778</f>
        <v>162.3</v>
      </c>
      <c r="H776" s="9">
        <f aca="true" t="shared" si="377" ref="H776:R776">H777+H778</f>
        <v>0</v>
      </c>
      <c r="I776" s="9">
        <f t="shared" si="377"/>
        <v>0</v>
      </c>
      <c r="J776" s="9">
        <f t="shared" si="377"/>
        <v>162.3</v>
      </c>
      <c r="K776" s="9">
        <f t="shared" si="377"/>
        <v>324.70000000000005</v>
      </c>
      <c r="L776" s="9">
        <f t="shared" si="377"/>
        <v>0</v>
      </c>
      <c r="M776" s="9">
        <f t="shared" si="377"/>
        <v>0</v>
      </c>
      <c r="N776" s="9">
        <f t="shared" si="377"/>
        <v>324.70000000000005</v>
      </c>
      <c r="O776" s="9">
        <f t="shared" si="377"/>
        <v>324.70000000000005</v>
      </c>
      <c r="P776" s="9">
        <f t="shared" si="377"/>
        <v>0</v>
      </c>
      <c r="Q776" s="9">
        <f t="shared" si="377"/>
        <v>0</v>
      </c>
      <c r="R776" s="9">
        <f t="shared" si="377"/>
        <v>324.70000000000005</v>
      </c>
    </row>
    <row r="777" spans="1:18" ht="40.5" customHeight="1">
      <c r="A777" s="65" t="s">
        <v>170</v>
      </c>
      <c r="B777" s="66">
        <v>547</v>
      </c>
      <c r="C777" s="13" t="s">
        <v>117</v>
      </c>
      <c r="D777" s="13" t="s">
        <v>120</v>
      </c>
      <c r="E777" s="66" t="s">
        <v>115</v>
      </c>
      <c r="F777" s="13" t="s">
        <v>171</v>
      </c>
      <c r="G777" s="9">
        <f>H777+I776+J777</f>
        <v>153.10000000000002</v>
      </c>
      <c r="H777" s="9"/>
      <c r="I777" s="9"/>
      <c r="J777" s="9">
        <f>237.3-84.2</f>
        <v>153.10000000000002</v>
      </c>
      <c r="K777" s="9">
        <f>L777+M777+N777</f>
        <v>237.3</v>
      </c>
      <c r="L777" s="9"/>
      <c r="M777" s="9"/>
      <c r="N777" s="9">
        <v>237.3</v>
      </c>
      <c r="O777" s="9">
        <f>P777+Q777+R777</f>
        <v>237.3</v>
      </c>
      <c r="P777" s="9"/>
      <c r="Q777" s="9"/>
      <c r="R777" s="9">
        <v>237.3</v>
      </c>
    </row>
    <row r="778" spans="1:18" ht="37.5">
      <c r="A778" s="65" t="s">
        <v>91</v>
      </c>
      <c r="B778" s="66">
        <v>547</v>
      </c>
      <c r="C778" s="13" t="s">
        <v>117</v>
      </c>
      <c r="D778" s="13" t="s">
        <v>120</v>
      </c>
      <c r="E778" s="66" t="s">
        <v>115</v>
      </c>
      <c r="F778" s="13" t="s">
        <v>174</v>
      </c>
      <c r="G778" s="9">
        <f>H778+I777+J778</f>
        <v>9.200000000000003</v>
      </c>
      <c r="H778" s="9"/>
      <c r="I778" s="9"/>
      <c r="J778" s="9">
        <f>87.4-78.2</f>
        <v>9.200000000000003</v>
      </c>
      <c r="K778" s="9">
        <f>L778+M778+N778</f>
        <v>87.4</v>
      </c>
      <c r="L778" s="9"/>
      <c r="M778" s="9"/>
      <c r="N778" s="9">
        <v>87.4</v>
      </c>
      <c r="O778" s="9">
        <f>P778+Q778+R778</f>
        <v>87.4</v>
      </c>
      <c r="P778" s="9"/>
      <c r="Q778" s="9"/>
      <c r="R778" s="9">
        <v>87.4</v>
      </c>
    </row>
    <row r="779" spans="1:18" ht="39" customHeight="1">
      <c r="A779" s="65" t="s">
        <v>206</v>
      </c>
      <c r="B779" s="66">
        <v>547</v>
      </c>
      <c r="C779" s="13" t="s">
        <v>117</v>
      </c>
      <c r="D779" s="13" t="s">
        <v>120</v>
      </c>
      <c r="E779" s="66" t="s">
        <v>228</v>
      </c>
      <c r="F779" s="13"/>
      <c r="G779" s="9">
        <f aca="true" t="shared" si="378" ref="G779:R779">G780+G783</f>
        <v>1565.6999999999998</v>
      </c>
      <c r="H779" s="9">
        <f t="shared" si="378"/>
        <v>0</v>
      </c>
      <c r="I779" s="9">
        <f t="shared" si="378"/>
        <v>1565.6999999999998</v>
      </c>
      <c r="J779" s="9">
        <f t="shared" si="378"/>
        <v>0</v>
      </c>
      <c r="K779" s="9">
        <f t="shared" si="378"/>
        <v>2099.9</v>
      </c>
      <c r="L779" s="9">
        <f t="shared" si="378"/>
        <v>0</v>
      </c>
      <c r="M779" s="9">
        <f t="shared" si="378"/>
        <v>2099.9</v>
      </c>
      <c r="N779" s="9">
        <f t="shared" si="378"/>
        <v>0</v>
      </c>
      <c r="O779" s="9">
        <f t="shared" si="378"/>
        <v>2182.3</v>
      </c>
      <c r="P779" s="9">
        <f t="shared" si="378"/>
        <v>0</v>
      </c>
      <c r="Q779" s="9">
        <f t="shared" si="378"/>
        <v>2182.3</v>
      </c>
      <c r="R779" s="9">
        <f t="shared" si="378"/>
        <v>0</v>
      </c>
    </row>
    <row r="780" spans="1:18" ht="36" customHeight="1">
      <c r="A780" s="65" t="s">
        <v>184</v>
      </c>
      <c r="B780" s="66">
        <v>547</v>
      </c>
      <c r="C780" s="13" t="s">
        <v>117</v>
      </c>
      <c r="D780" s="13" t="s">
        <v>120</v>
      </c>
      <c r="E780" s="66" t="s">
        <v>229</v>
      </c>
      <c r="F780" s="13"/>
      <c r="G780" s="9">
        <f>G781+G782</f>
        <v>1245.3</v>
      </c>
      <c r="H780" s="9">
        <f aca="true" t="shared" si="379" ref="H780:R780">H781+H782</f>
        <v>0</v>
      </c>
      <c r="I780" s="9">
        <f t="shared" si="379"/>
        <v>1245.3</v>
      </c>
      <c r="J780" s="9">
        <f t="shared" si="379"/>
        <v>0</v>
      </c>
      <c r="K780" s="9">
        <f t="shared" si="379"/>
        <v>1669.5</v>
      </c>
      <c r="L780" s="9">
        <f t="shared" si="379"/>
        <v>0</v>
      </c>
      <c r="M780" s="9">
        <f t="shared" si="379"/>
        <v>1669.5</v>
      </c>
      <c r="N780" s="9">
        <f t="shared" si="379"/>
        <v>0</v>
      </c>
      <c r="O780" s="9">
        <f t="shared" si="379"/>
        <v>1751.9</v>
      </c>
      <c r="P780" s="9">
        <f t="shared" si="379"/>
        <v>0</v>
      </c>
      <c r="Q780" s="9">
        <f t="shared" si="379"/>
        <v>1751.9</v>
      </c>
      <c r="R780" s="9">
        <f t="shared" si="379"/>
        <v>0</v>
      </c>
    </row>
    <row r="781" spans="1:18" ht="34.5" customHeight="1">
      <c r="A781" s="65" t="s">
        <v>170</v>
      </c>
      <c r="B781" s="66">
        <v>547</v>
      </c>
      <c r="C781" s="13" t="s">
        <v>117</v>
      </c>
      <c r="D781" s="13" t="s">
        <v>120</v>
      </c>
      <c r="E781" s="66" t="s">
        <v>229</v>
      </c>
      <c r="F781" s="13" t="s">
        <v>171</v>
      </c>
      <c r="G781" s="9">
        <v>574.5</v>
      </c>
      <c r="H781" s="9"/>
      <c r="I781" s="9">
        <v>574.5</v>
      </c>
      <c r="J781" s="9"/>
      <c r="K781" s="9">
        <f>L781+M781+N781</f>
        <v>905.6</v>
      </c>
      <c r="L781" s="9"/>
      <c r="M781" s="9">
        <v>905.6</v>
      </c>
      <c r="N781" s="9"/>
      <c r="O781" s="9">
        <f>P781+Q781+R781</f>
        <v>905.6</v>
      </c>
      <c r="P781" s="9"/>
      <c r="Q781" s="9">
        <v>905.6</v>
      </c>
      <c r="R781" s="9"/>
    </row>
    <row r="782" spans="1:18" ht="42" customHeight="1">
      <c r="A782" s="65" t="s">
        <v>91</v>
      </c>
      <c r="B782" s="66">
        <v>547</v>
      </c>
      <c r="C782" s="13" t="s">
        <v>117</v>
      </c>
      <c r="D782" s="13" t="s">
        <v>120</v>
      </c>
      <c r="E782" s="66" t="s">
        <v>229</v>
      </c>
      <c r="F782" s="13" t="s">
        <v>174</v>
      </c>
      <c r="G782" s="9">
        <v>670.8</v>
      </c>
      <c r="H782" s="9"/>
      <c r="I782" s="9">
        <v>670.8</v>
      </c>
      <c r="J782" s="9"/>
      <c r="K782" s="9">
        <f>L782+M782+N782</f>
        <v>763.9</v>
      </c>
      <c r="L782" s="9"/>
      <c r="M782" s="9">
        <v>763.9</v>
      </c>
      <c r="N782" s="9"/>
      <c r="O782" s="9">
        <f>P782+Q782+R782</f>
        <v>846.3</v>
      </c>
      <c r="P782" s="9"/>
      <c r="Q782" s="9">
        <v>846.3</v>
      </c>
      <c r="R782" s="9"/>
    </row>
    <row r="783" spans="1:18" ht="43.5" customHeight="1">
      <c r="A783" s="65" t="s">
        <v>432</v>
      </c>
      <c r="B783" s="66">
        <v>547</v>
      </c>
      <c r="C783" s="13" t="s">
        <v>117</v>
      </c>
      <c r="D783" s="13" t="s">
        <v>120</v>
      </c>
      <c r="E783" s="66" t="s">
        <v>548</v>
      </c>
      <c r="F783" s="13"/>
      <c r="G783" s="9">
        <f>G784</f>
        <v>320.4</v>
      </c>
      <c r="H783" s="9">
        <f aca="true" t="shared" si="380" ref="H783:R783">H784</f>
        <v>0</v>
      </c>
      <c r="I783" s="9">
        <f t="shared" si="380"/>
        <v>320.4</v>
      </c>
      <c r="J783" s="9">
        <f t="shared" si="380"/>
        <v>0</v>
      </c>
      <c r="K783" s="9">
        <f t="shared" si="380"/>
        <v>430.4</v>
      </c>
      <c r="L783" s="9">
        <f t="shared" si="380"/>
        <v>0</v>
      </c>
      <c r="M783" s="9">
        <f t="shared" si="380"/>
        <v>430.4</v>
      </c>
      <c r="N783" s="9">
        <f t="shared" si="380"/>
        <v>0</v>
      </c>
      <c r="O783" s="9">
        <f t="shared" si="380"/>
        <v>430.4</v>
      </c>
      <c r="P783" s="9">
        <f t="shared" si="380"/>
        <v>0</v>
      </c>
      <c r="Q783" s="9">
        <f t="shared" si="380"/>
        <v>430.4</v>
      </c>
      <c r="R783" s="9">
        <f t="shared" si="380"/>
        <v>0</v>
      </c>
    </row>
    <row r="784" spans="1:18" ht="29.25" customHeight="1">
      <c r="A784" s="65" t="s">
        <v>170</v>
      </c>
      <c r="B784" s="66">
        <v>547</v>
      </c>
      <c r="C784" s="13" t="s">
        <v>117</v>
      </c>
      <c r="D784" s="13" t="s">
        <v>120</v>
      </c>
      <c r="E784" s="66" t="s">
        <v>548</v>
      </c>
      <c r="F784" s="13" t="s">
        <v>171</v>
      </c>
      <c r="G784" s="9">
        <v>320.4</v>
      </c>
      <c r="H784" s="9"/>
      <c r="I784" s="156">
        <v>320.4</v>
      </c>
      <c r="J784" s="9"/>
      <c r="K784" s="9">
        <f>L784+M784+N784</f>
        <v>430.4</v>
      </c>
      <c r="L784" s="9"/>
      <c r="M784" s="9">
        <v>430.4</v>
      </c>
      <c r="N784" s="9"/>
      <c r="O784" s="9">
        <f>P784+Q784+R784</f>
        <v>430.4</v>
      </c>
      <c r="P784" s="9"/>
      <c r="Q784" s="9">
        <v>430.4</v>
      </c>
      <c r="R784" s="9"/>
    </row>
    <row r="785" spans="1:18" ht="18.75">
      <c r="A785" s="177" t="s">
        <v>317</v>
      </c>
      <c r="B785" s="178"/>
      <c r="C785" s="178"/>
      <c r="D785" s="178"/>
      <c r="E785" s="178"/>
      <c r="F785" s="179"/>
      <c r="G785" s="94">
        <f aca="true" t="shared" si="381" ref="G785:O785">G18+G65+G169+G372+G764+G50</f>
        <v>1107564.7000000002</v>
      </c>
      <c r="H785" s="94">
        <f t="shared" si="381"/>
        <v>604685.2999999999</v>
      </c>
      <c r="I785" s="94">
        <f t="shared" si="381"/>
        <v>467180.3</v>
      </c>
      <c r="J785" s="94">
        <f t="shared" si="381"/>
        <v>4107.5</v>
      </c>
      <c r="K785" s="94">
        <f t="shared" si="381"/>
        <v>904474.4999999999</v>
      </c>
      <c r="L785" s="94">
        <f t="shared" si="381"/>
        <v>481390.60000000003</v>
      </c>
      <c r="M785" s="94">
        <f t="shared" si="381"/>
        <v>427931.4</v>
      </c>
      <c r="N785" s="94">
        <f t="shared" si="381"/>
        <v>4107.5</v>
      </c>
      <c r="O785" s="94">
        <f t="shared" si="381"/>
        <v>864435.2000000001</v>
      </c>
      <c r="P785" s="94" t="e">
        <f>P18+P65+P169+P372+P764</f>
        <v>#REF!</v>
      </c>
      <c r="Q785" s="94" t="e">
        <f>Q18+Q65+Q169+Q372+Q764</f>
        <v>#REF!</v>
      </c>
      <c r="R785" s="94" t="e">
        <f>R18+R65+R169+R372+R764</f>
        <v>#REF!</v>
      </c>
    </row>
    <row r="786" spans="1:18" ht="19.5" thickBot="1">
      <c r="A786" s="95" t="s">
        <v>382</v>
      </c>
      <c r="B786" s="15"/>
      <c r="C786" s="15"/>
      <c r="D786" s="15"/>
      <c r="E786" s="15"/>
      <c r="F786" s="15"/>
      <c r="G786" s="88">
        <v>0</v>
      </c>
      <c r="H786" s="88"/>
      <c r="I786" s="96"/>
      <c r="J786" s="88"/>
      <c r="K786" s="88">
        <f>L786+M786+N786</f>
        <v>12000</v>
      </c>
      <c r="L786" s="11"/>
      <c r="M786" s="11">
        <v>12000</v>
      </c>
      <c r="N786" s="11"/>
      <c r="O786" s="88">
        <f>P786+Q786+R786</f>
        <v>23000</v>
      </c>
      <c r="P786" s="11"/>
      <c r="Q786" s="11">
        <v>23000</v>
      </c>
      <c r="R786" s="97"/>
    </row>
    <row r="787" spans="1:18" ht="19.5" thickBot="1">
      <c r="A787" s="33" t="s">
        <v>136</v>
      </c>
      <c r="B787" s="34"/>
      <c r="C787" s="34"/>
      <c r="D787" s="34"/>
      <c r="E787" s="34"/>
      <c r="F787" s="34" t="s">
        <v>164</v>
      </c>
      <c r="G787" s="96">
        <f aca="true" t="shared" si="382" ref="G787:R787">G785+G786</f>
        <v>1107564.7000000002</v>
      </c>
      <c r="H787" s="96">
        <f t="shared" si="382"/>
        <v>604685.2999999999</v>
      </c>
      <c r="I787" s="96">
        <f t="shared" si="382"/>
        <v>467180.3</v>
      </c>
      <c r="J787" s="96">
        <f t="shared" si="382"/>
        <v>4107.5</v>
      </c>
      <c r="K787" s="96">
        <f t="shared" si="382"/>
        <v>916474.4999999999</v>
      </c>
      <c r="L787" s="96">
        <f t="shared" si="382"/>
        <v>481390.60000000003</v>
      </c>
      <c r="M787" s="96">
        <f t="shared" si="382"/>
        <v>439931.4</v>
      </c>
      <c r="N787" s="96">
        <f t="shared" si="382"/>
        <v>4107.5</v>
      </c>
      <c r="O787" s="96">
        <f t="shared" si="382"/>
        <v>887435.2000000001</v>
      </c>
      <c r="P787" s="96" t="e">
        <f t="shared" si="382"/>
        <v>#REF!</v>
      </c>
      <c r="Q787" s="96" t="e">
        <f t="shared" si="382"/>
        <v>#REF!</v>
      </c>
      <c r="R787" s="96" t="e">
        <f t="shared" si="382"/>
        <v>#REF!</v>
      </c>
    </row>
  </sheetData>
  <sheetProtection/>
  <autoFilter ref="A15:E787"/>
  <mergeCells count="18">
    <mergeCell ref="A785:F785"/>
    <mergeCell ref="G15:R15"/>
    <mergeCell ref="A15:A16"/>
    <mergeCell ref="B15:B16"/>
    <mergeCell ref="C15:C16"/>
    <mergeCell ref="D15:D16"/>
    <mergeCell ref="E15:E16"/>
    <mergeCell ref="F15:F16"/>
    <mergeCell ref="E2:N2"/>
    <mergeCell ref="E3:N3"/>
    <mergeCell ref="E4:N4"/>
    <mergeCell ref="A11:O11"/>
    <mergeCell ref="A10:O10"/>
    <mergeCell ref="E5:O5"/>
    <mergeCell ref="E6:O6"/>
    <mergeCell ref="E7:O7"/>
    <mergeCell ref="E8:O8"/>
    <mergeCell ref="E9:O9"/>
  </mergeCells>
  <printOptions horizontalCentered="1"/>
  <pageMargins left="0.5905511811023623" right="0.1968503937007874" top="0.5905511811023623" bottom="0.5905511811023623" header="0" footer="0"/>
  <pageSetup fitToHeight="17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552"/>
  <sheetViews>
    <sheetView tabSelected="1" view="pageBreakPreview" zoomScale="69" zoomScaleNormal="85" zoomScaleSheetLayoutView="69" zoomScalePageLayoutView="0" workbookViewId="0" topLeftCell="A1">
      <selection activeCell="F9" sqref="F9:I9"/>
    </sheetView>
  </sheetViews>
  <sheetFormatPr defaultColWidth="9.00390625" defaultRowHeight="12.75"/>
  <cols>
    <col min="1" max="1" width="107.00390625" style="23" customWidth="1"/>
    <col min="2" max="2" width="18.00390625" style="23" customWidth="1"/>
    <col min="3" max="3" width="9.75390625" style="23" customWidth="1"/>
    <col min="4" max="4" width="9.75390625" style="19" customWidth="1"/>
    <col min="5" max="5" width="8.75390625" style="19" customWidth="1"/>
    <col min="6" max="6" width="10.00390625" style="19" customWidth="1"/>
    <col min="7" max="7" width="14.875" style="19" customWidth="1"/>
    <col min="8" max="8" width="15.75390625" style="19" customWidth="1"/>
    <col min="9" max="9" width="16.00390625" style="19" customWidth="1"/>
    <col min="10" max="10" width="9.25390625" style="19" bestFit="1" customWidth="1"/>
    <col min="11" max="16384" width="9.125" style="19" customWidth="1"/>
  </cols>
  <sheetData>
    <row r="1" spans="6:15" ht="20.25">
      <c r="F1" s="98" t="s">
        <v>688</v>
      </c>
      <c r="G1" s="1"/>
      <c r="H1" s="1"/>
      <c r="I1" s="1"/>
      <c r="J1" s="1"/>
      <c r="K1" s="1"/>
      <c r="L1" s="1"/>
      <c r="M1" s="1"/>
      <c r="N1" s="1"/>
      <c r="O1" s="1"/>
    </row>
    <row r="2" spans="6:15" ht="20.25">
      <c r="F2" s="161" t="s">
        <v>168</v>
      </c>
      <c r="G2" s="162"/>
      <c r="H2" s="162"/>
      <c r="I2" s="162"/>
      <c r="J2" s="162"/>
      <c r="K2" s="162"/>
      <c r="L2" s="162"/>
      <c r="M2" s="162"/>
      <c r="N2" s="162"/>
      <c r="O2" s="162"/>
    </row>
    <row r="3" spans="6:15" ht="20.25">
      <c r="F3" s="161" t="s">
        <v>147</v>
      </c>
      <c r="G3" s="162"/>
      <c r="H3" s="162"/>
      <c r="I3" s="162"/>
      <c r="J3" s="162"/>
      <c r="K3" s="162"/>
      <c r="L3" s="162"/>
      <c r="M3" s="162"/>
      <c r="N3" s="162"/>
      <c r="O3" s="162"/>
    </row>
    <row r="4" spans="6:15" ht="20.25">
      <c r="F4" s="161" t="s">
        <v>743</v>
      </c>
      <c r="G4" s="162"/>
      <c r="H4" s="162"/>
      <c r="I4" s="162"/>
      <c r="J4" s="162"/>
      <c r="K4" s="162"/>
      <c r="L4" s="162"/>
      <c r="M4" s="162"/>
      <c r="N4" s="162"/>
      <c r="O4" s="162"/>
    </row>
    <row r="5" spans="4:9" ht="20.25">
      <c r="D5" s="49"/>
      <c r="E5" s="49"/>
      <c r="F5" s="161" t="s">
        <v>708</v>
      </c>
      <c r="G5" s="161"/>
      <c r="H5" s="161"/>
      <c r="I5" s="161"/>
    </row>
    <row r="6" spans="4:9" ht="20.25">
      <c r="D6" s="49"/>
      <c r="E6" s="49"/>
      <c r="F6" s="161" t="s">
        <v>168</v>
      </c>
      <c r="G6" s="161"/>
      <c r="H6" s="161"/>
      <c r="I6" s="161"/>
    </row>
    <row r="7" spans="4:9" ht="20.25">
      <c r="D7" s="49"/>
      <c r="E7" s="49"/>
      <c r="F7" s="161" t="s">
        <v>147</v>
      </c>
      <c r="G7" s="161"/>
      <c r="H7" s="161"/>
      <c r="I7" s="161"/>
    </row>
    <row r="8" spans="1:9" ht="20.25">
      <c r="A8" s="23" t="s">
        <v>164</v>
      </c>
      <c r="D8" s="49"/>
      <c r="E8" s="49"/>
      <c r="F8" s="161" t="s">
        <v>686</v>
      </c>
      <c r="G8" s="161"/>
      <c r="H8" s="161"/>
      <c r="I8" s="161"/>
    </row>
    <row r="9" spans="4:9" ht="20.25">
      <c r="D9" s="49"/>
      <c r="F9" s="161" t="s">
        <v>705</v>
      </c>
      <c r="G9" s="161"/>
      <c r="H9" s="161"/>
      <c r="I9" s="161"/>
    </row>
    <row r="10" spans="1:9" ht="12" customHeight="1">
      <c r="A10" s="166" t="s">
        <v>319</v>
      </c>
      <c r="B10" s="166"/>
      <c r="C10" s="166"/>
      <c r="D10" s="166"/>
      <c r="E10" s="166"/>
      <c r="F10" s="166"/>
      <c r="G10" s="166"/>
      <c r="H10" s="166"/>
      <c r="I10" s="166"/>
    </row>
    <row r="11" spans="1:9" ht="11.25" customHeight="1">
      <c r="A11" s="166"/>
      <c r="B11" s="166"/>
      <c r="C11" s="166"/>
      <c r="D11" s="166"/>
      <c r="E11" s="166"/>
      <c r="F11" s="166"/>
      <c r="G11" s="166"/>
      <c r="H11" s="166"/>
      <c r="I11" s="166"/>
    </row>
    <row r="12" spans="1:9" ht="18.75">
      <c r="A12" s="165" t="s">
        <v>682</v>
      </c>
      <c r="B12" s="165"/>
      <c r="C12" s="165"/>
      <c r="D12" s="165"/>
      <c r="E12" s="165"/>
      <c r="F12" s="165"/>
      <c r="G12" s="165"/>
      <c r="H12" s="165"/>
      <c r="I12" s="165"/>
    </row>
    <row r="13" spans="6:9" ht="18.75">
      <c r="F13" s="2"/>
      <c r="H13" s="22"/>
      <c r="I13" s="7" t="s">
        <v>222</v>
      </c>
    </row>
    <row r="14" spans="1:9" ht="18.75">
      <c r="A14" s="170" t="s">
        <v>116</v>
      </c>
      <c r="B14" s="170" t="s">
        <v>386</v>
      </c>
      <c r="C14" s="170" t="s">
        <v>181</v>
      </c>
      <c r="D14" s="170" t="s">
        <v>591</v>
      </c>
      <c r="E14" s="170" t="s">
        <v>539</v>
      </c>
      <c r="F14" s="170" t="s">
        <v>387</v>
      </c>
      <c r="G14" s="170" t="s">
        <v>165</v>
      </c>
      <c r="H14" s="170"/>
      <c r="I14" s="170"/>
    </row>
    <row r="15" spans="1:9" ht="25.5" customHeight="1">
      <c r="A15" s="170"/>
      <c r="B15" s="170"/>
      <c r="C15" s="170"/>
      <c r="D15" s="170"/>
      <c r="E15" s="170"/>
      <c r="F15" s="170"/>
      <c r="G15" s="5" t="s">
        <v>427</v>
      </c>
      <c r="H15" s="5" t="s">
        <v>579</v>
      </c>
      <c r="I15" s="5" t="s">
        <v>642</v>
      </c>
    </row>
    <row r="16" spans="1:9" ht="18.75">
      <c r="A16" s="111">
        <v>1</v>
      </c>
      <c r="B16" s="111">
        <v>2</v>
      </c>
      <c r="C16" s="111">
        <v>3</v>
      </c>
      <c r="D16" s="5">
        <v>4</v>
      </c>
      <c r="E16" s="5">
        <v>5</v>
      </c>
      <c r="F16" s="5">
        <v>6</v>
      </c>
      <c r="G16" s="5">
        <v>7</v>
      </c>
      <c r="H16" s="111">
        <v>8</v>
      </c>
      <c r="I16" s="5">
        <v>9</v>
      </c>
    </row>
    <row r="17" spans="1:9" ht="62.25" customHeight="1">
      <c r="A17" s="62" t="s">
        <v>445</v>
      </c>
      <c r="B17" s="10" t="s">
        <v>243</v>
      </c>
      <c r="C17" s="10"/>
      <c r="D17" s="118"/>
      <c r="E17" s="118"/>
      <c r="F17" s="118"/>
      <c r="G17" s="119">
        <f>G18+G35</f>
        <v>14546.5</v>
      </c>
      <c r="H17" s="119">
        <f>H18+H35</f>
        <v>4953.6</v>
      </c>
      <c r="I17" s="11">
        <f>I18+I35</f>
        <v>2060.3</v>
      </c>
    </row>
    <row r="18" spans="1:9" ht="37.5">
      <c r="A18" s="65" t="s">
        <v>446</v>
      </c>
      <c r="B18" s="66" t="s">
        <v>244</v>
      </c>
      <c r="C18" s="66"/>
      <c r="D18" s="52"/>
      <c r="E18" s="52"/>
      <c r="F18" s="52"/>
      <c r="G18" s="114">
        <f>G19+G23+G29+G32</f>
        <v>8493.2</v>
      </c>
      <c r="H18" s="114">
        <f>H19+H23+H29</f>
        <v>449</v>
      </c>
      <c r="I18" s="9">
        <f>I19+I23+I29</f>
        <v>449</v>
      </c>
    </row>
    <row r="19" spans="1:9" ht="37.5">
      <c r="A19" s="65" t="s">
        <v>364</v>
      </c>
      <c r="B19" s="13" t="s">
        <v>365</v>
      </c>
      <c r="C19" s="66"/>
      <c r="D19" s="52"/>
      <c r="E19" s="52"/>
      <c r="F19" s="52"/>
      <c r="G19" s="114">
        <f>G20</f>
        <v>23</v>
      </c>
      <c r="H19" s="114">
        <f>H20</f>
        <v>103</v>
      </c>
      <c r="I19" s="9">
        <f>I20</f>
        <v>103</v>
      </c>
    </row>
    <row r="20" spans="1:9" ht="18.75">
      <c r="A20" s="65" t="s">
        <v>218</v>
      </c>
      <c r="B20" s="13" t="s">
        <v>366</v>
      </c>
      <c r="C20" s="66"/>
      <c r="D20" s="52"/>
      <c r="E20" s="52"/>
      <c r="F20" s="52"/>
      <c r="G20" s="114">
        <f>G21+G22</f>
        <v>23</v>
      </c>
      <c r="H20" s="114">
        <f>H21+H22</f>
        <v>103</v>
      </c>
      <c r="I20" s="9">
        <f>I21+I22</f>
        <v>103</v>
      </c>
    </row>
    <row r="21" spans="1:9" ht="18.75">
      <c r="A21" s="65" t="s">
        <v>186</v>
      </c>
      <c r="B21" s="13" t="s">
        <v>366</v>
      </c>
      <c r="C21" s="66">
        <v>115</v>
      </c>
      <c r="D21" s="52" t="s">
        <v>126</v>
      </c>
      <c r="E21" s="52" t="s">
        <v>121</v>
      </c>
      <c r="F21" s="52" t="s">
        <v>185</v>
      </c>
      <c r="G21" s="114">
        <v>0</v>
      </c>
      <c r="H21" s="114">
        <v>80</v>
      </c>
      <c r="I21" s="9">
        <v>80</v>
      </c>
    </row>
    <row r="22" spans="1:9" ht="37.5">
      <c r="A22" s="65" t="s">
        <v>91</v>
      </c>
      <c r="B22" s="13" t="s">
        <v>366</v>
      </c>
      <c r="C22" s="66">
        <v>546</v>
      </c>
      <c r="D22" s="52" t="s">
        <v>117</v>
      </c>
      <c r="E22" s="52" t="s">
        <v>118</v>
      </c>
      <c r="F22" s="52" t="s">
        <v>174</v>
      </c>
      <c r="G22" s="114">
        <v>23</v>
      </c>
      <c r="H22" s="114">
        <v>23</v>
      </c>
      <c r="I22" s="9">
        <v>23</v>
      </c>
    </row>
    <row r="23" spans="1:9" ht="53.25" customHeight="1">
      <c r="A23" s="65" t="s">
        <v>396</v>
      </c>
      <c r="B23" s="13" t="s">
        <v>362</v>
      </c>
      <c r="C23" s="66"/>
      <c r="D23" s="52"/>
      <c r="E23" s="52"/>
      <c r="F23" s="52"/>
      <c r="G23" s="114">
        <f>G24+G27</f>
        <v>940.2</v>
      </c>
      <c r="H23" s="114">
        <f>H24+H27</f>
        <v>346</v>
      </c>
      <c r="I23" s="9">
        <f>I24+I27</f>
        <v>346</v>
      </c>
    </row>
    <row r="24" spans="1:9" ht="18.75">
      <c r="A24" s="65" t="s">
        <v>218</v>
      </c>
      <c r="B24" s="13" t="s">
        <v>373</v>
      </c>
      <c r="C24" s="66"/>
      <c r="D24" s="52"/>
      <c r="E24" s="52"/>
      <c r="F24" s="52"/>
      <c r="G24" s="114">
        <f>G26+G25</f>
        <v>940.2</v>
      </c>
      <c r="H24" s="114">
        <f>H26+H25</f>
        <v>346</v>
      </c>
      <c r="I24" s="9">
        <f>I26+I25</f>
        <v>346</v>
      </c>
    </row>
    <row r="25" spans="1:9" ht="18.75">
      <c r="A25" s="65" t="s">
        <v>186</v>
      </c>
      <c r="B25" s="13" t="s">
        <v>363</v>
      </c>
      <c r="C25" s="66">
        <v>115</v>
      </c>
      <c r="D25" s="52" t="s">
        <v>126</v>
      </c>
      <c r="E25" s="52" t="s">
        <v>121</v>
      </c>
      <c r="F25" s="52" t="s">
        <v>185</v>
      </c>
      <c r="G25" s="114">
        <v>180</v>
      </c>
      <c r="H25" s="114">
        <v>200</v>
      </c>
      <c r="I25" s="9">
        <v>200</v>
      </c>
    </row>
    <row r="26" spans="1:9" ht="37.5">
      <c r="A26" s="65" t="s">
        <v>91</v>
      </c>
      <c r="B26" s="13" t="s">
        <v>373</v>
      </c>
      <c r="C26" s="66">
        <v>546</v>
      </c>
      <c r="D26" s="52" t="s">
        <v>117</v>
      </c>
      <c r="E26" s="52" t="s">
        <v>118</v>
      </c>
      <c r="F26" s="52" t="s">
        <v>174</v>
      </c>
      <c r="G26" s="114">
        <f>1146-385.8</f>
        <v>760.2</v>
      </c>
      <c r="H26" s="114">
        <v>146</v>
      </c>
      <c r="I26" s="9">
        <v>146</v>
      </c>
    </row>
    <row r="27" spans="1:9" ht="27.75" customHeight="1">
      <c r="A27" s="65" t="s">
        <v>606</v>
      </c>
      <c r="B27" s="13" t="s">
        <v>613</v>
      </c>
      <c r="C27" s="66"/>
      <c r="D27" s="52"/>
      <c r="E27" s="52"/>
      <c r="F27" s="52"/>
      <c r="G27" s="114">
        <f>G28</f>
        <v>0</v>
      </c>
      <c r="H27" s="114">
        <f>H28</f>
        <v>0</v>
      </c>
      <c r="I27" s="9">
        <f>I28</f>
        <v>0</v>
      </c>
    </row>
    <row r="28" spans="1:9" ht="37.5">
      <c r="A28" s="65" t="s">
        <v>91</v>
      </c>
      <c r="B28" s="13" t="s">
        <v>613</v>
      </c>
      <c r="C28" s="66">
        <v>546</v>
      </c>
      <c r="D28" s="52" t="s">
        <v>125</v>
      </c>
      <c r="E28" s="52" t="s">
        <v>121</v>
      </c>
      <c r="F28" s="52" t="s">
        <v>174</v>
      </c>
      <c r="G28" s="114">
        <v>0</v>
      </c>
      <c r="H28" s="114">
        <v>0</v>
      </c>
      <c r="I28" s="9">
        <v>0</v>
      </c>
    </row>
    <row r="29" spans="1:9" ht="37.5">
      <c r="A29" s="65" t="s">
        <v>447</v>
      </c>
      <c r="B29" s="13" t="s">
        <v>55</v>
      </c>
      <c r="C29" s="66"/>
      <c r="D29" s="52"/>
      <c r="E29" s="52"/>
      <c r="F29" s="52"/>
      <c r="G29" s="114">
        <f aca="true" t="shared" si="0" ref="G29:I30">G30</f>
        <v>530</v>
      </c>
      <c r="H29" s="114">
        <f t="shared" si="0"/>
        <v>0</v>
      </c>
      <c r="I29" s="9">
        <f t="shared" si="0"/>
        <v>0</v>
      </c>
    </row>
    <row r="30" spans="1:9" ht="18.75">
      <c r="A30" s="65" t="s">
        <v>606</v>
      </c>
      <c r="B30" s="13" t="s">
        <v>614</v>
      </c>
      <c r="C30" s="66"/>
      <c r="D30" s="52"/>
      <c r="E30" s="52"/>
      <c r="F30" s="52"/>
      <c r="G30" s="114">
        <f t="shared" si="0"/>
        <v>530</v>
      </c>
      <c r="H30" s="114">
        <f t="shared" si="0"/>
        <v>0</v>
      </c>
      <c r="I30" s="9">
        <f t="shared" si="0"/>
        <v>0</v>
      </c>
    </row>
    <row r="31" spans="1:9" ht="36.75" customHeight="1">
      <c r="A31" s="65" t="s">
        <v>91</v>
      </c>
      <c r="B31" s="13" t="s">
        <v>614</v>
      </c>
      <c r="C31" s="66">
        <v>546</v>
      </c>
      <c r="D31" s="52" t="s">
        <v>125</v>
      </c>
      <c r="E31" s="52" t="s">
        <v>121</v>
      </c>
      <c r="F31" s="52" t="s">
        <v>174</v>
      </c>
      <c r="G31" s="114">
        <f>875.9-345.9</f>
        <v>530</v>
      </c>
      <c r="H31" s="114">
        <v>0</v>
      </c>
      <c r="I31" s="9">
        <v>0</v>
      </c>
    </row>
    <row r="32" spans="1:9" ht="36.75" customHeight="1">
      <c r="A32" s="145" t="s">
        <v>735</v>
      </c>
      <c r="B32" s="157" t="s">
        <v>736</v>
      </c>
      <c r="C32" s="66"/>
      <c r="D32" s="13"/>
      <c r="E32" s="13"/>
      <c r="F32" s="13"/>
      <c r="G32" s="9">
        <f aca="true" t="shared" si="1" ref="G32:I33">G33</f>
        <v>7000</v>
      </c>
      <c r="H32" s="114">
        <f t="shared" si="1"/>
        <v>0</v>
      </c>
      <c r="I32" s="114">
        <f t="shared" si="1"/>
        <v>0</v>
      </c>
    </row>
    <row r="33" spans="1:9" ht="36.75" customHeight="1">
      <c r="A33" s="134" t="s">
        <v>737</v>
      </c>
      <c r="B33" s="158" t="s">
        <v>738</v>
      </c>
      <c r="C33" s="66"/>
      <c r="D33" s="13"/>
      <c r="E33" s="13"/>
      <c r="F33" s="13"/>
      <c r="G33" s="9">
        <f t="shared" si="1"/>
        <v>7000</v>
      </c>
      <c r="H33" s="114">
        <f t="shared" si="1"/>
        <v>0</v>
      </c>
      <c r="I33" s="114">
        <f t="shared" si="1"/>
        <v>0</v>
      </c>
    </row>
    <row r="34" spans="1:9" ht="36.75" customHeight="1">
      <c r="A34" s="65" t="s">
        <v>91</v>
      </c>
      <c r="B34" s="158" t="s">
        <v>738</v>
      </c>
      <c r="C34" s="66">
        <v>546</v>
      </c>
      <c r="D34" s="13" t="s">
        <v>125</v>
      </c>
      <c r="E34" s="13" t="s">
        <v>125</v>
      </c>
      <c r="F34" s="13" t="s">
        <v>174</v>
      </c>
      <c r="G34" s="9">
        <v>7000</v>
      </c>
      <c r="H34" s="114"/>
      <c r="I34" s="9"/>
    </row>
    <row r="35" spans="1:9" ht="37.5">
      <c r="A35" s="65" t="s">
        <v>448</v>
      </c>
      <c r="B35" s="13" t="s">
        <v>12</v>
      </c>
      <c r="C35" s="13"/>
      <c r="D35" s="13"/>
      <c r="E35" s="13"/>
      <c r="F35" s="13"/>
      <c r="G35" s="9">
        <f>G46+G51+G36+G55</f>
        <v>6053.3</v>
      </c>
      <c r="H35" s="114">
        <f>H46+H51+H36+H55</f>
        <v>4504.6</v>
      </c>
      <c r="I35" s="9">
        <f>I46+I51+I36+I55</f>
        <v>1611.3</v>
      </c>
    </row>
    <row r="36" spans="1:9" ht="18.75">
      <c r="A36" s="65" t="s">
        <v>84</v>
      </c>
      <c r="B36" s="13" t="s">
        <v>83</v>
      </c>
      <c r="C36" s="13"/>
      <c r="D36" s="13"/>
      <c r="E36" s="13"/>
      <c r="F36" s="13"/>
      <c r="G36" s="9">
        <f>G37+G42+G44</f>
        <v>4666.5</v>
      </c>
      <c r="H36" s="114">
        <f>H37+H42+H44</f>
        <v>350</v>
      </c>
      <c r="I36" s="9">
        <f>I37+I42+I44</f>
        <v>350</v>
      </c>
    </row>
    <row r="37" spans="1:9" ht="41.25" customHeight="1">
      <c r="A37" s="65" t="s">
        <v>371</v>
      </c>
      <c r="B37" s="13" t="s">
        <v>375</v>
      </c>
      <c r="C37" s="13"/>
      <c r="D37" s="13"/>
      <c r="E37" s="13"/>
      <c r="F37" s="13"/>
      <c r="G37" s="9">
        <f>G38+G39+G40+G41</f>
        <v>250</v>
      </c>
      <c r="H37" s="114">
        <f>H38+H39+H40+H41</f>
        <v>150</v>
      </c>
      <c r="I37" s="9">
        <f>I38+I39+I40+I41</f>
        <v>150</v>
      </c>
    </row>
    <row r="38" spans="1:9" ht="42.75" customHeight="1">
      <c r="A38" s="65" t="s">
        <v>91</v>
      </c>
      <c r="B38" s="13" t="s">
        <v>375</v>
      </c>
      <c r="C38" s="13" t="s">
        <v>309</v>
      </c>
      <c r="D38" s="13" t="s">
        <v>125</v>
      </c>
      <c r="E38" s="13" t="s">
        <v>121</v>
      </c>
      <c r="F38" s="13" t="s">
        <v>174</v>
      </c>
      <c r="G38" s="9">
        <v>0</v>
      </c>
      <c r="H38" s="114">
        <v>0</v>
      </c>
      <c r="I38" s="9">
        <v>0</v>
      </c>
    </row>
    <row r="39" spans="1:9" ht="27.75" customHeight="1">
      <c r="A39" s="65" t="s">
        <v>152</v>
      </c>
      <c r="B39" s="13" t="s">
        <v>375</v>
      </c>
      <c r="C39" s="13" t="s">
        <v>309</v>
      </c>
      <c r="D39" s="13" t="s">
        <v>125</v>
      </c>
      <c r="E39" s="13" t="s">
        <v>121</v>
      </c>
      <c r="F39" s="13" t="s">
        <v>179</v>
      </c>
      <c r="G39" s="9">
        <v>0</v>
      </c>
      <c r="H39" s="114">
        <v>0</v>
      </c>
      <c r="I39" s="9">
        <v>0</v>
      </c>
    </row>
    <row r="40" spans="1:10" ht="18.75">
      <c r="A40" s="65" t="s">
        <v>152</v>
      </c>
      <c r="B40" s="13" t="s">
        <v>372</v>
      </c>
      <c r="C40" s="13" t="s">
        <v>309</v>
      </c>
      <c r="D40" s="13" t="s">
        <v>133</v>
      </c>
      <c r="E40" s="13" t="s">
        <v>125</v>
      </c>
      <c r="F40" s="13" t="s">
        <v>179</v>
      </c>
      <c r="G40" s="9">
        <v>0</v>
      </c>
      <c r="H40" s="114">
        <v>0</v>
      </c>
      <c r="I40" s="9">
        <v>0</v>
      </c>
      <c r="J40" s="19" t="s">
        <v>687</v>
      </c>
    </row>
    <row r="41" spans="1:9" ht="37.5">
      <c r="A41" s="65" t="s">
        <v>91</v>
      </c>
      <c r="B41" s="13" t="s">
        <v>372</v>
      </c>
      <c r="C41" s="13" t="s">
        <v>309</v>
      </c>
      <c r="D41" s="13" t="s">
        <v>133</v>
      </c>
      <c r="E41" s="13" t="s">
        <v>125</v>
      </c>
      <c r="F41" s="13" t="s">
        <v>174</v>
      </c>
      <c r="G41" s="9">
        <f>100+150</f>
        <v>250</v>
      </c>
      <c r="H41" s="114">
        <v>150</v>
      </c>
      <c r="I41" s="9">
        <v>150</v>
      </c>
    </row>
    <row r="42" spans="1:9" ht="30" customHeight="1">
      <c r="A42" s="65" t="s">
        <v>530</v>
      </c>
      <c r="B42" s="13" t="s">
        <v>529</v>
      </c>
      <c r="C42" s="13"/>
      <c r="D42" s="13"/>
      <c r="E42" s="13"/>
      <c r="F42" s="13"/>
      <c r="G42" s="9">
        <f>G43</f>
        <v>50</v>
      </c>
      <c r="H42" s="114">
        <f>H43</f>
        <v>200</v>
      </c>
      <c r="I42" s="9">
        <f>I43</f>
        <v>200</v>
      </c>
    </row>
    <row r="43" spans="1:9" ht="37.5">
      <c r="A43" s="65" t="s">
        <v>91</v>
      </c>
      <c r="B43" s="13" t="s">
        <v>529</v>
      </c>
      <c r="C43" s="13" t="s">
        <v>309</v>
      </c>
      <c r="D43" s="13" t="s">
        <v>125</v>
      </c>
      <c r="E43" s="13" t="s">
        <v>121</v>
      </c>
      <c r="F43" s="13" t="s">
        <v>174</v>
      </c>
      <c r="G43" s="9">
        <v>50</v>
      </c>
      <c r="H43" s="114">
        <v>200</v>
      </c>
      <c r="I43" s="9">
        <v>200</v>
      </c>
    </row>
    <row r="44" spans="1:9" ht="18.75">
      <c r="A44" s="65" t="s">
        <v>606</v>
      </c>
      <c r="B44" s="13" t="s">
        <v>605</v>
      </c>
      <c r="C44" s="13"/>
      <c r="D44" s="13"/>
      <c r="E44" s="13"/>
      <c r="F44" s="13"/>
      <c r="G44" s="9">
        <f>G45</f>
        <v>4366.5</v>
      </c>
      <c r="H44" s="114">
        <f>H45</f>
        <v>0</v>
      </c>
      <c r="I44" s="9">
        <f>I45</f>
        <v>0</v>
      </c>
    </row>
    <row r="45" spans="1:9" ht="37.5">
      <c r="A45" s="65" t="s">
        <v>91</v>
      </c>
      <c r="B45" s="13" t="s">
        <v>605</v>
      </c>
      <c r="C45" s="13" t="s">
        <v>309</v>
      </c>
      <c r="D45" s="13" t="s">
        <v>125</v>
      </c>
      <c r="E45" s="13" t="s">
        <v>121</v>
      </c>
      <c r="F45" s="13" t="s">
        <v>174</v>
      </c>
      <c r="G45" s="9">
        <f>4589.1-222.6</f>
        <v>4366.5</v>
      </c>
      <c r="H45" s="114">
        <v>0</v>
      </c>
      <c r="I45" s="9">
        <v>0</v>
      </c>
    </row>
    <row r="46" spans="1:9" ht="46.5" customHeight="1">
      <c r="A46" s="65" t="s">
        <v>14</v>
      </c>
      <c r="B46" s="13" t="s">
        <v>13</v>
      </c>
      <c r="C46" s="13"/>
      <c r="D46" s="13"/>
      <c r="E46" s="13"/>
      <c r="F46" s="13"/>
      <c r="G46" s="9">
        <f>G47+G49</f>
        <v>635.8</v>
      </c>
      <c r="H46" s="114">
        <f>H47+H49</f>
        <v>3392.8</v>
      </c>
      <c r="I46" s="9">
        <f>I47+I49</f>
        <v>500</v>
      </c>
    </row>
    <row r="47" spans="1:9" ht="37.5">
      <c r="A47" s="65" t="s">
        <v>212</v>
      </c>
      <c r="B47" s="13" t="s">
        <v>30</v>
      </c>
      <c r="C47" s="13"/>
      <c r="D47" s="13"/>
      <c r="E47" s="13"/>
      <c r="F47" s="13"/>
      <c r="G47" s="9">
        <f>G48</f>
        <v>635.8</v>
      </c>
      <c r="H47" s="114">
        <f>H48</f>
        <v>300</v>
      </c>
      <c r="I47" s="9">
        <f>I48</f>
        <v>500</v>
      </c>
    </row>
    <row r="48" spans="1:9" ht="37.5">
      <c r="A48" s="65" t="s">
        <v>91</v>
      </c>
      <c r="B48" s="13" t="s">
        <v>30</v>
      </c>
      <c r="C48" s="13" t="s">
        <v>309</v>
      </c>
      <c r="D48" s="13" t="s">
        <v>133</v>
      </c>
      <c r="E48" s="13" t="s">
        <v>125</v>
      </c>
      <c r="F48" s="13" t="s">
        <v>174</v>
      </c>
      <c r="G48" s="9">
        <f>400+235.8</f>
        <v>635.8</v>
      </c>
      <c r="H48" s="114">
        <v>300</v>
      </c>
      <c r="I48" s="9">
        <v>500</v>
      </c>
    </row>
    <row r="49" spans="1:9" ht="37.5">
      <c r="A49" s="31" t="s">
        <v>646</v>
      </c>
      <c r="B49" s="13" t="s">
        <v>676</v>
      </c>
      <c r="C49" s="13"/>
      <c r="D49" s="13"/>
      <c r="E49" s="13"/>
      <c r="F49" s="13"/>
      <c r="G49" s="9">
        <f>G50</f>
        <v>0</v>
      </c>
      <c r="H49" s="114">
        <f>H50</f>
        <v>3092.8</v>
      </c>
      <c r="I49" s="9">
        <f>I50</f>
        <v>0</v>
      </c>
    </row>
    <row r="50" spans="1:9" ht="37.5">
      <c r="A50" s="65" t="s">
        <v>91</v>
      </c>
      <c r="B50" s="13" t="s">
        <v>676</v>
      </c>
      <c r="C50" s="13" t="s">
        <v>309</v>
      </c>
      <c r="D50" s="13" t="s">
        <v>133</v>
      </c>
      <c r="E50" s="13" t="s">
        <v>125</v>
      </c>
      <c r="F50" s="13" t="s">
        <v>174</v>
      </c>
      <c r="G50" s="9"/>
      <c r="H50" s="114">
        <v>3092.8</v>
      </c>
      <c r="I50" s="9"/>
    </row>
    <row r="51" spans="1:9" ht="37.5">
      <c r="A51" s="65" t="s">
        <v>449</v>
      </c>
      <c r="B51" s="13" t="s">
        <v>15</v>
      </c>
      <c r="C51" s="13"/>
      <c r="D51" s="13"/>
      <c r="E51" s="13"/>
      <c r="F51" s="13"/>
      <c r="G51" s="9">
        <f>G52</f>
        <v>210.3</v>
      </c>
      <c r="H51" s="114">
        <f>H52</f>
        <v>210.3</v>
      </c>
      <c r="I51" s="9">
        <f>I52</f>
        <v>209.8</v>
      </c>
    </row>
    <row r="52" spans="1:9" ht="96" customHeight="1">
      <c r="A52" s="65" t="s">
        <v>420</v>
      </c>
      <c r="B52" s="13" t="s">
        <v>421</v>
      </c>
      <c r="C52" s="13"/>
      <c r="D52" s="13"/>
      <c r="E52" s="13"/>
      <c r="F52" s="13"/>
      <c r="G52" s="9">
        <f>G53+G54</f>
        <v>210.3</v>
      </c>
      <c r="H52" s="114">
        <f>H53+H54</f>
        <v>210.3</v>
      </c>
      <c r="I52" s="9">
        <f>I53+I54</f>
        <v>209.8</v>
      </c>
    </row>
    <row r="53" spans="1:9" ht="18.75">
      <c r="A53" s="65" t="s">
        <v>170</v>
      </c>
      <c r="B53" s="13" t="s">
        <v>422</v>
      </c>
      <c r="C53" s="13" t="s">
        <v>309</v>
      </c>
      <c r="D53" s="13" t="s">
        <v>133</v>
      </c>
      <c r="E53" s="13" t="s">
        <v>125</v>
      </c>
      <c r="F53" s="13" t="s">
        <v>171</v>
      </c>
      <c r="G53" s="9">
        <v>160.3</v>
      </c>
      <c r="H53" s="114">
        <v>160.3</v>
      </c>
      <c r="I53" s="9">
        <v>160.3</v>
      </c>
    </row>
    <row r="54" spans="1:9" ht="37.5">
      <c r="A54" s="65" t="s">
        <v>91</v>
      </c>
      <c r="B54" s="13" t="s">
        <v>422</v>
      </c>
      <c r="C54" s="13" t="s">
        <v>309</v>
      </c>
      <c r="D54" s="13" t="s">
        <v>133</v>
      </c>
      <c r="E54" s="13" t="s">
        <v>125</v>
      </c>
      <c r="F54" s="13" t="s">
        <v>174</v>
      </c>
      <c r="G54" s="9">
        <v>50</v>
      </c>
      <c r="H54" s="114">
        <v>50</v>
      </c>
      <c r="I54" s="9">
        <v>49.5</v>
      </c>
    </row>
    <row r="55" spans="1:9" ht="44.25" customHeight="1">
      <c r="A55" s="65" t="s">
        <v>367</v>
      </c>
      <c r="B55" s="13" t="s">
        <v>376</v>
      </c>
      <c r="C55" s="13"/>
      <c r="D55" s="13"/>
      <c r="E55" s="13"/>
      <c r="F55" s="13"/>
      <c r="G55" s="9">
        <f aca="true" t="shared" si="2" ref="G55:I56">G56</f>
        <v>540.7</v>
      </c>
      <c r="H55" s="114">
        <f t="shared" si="2"/>
        <v>551.5</v>
      </c>
      <c r="I55" s="9">
        <f t="shared" si="2"/>
        <v>551.5</v>
      </c>
    </row>
    <row r="56" spans="1:9" ht="117" customHeight="1">
      <c r="A56" s="68" t="s">
        <v>405</v>
      </c>
      <c r="B56" s="13" t="s">
        <v>369</v>
      </c>
      <c r="C56" s="13"/>
      <c r="D56" s="13"/>
      <c r="E56" s="13"/>
      <c r="F56" s="13"/>
      <c r="G56" s="9">
        <f t="shared" si="2"/>
        <v>540.7</v>
      </c>
      <c r="H56" s="114">
        <f t="shared" si="2"/>
        <v>551.5</v>
      </c>
      <c r="I56" s="9">
        <f t="shared" si="2"/>
        <v>551.5</v>
      </c>
    </row>
    <row r="57" spans="1:9" ht="37.5">
      <c r="A57" s="65" t="s">
        <v>91</v>
      </c>
      <c r="B57" s="13" t="s">
        <v>369</v>
      </c>
      <c r="C57" s="13" t="s">
        <v>309</v>
      </c>
      <c r="D57" s="13" t="s">
        <v>122</v>
      </c>
      <c r="E57" s="13" t="s">
        <v>126</v>
      </c>
      <c r="F57" s="13" t="s">
        <v>174</v>
      </c>
      <c r="G57" s="9">
        <v>540.7</v>
      </c>
      <c r="H57" s="114">
        <v>551.5</v>
      </c>
      <c r="I57" s="9">
        <v>551.5</v>
      </c>
    </row>
    <row r="58" spans="1:9" ht="57.75" customHeight="1">
      <c r="A58" s="62" t="s">
        <v>450</v>
      </c>
      <c r="B58" s="10" t="s">
        <v>284</v>
      </c>
      <c r="C58" s="10"/>
      <c r="D58" s="10"/>
      <c r="E58" s="10"/>
      <c r="F58" s="10"/>
      <c r="G58" s="11">
        <f>G59+G76+G83+G86+G71</f>
        <v>21168.7</v>
      </c>
      <c r="H58" s="119">
        <f>H59+H76+H83+H86+H71</f>
        <v>8104.500000000001</v>
      </c>
      <c r="I58" s="11">
        <f>I59+I76+I83+I86+I71</f>
        <v>8188.400000000001</v>
      </c>
    </row>
    <row r="59" spans="1:9" ht="39.75" customHeight="1">
      <c r="A59" s="65" t="s">
        <v>0</v>
      </c>
      <c r="B59" s="13" t="s">
        <v>1</v>
      </c>
      <c r="C59" s="13"/>
      <c r="D59" s="13"/>
      <c r="E59" s="13"/>
      <c r="F59" s="13"/>
      <c r="G59" s="9">
        <f>G60+G62+G65+G67+G69</f>
        <v>7417.2</v>
      </c>
      <c r="H59" s="114">
        <f>H60+H62+H65+H67+H69</f>
        <v>7213.6</v>
      </c>
      <c r="I59" s="9">
        <f>I60+I62+I65+I67+I69</f>
        <v>7297.5</v>
      </c>
    </row>
    <row r="60" spans="1:9" ht="18.75">
      <c r="A60" s="65" t="s">
        <v>345</v>
      </c>
      <c r="B60" s="13" t="s">
        <v>3</v>
      </c>
      <c r="C60" s="13"/>
      <c r="D60" s="13"/>
      <c r="E60" s="13"/>
      <c r="F60" s="13"/>
      <c r="G60" s="9">
        <f>G61</f>
        <v>5251</v>
      </c>
      <c r="H60" s="114">
        <f>H61</f>
        <v>5482.8</v>
      </c>
      <c r="I60" s="9">
        <f>I61</f>
        <v>5566.7</v>
      </c>
    </row>
    <row r="61" spans="1:9" ht="18.75">
      <c r="A61" s="65" t="s">
        <v>186</v>
      </c>
      <c r="B61" s="13" t="s">
        <v>3</v>
      </c>
      <c r="C61" s="13" t="s">
        <v>309</v>
      </c>
      <c r="D61" s="13" t="s">
        <v>139</v>
      </c>
      <c r="E61" s="13" t="s">
        <v>121</v>
      </c>
      <c r="F61" s="13" t="s">
        <v>185</v>
      </c>
      <c r="G61" s="9">
        <f>5145.2+105.8</f>
        <v>5251</v>
      </c>
      <c r="H61" s="114">
        <v>5482.8</v>
      </c>
      <c r="I61" s="9">
        <v>5566.7</v>
      </c>
    </row>
    <row r="62" spans="1:9" ht="18.75">
      <c r="A62" s="65" t="s">
        <v>451</v>
      </c>
      <c r="B62" s="13" t="s">
        <v>2</v>
      </c>
      <c r="C62" s="13"/>
      <c r="D62" s="13"/>
      <c r="E62" s="13"/>
      <c r="F62" s="13"/>
      <c r="G62" s="9">
        <f>G63+G64</f>
        <v>170</v>
      </c>
      <c r="H62" s="114">
        <f>H63+H64</f>
        <v>170</v>
      </c>
      <c r="I62" s="9">
        <f>I63+I64</f>
        <v>170</v>
      </c>
    </row>
    <row r="63" spans="1:9" ht="18.75">
      <c r="A63" s="65" t="s">
        <v>186</v>
      </c>
      <c r="B63" s="13" t="s">
        <v>2</v>
      </c>
      <c r="C63" s="13" t="s">
        <v>327</v>
      </c>
      <c r="D63" s="13" t="s">
        <v>139</v>
      </c>
      <c r="E63" s="13" t="s">
        <v>121</v>
      </c>
      <c r="F63" s="13" t="s">
        <v>185</v>
      </c>
      <c r="G63" s="9">
        <v>110</v>
      </c>
      <c r="H63" s="114">
        <v>110</v>
      </c>
      <c r="I63" s="9">
        <v>110</v>
      </c>
    </row>
    <row r="64" spans="1:9" ht="18.75">
      <c r="A64" s="65" t="s">
        <v>186</v>
      </c>
      <c r="B64" s="13" t="s">
        <v>2</v>
      </c>
      <c r="C64" s="13" t="s">
        <v>309</v>
      </c>
      <c r="D64" s="13" t="s">
        <v>139</v>
      </c>
      <c r="E64" s="13" t="s">
        <v>121</v>
      </c>
      <c r="F64" s="13" t="s">
        <v>185</v>
      </c>
      <c r="G64" s="9">
        <v>60</v>
      </c>
      <c r="H64" s="114">
        <v>60</v>
      </c>
      <c r="I64" s="9">
        <v>60</v>
      </c>
    </row>
    <row r="65" spans="1:9" ht="93.75" customHeight="1">
      <c r="A65" s="65" t="s">
        <v>700</v>
      </c>
      <c r="B65" s="13" t="s">
        <v>82</v>
      </c>
      <c r="C65" s="13"/>
      <c r="D65" s="13"/>
      <c r="E65" s="13"/>
      <c r="F65" s="13"/>
      <c r="G65" s="9">
        <f>G66</f>
        <v>137.9</v>
      </c>
      <c r="H65" s="114">
        <f>H66</f>
        <v>140</v>
      </c>
      <c r="I65" s="9">
        <f>I66</f>
        <v>140</v>
      </c>
    </row>
    <row r="66" spans="1:9" ht="18.75">
      <c r="A66" s="65" t="s">
        <v>186</v>
      </c>
      <c r="B66" s="13" t="s">
        <v>82</v>
      </c>
      <c r="C66" s="13" t="s">
        <v>309</v>
      </c>
      <c r="D66" s="13" t="s">
        <v>139</v>
      </c>
      <c r="E66" s="13" t="s">
        <v>121</v>
      </c>
      <c r="F66" s="13" t="s">
        <v>185</v>
      </c>
      <c r="G66" s="9">
        <v>137.9</v>
      </c>
      <c r="H66" s="114">
        <v>140</v>
      </c>
      <c r="I66" s="9">
        <v>140</v>
      </c>
    </row>
    <row r="67" spans="1:9" ht="37.5">
      <c r="A67" s="65" t="s">
        <v>432</v>
      </c>
      <c r="B67" s="13" t="s">
        <v>442</v>
      </c>
      <c r="C67" s="13"/>
      <c r="D67" s="13"/>
      <c r="E67" s="13"/>
      <c r="F67" s="13"/>
      <c r="G67" s="9">
        <f>G68</f>
        <v>1525</v>
      </c>
      <c r="H67" s="114">
        <f>H68</f>
        <v>1420.8</v>
      </c>
      <c r="I67" s="9">
        <f>I68</f>
        <v>1420.8</v>
      </c>
    </row>
    <row r="68" spans="1:9" ht="18.75">
      <c r="A68" s="65" t="s">
        <v>186</v>
      </c>
      <c r="B68" s="13" t="s">
        <v>442</v>
      </c>
      <c r="C68" s="13" t="s">
        <v>309</v>
      </c>
      <c r="D68" s="13" t="s">
        <v>139</v>
      </c>
      <c r="E68" s="13" t="s">
        <v>121</v>
      </c>
      <c r="F68" s="13" t="s">
        <v>185</v>
      </c>
      <c r="G68" s="9">
        <f>1420.8+104.2</f>
        <v>1525</v>
      </c>
      <c r="H68" s="114">
        <v>1420.8</v>
      </c>
      <c r="I68" s="9">
        <v>1420.8</v>
      </c>
    </row>
    <row r="69" spans="1:9" ht="56.25">
      <c r="A69" s="65" t="s">
        <v>587</v>
      </c>
      <c r="B69" s="13" t="s">
        <v>586</v>
      </c>
      <c r="C69" s="13"/>
      <c r="D69" s="13"/>
      <c r="E69" s="13"/>
      <c r="F69" s="13"/>
      <c r="G69" s="9">
        <f>G70</f>
        <v>333.3</v>
      </c>
      <c r="H69" s="114">
        <f>H70</f>
        <v>0</v>
      </c>
      <c r="I69" s="9">
        <f>I70</f>
        <v>0</v>
      </c>
    </row>
    <row r="70" spans="1:9" ht="18.75">
      <c r="A70" s="65" t="s">
        <v>186</v>
      </c>
      <c r="B70" s="13" t="s">
        <v>586</v>
      </c>
      <c r="C70" s="13" t="s">
        <v>309</v>
      </c>
      <c r="D70" s="13" t="s">
        <v>139</v>
      </c>
      <c r="E70" s="13" t="s">
        <v>121</v>
      </c>
      <c r="F70" s="13" t="s">
        <v>185</v>
      </c>
      <c r="G70" s="9">
        <v>333.3</v>
      </c>
      <c r="H70" s="114">
        <v>0</v>
      </c>
      <c r="I70" s="9">
        <v>0</v>
      </c>
    </row>
    <row r="71" spans="1:9" ht="37.5">
      <c r="A71" s="65" t="s">
        <v>452</v>
      </c>
      <c r="B71" s="13" t="s">
        <v>5</v>
      </c>
      <c r="C71" s="13"/>
      <c r="D71" s="13"/>
      <c r="E71" s="13"/>
      <c r="F71" s="13"/>
      <c r="G71" s="9">
        <f>G72+G74</f>
        <v>50</v>
      </c>
      <c r="H71" s="114">
        <f>H72+H74</f>
        <v>50</v>
      </c>
      <c r="I71" s="9">
        <f>I72+I74</f>
        <v>50</v>
      </c>
    </row>
    <row r="72" spans="1:9" ht="18.75">
      <c r="A72" s="65" t="s">
        <v>451</v>
      </c>
      <c r="B72" s="13" t="s">
        <v>6</v>
      </c>
      <c r="C72" s="13"/>
      <c r="D72" s="13"/>
      <c r="E72" s="13"/>
      <c r="F72" s="13"/>
      <c r="G72" s="9">
        <f>G73</f>
        <v>30</v>
      </c>
      <c r="H72" s="114">
        <f>H73</f>
        <v>30</v>
      </c>
      <c r="I72" s="9">
        <f>I73</f>
        <v>30</v>
      </c>
    </row>
    <row r="73" spans="1:9" ht="18.75">
      <c r="A73" s="65" t="s">
        <v>186</v>
      </c>
      <c r="B73" s="13" t="s">
        <v>6</v>
      </c>
      <c r="C73" s="13" t="s">
        <v>309</v>
      </c>
      <c r="D73" s="13" t="s">
        <v>139</v>
      </c>
      <c r="E73" s="13" t="s">
        <v>121</v>
      </c>
      <c r="F73" s="13" t="s">
        <v>185</v>
      </c>
      <c r="G73" s="9">
        <v>30</v>
      </c>
      <c r="H73" s="114">
        <v>30</v>
      </c>
      <c r="I73" s="9">
        <v>30</v>
      </c>
    </row>
    <row r="74" spans="1:9" ht="99" customHeight="1">
      <c r="A74" s="65" t="s">
        <v>700</v>
      </c>
      <c r="B74" s="13" t="s">
        <v>81</v>
      </c>
      <c r="C74" s="13"/>
      <c r="D74" s="13"/>
      <c r="E74" s="13"/>
      <c r="F74" s="13"/>
      <c r="G74" s="9">
        <f>G75</f>
        <v>20</v>
      </c>
      <c r="H74" s="114">
        <f>H75</f>
        <v>20</v>
      </c>
      <c r="I74" s="9">
        <f>I75</f>
        <v>20</v>
      </c>
    </row>
    <row r="75" spans="1:9" ht="18.75">
      <c r="A75" s="65" t="s">
        <v>186</v>
      </c>
      <c r="B75" s="13" t="s">
        <v>81</v>
      </c>
      <c r="C75" s="13" t="s">
        <v>309</v>
      </c>
      <c r="D75" s="13" t="s">
        <v>139</v>
      </c>
      <c r="E75" s="13" t="s">
        <v>121</v>
      </c>
      <c r="F75" s="13" t="s">
        <v>185</v>
      </c>
      <c r="G75" s="9">
        <v>20</v>
      </c>
      <c r="H75" s="114">
        <v>20</v>
      </c>
      <c r="I75" s="9">
        <v>20</v>
      </c>
    </row>
    <row r="76" spans="1:9" ht="18.75">
      <c r="A76" s="65" t="s">
        <v>4</v>
      </c>
      <c r="B76" s="13" t="s">
        <v>7</v>
      </c>
      <c r="C76" s="13"/>
      <c r="D76" s="13"/>
      <c r="E76" s="13"/>
      <c r="F76" s="13"/>
      <c r="G76" s="9">
        <f>G77+G80</f>
        <v>612.9000000000001</v>
      </c>
      <c r="H76" s="114">
        <f>H77+H80</f>
        <v>478.8</v>
      </c>
      <c r="I76" s="9">
        <f>I77+I80</f>
        <v>478.8</v>
      </c>
    </row>
    <row r="77" spans="1:9" ht="18.75">
      <c r="A77" s="65" t="s">
        <v>451</v>
      </c>
      <c r="B77" s="13" t="s">
        <v>8</v>
      </c>
      <c r="C77" s="13"/>
      <c r="D77" s="13"/>
      <c r="E77" s="13"/>
      <c r="F77" s="13"/>
      <c r="G77" s="9">
        <f>G78+G79</f>
        <v>353.3</v>
      </c>
      <c r="H77" s="114">
        <f>H78+H79</f>
        <v>271.3</v>
      </c>
      <c r="I77" s="9">
        <f>I78+I79</f>
        <v>271.3</v>
      </c>
    </row>
    <row r="78" spans="1:10" ht="18.75">
      <c r="A78" s="65" t="s">
        <v>186</v>
      </c>
      <c r="B78" s="13" t="s">
        <v>8</v>
      </c>
      <c r="C78" s="13" t="s">
        <v>327</v>
      </c>
      <c r="D78" s="13" t="s">
        <v>139</v>
      </c>
      <c r="E78" s="13" t="s">
        <v>121</v>
      </c>
      <c r="F78" s="13" t="s">
        <v>185</v>
      </c>
      <c r="G78" s="9">
        <v>140</v>
      </c>
      <c r="H78" s="114">
        <v>140</v>
      </c>
      <c r="I78" s="9">
        <v>140</v>
      </c>
      <c r="J78" s="24"/>
    </row>
    <row r="79" spans="1:9" ht="18.75">
      <c r="A79" s="65" t="s">
        <v>186</v>
      </c>
      <c r="B79" s="13" t="s">
        <v>8</v>
      </c>
      <c r="C79" s="13" t="s">
        <v>309</v>
      </c>
      <c r="D79" s="13" t="s">
        <v>139</v>
      </c>
      <c r="E79" s="13" t="s">
        <v>121</v>
      </c>
      <c r="F79" s="13" t="s">
        <v>185</v>
      </c>
      <c r="G79" s="9">
        <v>213.3</v>
      </c>
      <c r="H79" s="114">
        <v>131.3</v>
      </c>
      <c r="I79" s="9">
        <v>131.3</v>
      </c>
    </row>
    <row r="80" spans="1:9" ht="99" customHeight="1">
      <c r="A80" s="65" t="s">
        <v>700</v>
      </c>
      <c r="B80" s="13" t="s">
        <v>453</v>
      </c>
      <c r="C80" s="13"/>
      <c r="D80" s="13"/>
      <c r="E80" s="13"/>
      <c r="F80" s="13"/>
      <c r="G80" s="9">
        <f>G82+G81</f>
        <v>259.6</v>
      </c>
      <c r="H80" s="114">
        <f>H82+H81</f>
        <v>207.5</v>
      </c>
      <c r="I80" s="9">
        <f>I82+I81</f>
        <v>207.5</v>
      </c>
    </row>
    <row r="81" spans="1:9" ht="18.75">
      <c r="A81" s="65" t="s">
        <v>186</v>
      </c>
      <c r="B81" s="13" t="s">
        <v>453</v>
      </c>
      <c r="C81" s="13" t="s">
        <v>327</v>
      </c>
      <c r="D81" s="13" t="s">
        <v>139</v>
      </c>
      <c r="E81" s="13" t="s">
        <v>121</v>
      </c>
      <c r="F81" s="13" t="s">
        <v>185</v>
      </c>
      <c r="G81" s="9">
        <f>110+50</f>
        <v>160</v>
      </c>
      <c r="H81" s="114">
        <v>110</v>
      </c>
      <c r="I81" s="9">
        <v>110</v>
      </c>
    </row>
    <row r="82" spans="1:9" ht="18.75">
      <c r="A82" s="65" t="s">
        <v>186</v>
      </c>
      <c r="B82" s="13" t="s">
        <v>453</v>
      </c>
      <c r="C82" s="13" t="s">
        <v>309</v>
      </c>
      <c r="D82" s="13" t="s">
        <v>139</v>
      </c>
      <c r="E82" s="13" t="s">
        <v>121</v>
      </c>
      <c r="F82" s="13" t="s">
        <v>185</v>
      </c>
      <c r="G82" s="9">
        <v>99.6</v>
      </c>
      <c r="H82" s="114">
        <v>97.5</v>
      </c>
      <c r="I82" s="9">
        <v>97.5</v>
      </c>
    </row>
    <row r="83" spans="1:9" ht="37.5">
      <c r="A83" s="65" t="s">
        <v>455</v>
      </c>
      <c r="B83" s="13" t="s">
        <v>80</v>
      </c>
      <c r="C83" s="13"/>
      <c r="D83" s="13"/>
      <c r="E83" s="13"/>
      <c r="F83" s="13"/>
      <c r="G83" s="9">
        <f aca="true" t="shared" si="3" ref="G83:I84">G84</f>
        <v>152.1</v>
      </c>
      <c r="H83" s="114">
        <f t="shared" si="3"/>
        <v>152.1</v>
      </c>
      <c r="I83" s="9">
        <f t="shared" si="3"/>
        <v>152.1</v>
      </c>
    </row>
    <row r="84" spans="1:9" ht="18.75">
      <c r="A84" s="65" t="s">
        <v>451</v>
      </c>
      <c r="B84" s="13" t="s">
        <v>454</v>
      </c>
      <c r="C84" s="13"/>
      <c r="D84" s="13"/>
      <c r="E84" s="13"/>
      <c r="F84" s="13"/>
      <c r="G84" s="9">
        <f t="shared" si="3"/>
        <v>152.1</v>
      </c>
      <c r="H84" s="114">
        <f t="shared" si="3"/>
        <v>152.1</v>
      </c>
      <c r="I84" s="9">
        <f t="shared" si="3"/>
        <v>152.1</v>
      </c>
    </row>
    <row r="85" spans="1:9" ht="37.5">
      <c r="A85" s="65" t="s">
        <v>91</v>
      </c>
      <c r="B85" s="13" t="s">
        <v>454</v>
      </c>
      <c r="C85" s="13" t="s">
        <v>309</v>
      </c>
      <c r="D85" s="13" t="s">
        <v>139</v>
      </c>
      <c r="E85" s="13" t="s">
        <v>121</v>
      </c>
      <c r="F85" s="13" t="s">
        <v>174</v>
      </c>
      <c r="G85" s="9">
        <v>152.1</v>
      </c>
      <c r="H85" s="114">
        <v>152.1</v>
      </c>
      <c r="I85" s="9">
        <v>152.1</v>
      </c>
    </row>
    <row r="86" spans="1:9" ht="18.75">
      <c r="A86" s="65" t="s">
        <v>79</v>
      </c>
      <c r="B86" s="13" t="s">
        <v>456</v>
      </c>
      <c r="C86" s="13"/>
      <c r="D86" s="13"/>
      <c r="E86" s="13"/>
      <c r="F86" s="13"/>
      <c r="G86" s="9">
        <f>G89+G92+G87+G94</f>
        <v>12936.5</v>
      </c>
      <c r="H86" s="114">
        <f>H89+H92+H87+H94</f>
        <v>210</v>
      </c>
      <c r="I86" s="9">
        <f>I89+I92+I87+I94</f>
        <v>210</v>
      </c>
    </row>
    <row r="87" spans="1:9" ht="18.75">
      <c r="A87" s="65" t="s">
        <v>451</v>
      </c>
      <c r="B87" s="13" t="s">
        <v>629</v>
      </c>
      <c r="C87" s="13"/>
      <c r="D87" s="13"/>
      <c r="E87" s="13"/>
      <c r="F87" s="13"/>
      <c r="G87" s="9">
        <f>G88</f>
        <v>40</v>
      </c>
      <c r="H87" s="114">
        <f>H88</f>
        <v>40</v>
      </c>
      <c r="I87" s="9">
        <f>I88</f>
        <v>40</v>
      </c>
    </row>
    <row r="88" spans="1:9" ht="18.75">
      <c r="A88" s="65" t="s">
        <v>186</v>
      </c>
      <c r="B88" s="13" t="s">
        <v>629</v>
      </c>
      <c r="C88" s="13" t="s">
        <v>309</v>
      </c>
      <c r="D88" s="13" t="s">
        <v>139</v>
      </c>
      <c r="E88" s="13" t="s">
        <v>121</v>
      </c>
      <c r="F88" s="13" t="s">
        <v>185</v>
      </c>
      <c r="G88" s="9">
        <v>40</v>
      </c>
      <c r="H88" s="114">
        <v>40</v>
      </c>
      <c r="I88" s="9">
        <v>40</v>
      </c>
    </row>
    <row r="89" spans="1:9" ht="98.25" customHeight="1">
      <c r="A89" s="65" t="s">
        <v>700</v>
      </c>
      <c r="B89" s="13" t="s">
        <v>457</v>
      </c>
      <c r="C89" s="13"/>
      <c r="D89" s="13"/>
      <c r="E89" s="13"/>
      <c r="F89" s="13"/>
      <c r="G89" s="9">
        <f>G90+G91</f>
        <v>120</v>
      </c>
      <c r="H89" s="114">
        <f>H90+H91</f>
        <v>170</v>
      </c>
      <c r="I89" s="9">
        <f>I90+I91</f>
        <v>170</v>
      </c>
    </row>
    <row r="90" spans="1:9" ht="18.75">
      <c r="A90" s="65" t="s">
        <v>186</v>
      </c>
      <c r="B90" s="13" t="s">
        <v>457</v>
      </c>
      <c r="C90" s="13" t="s">
        <v>327</v>
      </c>
      <c r="D90" s="13" t="s">
        <v>139</v>
      </c>
      <c r="E90" s="13" t="s">
        <v>121</v>
      </c>
      <c r="F90" s="13" t="s">
        <v>185</v>
      </c>
      <c r="G90" s="9">
        <v>0</v>
      </c>
      <c r="H90" s="114">
        <v>50</v>
      </c>
      <c r="I90" s="9">
        <v>50</v>
      </c>
    </row>
    <row r="91" spans="1:9" ht="18.75">
      <c r="A91" s="65" t="s">
        <v>186</v>
      </c>
      <c r="B91" s="13" t="s">
        <v>457</v>
      </c>
      <c r="C91" s="13" t="s">
        <v>309</v>
      </c>
      <c r="D91" s="13" t="s">
        <v>139</v>
      </c>
      <c r="E91" s="13" t="s">
        <v>121</v>
      </c>
      <c r="F91" s="13" t="s">
        <v>185</v>
      </c>
      <c r="G91" s="9">
        <v>120</v>
      </c>
      <c r="H91" s="114">
        <v>120</v>
      </c>
      <c r="I91" s="9">
        <v>120</v>
      </c>
    </row>
    <row r="92" spans="1:9" ht="56.25">
      <c r="A92" s="84" t="s">
        <v>677</v>
      </c>
      <c r="B92" s="13" t="s">
        <v>627</v>
      </c>
      <c r="C92" s="13"/>
      <c r="D92" s="13"/>
      <c r="E92" s="13"/>
      <c r="F92" s="13"/>
      <c r="G92" s="9">
        <f>G93</f>
        <v>300</v>
      </c>
      <c r="H92" s="114">
        <f>H93</f>
        <v>0</v>
      </c>
      <c r="I92" s="9">
        <f>I93</f>
        <v>0</v>
      </c>
    </row>
    <row r="93" spans="1:9" ht="30" customHeight="1">
      <c r="A93" s="65" t="s">
        <v>186</v>
      </c>
      <c r="B93" s="13" t="s">
        <v>627</v>
      </c>
      <c r="C93" s="13" t="s">
        <v>309</v>
      </c>
      <c r="D93" s="13" t="s">
        <v>139</v>
      </c>
      <c r="E93" s="13" t="s">
        <v>121</v>
      </c>
      <c r="F93" s="13" t="s">
        <v>185</v>
      </c>
      <c r="G93" s="9">
        <v>300</v>
      </c>
      <c r="H93" s="114"/>
      <c r="I93" s="9"/>
    </row>
    <row r="94" spans="1:9" ht="78.75" customHeight="1">
      <c r="A94" s="31" t="s">
        <v>659</v>
      </c>
      <c r="B94" s="79" t="s">
        <v>660</v>
      </c>
      <c r="C94" s="13"/>
      <c r="D94" s="13"/>
      <c r="E94" s="13"/>
      <c r="F94" s="13"/>
      <c r="G94" s="9">
        <f>G95</f>
        <v>12476.5</v>
      </c>
      <c r="H94" s="114">
        <f>H95</f>
        <v>0</v>
      </c>
      <c r="I94" s="9">
        <f>I95</f>
        <v>0</v>
      </c>
    </row>
    <row r="95" spans="1:9" ht="27" customHeight="1">
      <c r="A95" s="65" t="s">
        <v>186</v>
      </c>
      <c r="B95" s="79" t="s">
        <v>660</v>
      </c>
      <c r="C95" s="13" t="s">
        <v>309</v>
      </c>
      <c r="D95" s="13" t="s">
        <v>139</v>
      </c>
      <c r="E95" s="13" t="s">
        <v>121</v>
      </c>
      <c r="F95" s="13" t="s">
        <v>185</v>
      </c>
      <c r="G95" s="9">
        <v>12476.5</v>
      </c>
      <c r="H95" s="114"/>
      <c r="I95" s="9"/>
    </row>
    <row r="96" spans="1:9" ht="53.25" customHeight="1">
      <c r="A96" s="62" t="s">
        <v>496</v>
      </c>
      <c r="B96" s="10" t="s">
        <v>9</v>
      </c>
      <c r="C96" s="10"/>
      <c r="D96" s="10"/>
      <c r="E96" s="10"/>
      <c r="F96" s="10"/>
      <c r="G96" s="11">
        <f>G97+G121+G126</f>
        <v>33083.3</v>
      </c>
      <c r="H96" s="119">
        <f>H97+H121+H126</f>
        <v>33901.6</v>
      </c>
      <c r="I96" s="11">
        <f>I97+I121+I126</f>
        <v>33858.4</v>
      </c>
    </row>
    <row r="97" spans="1:9" ht="37.5">
      <c r="A97" s="65" t="s">
        <v>40</v>
      </c>
      <c r="B97" s="13" t="s">
        <v>41</v>
      </c>
      <c r="C97" s="13"/>
      <c r="D97" s="13"/>
      <c r="E97" s="13"/>
      <c r="F97" s="13"/>
      <c r="G97" s="9">
        <f>G98+G104+G117+G113</f>
        <v>25860.4</v>
      </c>
      <c r="H97" s="114">
        <f>H98+H104+H117</f>
        <v>26732.8</v>
      </c>
      <c r="I97" s="9">
        <f>I98+I104+I117</f>
        <v>26643.5</v>
      </c>
    </row>
    <row r="98" spans="1:9" ht="37.5">
      <c r="A98" s="65" t="s">
        <v>24</v>
      </c>
      <c r="B98" s="13" t="s">
        <v>43</v>
      </c>
      <c r="C98" s="13"/>
      <c r="D98" s="13"/>
      <c r="E98" s="13"/>
      <c r="F98" s="13"/>
      <c r="G98" s="9">
        <f>G99</f>
        <v>725.7</v>
      </c>
      <c r="H98" s="114">
        <f>H99</f>
        <v>686.4</v>
      </c>
      <c r="I98" s="9">
        <f>I99</f>
        <v>686.4</v>
      </c>
    </row>
    <row r="99" spans="1:9" ht="99" customHeight="1">
      <c r="A99" s="65" t="s">
        <v>691</v>
      </c>
      <c r="B99" s="13" t="s">
        <v>42</v>
      </c>
      <c r="C99" s="13"/>
      <c r="D99" s="13"/>
      <c r="E99" s="13"/>
      <c r="F99" s="13"/>
      <c r="G99" s="9">
        <f>G100+G101+G102+G103</f>
        <v>725.7</v>
      </c>
      <c r="H99" s="114">
        <f>H100+H101+H102+H103</f>
        <v>686.4</v>
      </c>
      <c r="I99" s="9">
        <f>I100+I101+I102+I103</f>
        <v>686.4</v>
      </c>
    </row>
    <row r="100" spans="1:9" ht="37.5">
      <c r="A100" s="65" t="s">
        <v>91</v>
      </c>
      <c r="B100" s="13" t="s">
        <v>42</v>
      </c>
      <c r="C100" s="13" t="s">
        <v>326</v>
      </c>
      <c r="D100" s="66">
        <v>10</v>
      </c>
      <c r="E100" s="13" t="s">
        <v>120</v>
      </c>
      <c r="F100" s="13" t="s">
        <v>174</v>
      </c>
      <c r="G100" s="9">
        <f>8.5</f>
        <v>8.5</v>
      </c>
      <c r="H100" s="114">
        <f>8.5</f>
        <v>8.5</v>
      </c>
      <c r="I100" s="9">
        <f>8.5</f>
        <v>8.5</v>
      </c>
    </row>
    <row r="101" spans="1:9" ht="18.75">
      <c r="A101" s="65" t="s">
        <v>216</v>
      </c>
      <c r="B101" s="13" t="s">
        <v>42</v>
      </c>
      <c r="C101" s="13" t="s">
        <v>326</v>
      </c>
      <c r="D101" s="66">
        <v>10</v>
      </c>
      <c r="E101" s="13" t="s">
        <v>120</v>
      </c>
      <c r="F101" s="13" t="s">
        <v>215</v>
      </c>
      <c r="G101" s="9">
        <v>297.9</v>
      </c>
      <c r="H101" s="114">
        <v>277.9</v>
      </c>
      <c r="I101" s="9">
        <v>277.9</v>
      </c>
    </row>
    <row r="102" spans="1:9" ht="37.5">
      <c r="A102" s="65" t="s">
        <v>91</v>
      </c>
      <c r="B102" s="13" t="s">
        <v>42</v>
      </c>
      <c r="C102" s="13" t="s">
        <v>309</v>
      </c>
      <c r="D102" s="66">
        <v>10</v>
      </c>
      <c r="E102" s="13" t="s">
        <v>120</v>
      </c>
      <c r="F102" s="13" t="s">
        <v>174</v>
      </c>
      <c r="G102" s="9">
        <v>29.3</v>
      </c>
      <c r="H102" s="114">
        <v>10</v>
      </c>
      <c r="I102" s="9">
        <v>10</v>
      </c>
    </row>
    <row r="103" spans="1:9" ht="18.75">
      <c r="A103" s="65" t="s">
        <v>216</v>
      </c>
      <c r="B103" s="13" t="s">
        <v>42</v>
      </c>
      <c r="C103" s="13" t="s">
        <v>309</v>
      </c>
      <c r="D103" s="66">
        <v>10</v>
      </c>
      <c r="E103" s="13" t="s">
        <v>120</v>
      </c>
      <c r="F103" s="13" t="s">
        <v>215</v>
      </c>
      <c r="G103" s="9">
        <v>390</v>
      </c>
      <c r="H103" s="114">
        <v>390</v>
      </c>
      <c r="I103" s="9">
        <v>390</v>
      </c>
    </row>
    <row r="104" spans="1:9" ht="37.5" customHeight="1">
      <c r="A104" s="65" t="s">
        <v>92</v>
      </c>
      <c r="B104" s="13" t="s">
        <v>497</v>
      </c>
      <c r="C104" s="13"/>
      <c r="D104" s="66"/>
      <c r="E104" s="13"/>
      <c r="F104" s="13"/>
      <c r="G104" s="9">
        <f>G105+G109+G111</f>
        <v>2061.9</v>
      </c>
      <c r="H104" s="114">
        <f>H105+H109+H111</f>
        <v>3598.1000000000004</v>
      </c>
      <c r="I104" s="9">
        <f>I105+I109+I111</f>
        <v>3508.8</v>
      </c>
    </row>
    <row r="105" spans="1:9" ht="60.75" customHeight="1">
      <c r="A105" s="65" t="s">
        <v>289</v>
      </c>
      <c r="B105" s="13" t="s">
        <v>498</v>
      </c>
      <c r="C105" s="13"/>
      <c r="D105" s="13"/>
      <c r="E105" s="13"/>
      <c r="F105" s="13"/>
      <c r="G105" s="9">
        <f>G106+G107+G108</f>
        <v>1941.7</v>
      </c>
      <c r="H105" s="114">
        <f>H106+H107+H108</f>
        <v>1941.7</v>
      </c>
      <c r="I105" s="9">
        <f>I106+I107+I108</f>
        <v>1941.7</v>
      </c>
    </row>
    <row r="106" spans="1:9" ht="37.5">
      <c r="A106" s="65" t="s">
        <v>91</v>
      </c>
      <c r="B106" s="13" t="s">
        <v>498</v>
      </c>
      <c r="C106" s="13" t="s">
        <v>309</v>
      </c>
      <c r="D106" s="13" t="s">
        <v>123</v>
      </c>
      <c r="E106" s="13" t="s">
        <v>117</v>
      </c>
      <c r="F106" s="13" t="s">
        <v>174</v>
      </c>
      <c r="G106" s="9">
        <v>15</v>
      </c>
      <c r="H106" s="114">
        <v>15</v>
      </c>
      <c r="I106" s="9">
        <v>15</v>
      </c>
    </row>
    <row r="107" spans="1:9" ht="26.25" customHeight="1">
      <c r="A107" s="65" t="s">
        <v>89</v>
      </c>
      <c r="B107" s="13" t="s">
        <v>498</v>
      </c>
      <c r="C107" s="13" t="s">
        <v>309</v>
      </c>
      <c r="D107" s="13" t="s">
        <v>123</v>
      </c>
      <c r="E107" s="13" t="s">
        <v>117</v>
      </c>
      <c r="F107" s="13" t="s">
        <v>203</v>
      </c>
      <c r="G107" s="9">
        <v>1926.7</v>
      </c>
      <c r="H107" s="114">
        <v>1926.7</v>
      </c>
      <c r="I107" s="9">
        <v>1926.7</v>
      </c>
    </row>
    <row r="108" spans="1:9" ht="24" customHeight="1">
      <c r="A108" s="65" t="s">
        <v>610</v>
      </c>
      <c r="B108" s="13" t="s">
        <v>498</v>
      </c>
      <c r="C108" s="13" t="s">
        <v>309</v>
      </c>
      <c r="D108" s="13" t="s">
        <v>123</v>
      </c>
      <c r="E108" s="13" t="s">
        <v>133</v>
      </c>
      <c r="F108" s="13" t="s">
        <v>609</v>
      </c>
      <c r="G108" s="9">
        <v>0</v>
      </c>
      <c r="H108" s="114">
        <v>0</v>
      </c>
      <c r="I108" s="9">
        <v>0</v>
      </c>
    </row>
    <row r="109" spans="1:9" ht="41.25" customHeight="1">
      <c r="A109" s="65" t="s">
        <v>290</v>
      </c>
      <c r="B109" s="13" t="s">
        <v>499</v>
      </c>
      <c r="C109" s="13"/>
      <c r="D109" s="66"/>
      <c r="E109" s="13"/>
      <c r="F109" s="13"/>
      <c r="G109" s="9">
        <f>G110</f>
        <v>120.2</v>
      </c>
      <c r="H109" s="114">
        <f>H110</f>
        <v>120.2</v>
      </c>
      <c r="I109" s="9">
        <f>I110</f>
        <v>120.2</v>
      </c>
    </row>
    <row r="110" spans="1:9" ht="45" customHeight="1">
      <c r="A110" s="65" t="s">
        <v>628</v>
      </c>
      <c r="B110" s="13" t="s">
        <v>500</v>
      </c>
      <c r="C110" s="13" t="s">
        <v>309</v>
      </c>
      <c r="D110" s="66">
        <v>10</v>
      </c>
      <c r="E110" s="13" t="s">
        <v>120</v>
      </c>
      <c r="F110" s="13" t="s">
        <v>608</v>
      </c>
      <c r="G110" s="9">
        <v>120.2</v>
      </c>
      <c r="H110" s="114">
        <v>120.2</v>
      </c>
      <c r="I110" s="9">
        <v>120.2</v>
      </c>
    </row>
    <row r="111" spans="1:9" ht="39" customHeight="1">
      <c r="A111" s="65" t="s">
        <v>394</v>
      </c>
      <c r="B111" s="87" t="s">
        <v>501</v>
      </c>
      <c r="C111" s="13"/>
      <c r="D111" s="66"/>
      <c r="E111" s="13"/>
      <c r="F111" s="13"/>
      <c r="G111" s="9">
        <f>G112</f>
        <v>0</v>
      </c>
      <c r="H111" s="114">
        <f>H112</f>
        <v>1536.2</v>
      </c>
      <c r="I111" s="9">
        <f>I112</f>
        <v>1446.9</v>
      </c>
    </row>
    <row r="112" spans="1:9" ht="18.75">
      <c r="A112" s="65" t="s">
        <v>216</v>
      </c>
      <c r="B112" s="87" t="s">
        <v>501</v>
      </c>
      <c r="C112" s="13" t="s">
        <v>309</v>
      </c>
      <c r="D112" s="66">
        <v>10</v>
      </c>
      <c r="E112" s="13" t="s">
        <v>120</v>
      </c>
      <c r="F112" s="13" t="s">
        <v>215</v>
      </c>
      <c r="G112" s="9">
        <v>0</v>
      </c>
      <c r="H112" s="114">
        <v>1536.2</v>
      </c>
      <c r="I112" s="9">
        <f>1447-0.1</f>
        <v>1446.9</v>
      </c>
    </row>
    <row r="113" spans="1:9" ht="18.75">
      <c r="A113" s="65" t="s">
        <v>664</v>
      </c>
      <c r="B113" s="13" t="s">
        <v>44</v>
      </c>
      <c r="C113" s="13"/>
      <c r="D113" s="66"/>
      <c r="E113" s="13"/>
      <c r="F113" s="13"/>
      <c r="G113" s="9">
        <f>G114</f>
        <v>500</v>
      </c>
      <c r="H113" s="114">
        <f>H114</f>
        <v>0</v>
      </c>
      <c r="I113" s="9">
        <f>I114</f>
        <v>0</v>
      </c>
    </row>
    <row r="114" spans="1:9" ht="56.25">
      <c r="A114" s="65" t="s">
        <v>662</v>
      </c>
      <c r="B114" s="13" t="s">
        <v>663</v>
      </c>
      <c r="C114" s="13"/>
      <c r="D114" s="66"/>
      <c r="E114" s="13"/>
      <c r="F114" s="13"/>
      <c r="G114" s="9">
        <f>G115+G116</f>
        <v>500</v>
      </c>
      <c r="H114" s="114">
        <f>H115+H116</f>
        <v>0</v>
      </c>
      <c r="I114" s="9">
        <f>I115+I116</f>
        <v>0</v>
      </c>
    </row>
    <row r="115" spans="1:9" ht="37.5">
      <c r="A115" s="65" t="s">
        <v>91</v>
      </c>
      <c r="B115" s="13" t="s">
        <v>663</v>
      </c>
      <c r="C115" s="76">
        <v>546</v>
      </c>
      <c r="D115" s="87" t="s">
        <v>118</v>
      </c>
      <c r="E115" s="87" t="s">
        <v>117</v>
      </c>
      <c r="F115" s="76">
        <v>240</v>
      </c>
      <c r="G115" s="9">
        <f>250-50</f>
        <v>200</v>
      </c>
      <c r="H115" s="114"/>
      <c r="I115" s="9"/>
    </row>
    <row r="116" spans="1:9" ht="18.75">
      <c r="A116" s="65" t="s">
        <v>186</v>
      </c>
      <c r="B116" s="13" t="s">
        <v>663</v>
      </c>
      <c r="C116" s="13" t="s">
        <v>327</v>
      </c>
      <c r="D116" s="13" t="s">
        <v>118</v>
      </c>
      <c r="E116" s="13" t="s">
        <v>117</v>
      </c>
      <c r="F116" s="13" t="s">
        <v>185</v>
      </c>
      <c r="G116" s="9">
        <f>250+50</f>
        <v>300</v>
      </c>
      <c r="H116" s="114"/>
      <c r="I116" s="9"/>
    </row>
    <row r="117" spans="1:9" ht="56.25">
      <c r="A117" s="65" t="s">
        <v>414</v>
      </c>
      <c r="B117" s="87" t="s">
        <v>413</v>
      </c>
      <c r="C117" s="13"/>
      <c r="D117" s="66"/>
      <c r="E117" s="13"/>
      <c r="F117" s="13"/>
      <c r="G117" s="9">
        <f>G118</f>
        <v>22572.8</v>
      </c>
      <c r="H117" s="114">
        <f>H118</f>
        <v>22448.3</v>
      </c>
      <c r="I117" s="9">
        <f>I118</f>
        <v>22448.3</v>
      </c>
    </row>
    <row r="118" spans="1:9" ht="132.75" customHeight="1">
      <c r="A118" s="68" t="s">
        <v>415</v>
      </c>
      <c r="B118" s="13" t="s">
        <v>411</v>
      </c>
      <c r="C118" s="13"/>
      <c r="D118" s="66"/>
      <c r="E118" s="13"/>
      <c r="F118" s="13"/>
      <c r="G118" s="9">
        <f>G119+G120</f>
        <v>22572.8</v>
      </c>
      <c r="H118" s="114">
        <f>H119+H120</f>
        <v>22448.3</v>
      </c>
      <c r="I118" s="9">
        <f>I119+I120</f>
        <v>22448.3</v>
      </c>
    </row>
    <row r="119" spans="1:9" ht="37.5">
      <c r="A119" s="65" t="s">
        <v>91</v>
      </c>
      <c r="B119" s="13" t="s">
        <v>411</v>
      </c>
      <c r="C119" s="13" t="s">
        <v>309</v>
      </c>
      <c r="D119" s="13" t="s">
        <v>117</v>
      </c>
      <c r="E119" s="13" t="s">
        <v>118</v>
      </c>
      <c r="F119" s="13" t="s">
        <v>174</v>
      </c>
      <c r="G119" s="9">
        <v>333.6</v>
      </c>
      <c r="H119" s="114">
        <v>331.7</v>
      </c>
      <c r="I119" s="9">
        <v>331.7</v>
      </c>
    </row>
    <row r="120" spans="1:9" ht="18.75">
      <c r="A120" s="65" t="s">
        <v>89</v>
      </c>
      <c r="B120" s="13" t="s">
        <v>411</v>
      </c>
      <c r="C120" s="13" t="s">
        <v>309</v>
      </c>
      <c r="D120" s="66">
        <v>10</v>
      </c>
      <c r="E120" s="13" t="s">
        <v>120</v>
      </c>
      <c r="F120" s="13" t="s">
        <v>203</v>
      </c>
      <c r="G120" s="9">
        <v>22239.2</v>
      </c>
      <c r="H120" s="114">
        <v>22116.6</v>
      </c>
      <c r="I120" s="9">
        <v>22116.6</v>
      </c>
    </row>
    <row r="121" spans="1:9" ht="41.25" customHeight="1">
      <c r="A121" s="65" t="s">
        <v>46</v>
      </c>
      <c r="B121" s="13" t="s">
        <v>45</v>
      </c>
      <c r="C121" s="13"/>
      <c r="D121" s="13"/>
      <c r="E121" s="13"/>
      <c r="F121" s="13"/>
      <c r="G121" s="9">
        <f aca="true" t="shared" si="4" ref="G121:I122">G122</f>
        <v>1435</v>
      </c>
      <c r="H121" s="114">
        <f t="shared" si="4"/>
        <v>1435</v>
      </c>
      <c r="I121" s="9">
        <f t="shared" si="4"/>
        <v>1435</v>
      </c>
    </row>
    <row r="122" spans="1:9" ht="76.5" customHeight="1">
      <c r="A122" s="65" t="s">
        <v>310</v>
      </c>
      <c r="B122" s="13" t="s">
        <v>503</v>
      </c>
      <c r="C122" s="13"/>
      <c r="D122" s="13"/>
      <c r="E122" s="13"/>
      <c r="F122" s="13"/>
      <c r="G122" s="9">
        <f t="shared" si="4"/>
        <v>1435</v>
      </c>
      <c r="H122" s="114">
        <f t="shared" si="4"/>
        <v>1435</v>
      </c>
      <c r="I122" s="9">
        <f t="shared" si="4"/>
        <v>1435</v>
      </c>
    </row>
    <row r="123" spans="1:9" ht="176.25" customHeight="1">
      <c r="A123" s="65" t="s">
        <v>416</v>
      </c>
      <c r="B123" s="13" t="s">
        <v>504</v>
      </c>
      <c r="C123" s="13"/>
      <c r="D123" s="13"/>
      <c r="E123" s="13"/>
      <c r="F123" s="13"/>
      <c r="G123" s="9">
        <f>G124+G125</f>
        <v>1435</v>
      </c>
      <c r="H123" s="114">
        <f>H124+H125</f>
        <v>1435</v>
      </c>
      <c r="I123" s="9">
        <f>I124+I125</f>
        <v>1435</v>
      </c>
    </row>
    <row r="124" spans="1:9" ht="18.75">
      <c r="A124" s="65" t="s">
        <v>170</v>
      </c>
      <c r="B124" s="13" t="s">
        <v>504</v>
      </c>
      <c r="C124" s="13" t="s">
        <v>309</v>
      </c>
      <c r="D124" s="13" t="s">
        <v>117</v>
      </c>
      <c r="E124" s="13" t="s">
        <v>118</v>
      </c>
      <c r="F124" s="13" t="s">
        <v>171</v>
      </c>
      <c r="G124" s="9">
        <f>1075+59.6</f>
        <v>1134.6</v>
      </c>
      <c r="H124" s="114">
        <v>1075</v>
      </c>
      <c r="I124" s="9">
        <v>1075</v>
      </c>
    </row>
    <row r="125" spans="1:9" ht="37.5">
      <c r="A125" s="65" t="s">
        <v>91</v>
      </c>
      <c r="B125" s="13" t="s">
        <v>504</v>
      </c>
      <c r="C125" s="13" t="s">
        <v>309</v>
      </c>
      <c r="D125" s="13" t="s">
        <v>117</v>
      </c>
      <c r="E125" s="13" t="s">
        <v>118</v>
      </c>
      <c r="F125" s="13" t="s">
        <v>174</v>
      </c>
      <c r="G125" s="9">
        <f>360-59.6</f>
        <v>300.4</v>
      </c>
      <c r="H125" s="114">
        <v>360</v>
      </c>
      <c r="I125" s="9">
        <v>360</v>
      </c>
    </row>
    <row r="126" spans="1:9" ht="59.25" customHeight="1">
      <c r="A126" s="65" t="s">
        <v>502</v>
      </c>
      <c r="B126" s="13" t="s">
        <v>10</v>
      </c>
      <c r="C126" s="13"/>
      <c r="D126" s="13"/>
      <c r="E126" s="13"/>
      <c r="F126" s="13"/>
      <c r="G126" s="9">
        <f>G127+G137+G140</f>
        <v>5787.9</v>
      </c>
      <c r="H126" s="114">
        <f>H127+H137+H140</f>
        <v>5733.799999999999</v>
      </c>
      <c r="I126" s="9">
        <f>I127+I137+I140</f>
        <v>5779.9</v>
      </c>
    </row>
    <row r="127" spans="1:9" ht="37.5">
      <c r="A127" s="65" t="s">
        <v>346</v>
      </c>
      <c r="B127" s="13" t="s">
        <v>11</v>
      </c>
      <c r="C127" s="13"/>
      <c r="D127" s="13"/>
      <c r="E127" s="13"/>
      <c r="F127" s="13"/>
      <c r="G127" s="9">
        <f>G128+G130+G135+G133</f>
        <v>5407.5</v>
      </c>
      <c r="H127" s="114">
        <f>H128+H130+H135+H133</f>
        <v>5378.799999999999</v>
      </c>
      <c r="I127" s="9">
        <f>I128+I130+I135+I133</f>
        <v>5424.9</v>
      </c>
    </row>
    <row r="128" spans="1:9" ht="18.75">
      <c r="A128" s="65" t="s">
        <v>345</v>
      </c>
      <c r="B128" s="13" t="s">
        <v>88</v>
      </c>
      <c r="C128" s="13"/>
      <c r="D128" s="13"/>
      <c r="E128" s="13"/>
      <c r="F128" s="13"/>
      <c r="G128" s="9">
        <f>G129</f>
        <v>1641.6</v>
      </c>
      <c r="H128" s="114">
        <f>H129</f>
        <v>1862.5</v>
      </c>
      <c r="I128" s="9">
        <f>I129</f>
        <v>1908.6</v>
      </c>
    </row>
    <row r="129" spans="1:9" ht="18.75">
      <c r="A129" s="65" t="s">
        <v>186</v>
      </c>
      <c r="B129" s="13" t="s">
        <v>88</v>
      </c>
      <c r="C129" s="13" t="s">
        <v>309</v>
      </c>
      <c r="D129" s="13" t="s">
        <v>126</v>
      </c>
      <c r="E129" s="13" t="s">
        <v>126</v>
      </c>
      <c r="F129" s="13" t="s">
        <v>185</v>
      </c>
      <c r="G129" s="9">
        <v>1641.6</v>
      </c>
      <c r="H129" s="114">
        <v>1862.5</v>
      </c>
      <c r="I129" s="9">
        <v>1908.6</v>
      </c>
    </row>
    <row r="130" spans="1:9" ht="18.75">
      <c r="A130" s="65" t="s">
        <v>39</v>
      </c>
      <c r="B130" s="13" t="s">
        <v>38</v>
      </c>
      <c r="C130" s="13"/>
      <c r="D130" s="13"/>
      <c r="E130" s="13"/>
      <c r="F130" s="13"/>
      <c r="G130" s="9">
        <f>G131+G132</f>
        <v>684.6</v>
      </c>
      <c r="H130" s="114">
        <f>H131+H132</f>
        <v>705</v>
      </c>
      <c r="I130" s="9">
        <f>I131+I132</f>
        <v>705</v>
      </c>
    </row>
    <row r="131" spans="1:9" ht="18.75">
      <c r="A131" s="65" t="s">
        <v>186</v>
      </c>
      <c r="B131" s="13" t="s">
        <v>38</v>
      </c>
      <c r="C131" s="13" t="s">
        <v>327</v>
      </c>
      <c r="D131" s="13" t="s">
        <v>126</v>
      </c>
      <c r="E131" s="13" t="s">
        <v>126</v>
      </c>
      <c r="F131" s="13" t="s">
        <v>185</v>
      </c>
      <c r="G131" s="9">
        <v>684.6</v>
      </c>
      <c r="H131" s="114">
        <v>625</v>
      </c>
      <c r="I131" s="9">
        <v>625</v>
      </c>
    </row>
    <row r="132" spans="1:9" ht="18.75">
      <c r="A132" s="65" t="s">
        <v>186</v>
      </c>
      <c r="B132" s="13" t="s">
        <v>38</v>
      </c>
      <c r="C132" s="13" t="s">
        <v>309</v>
      </c>
      <c r="D132" s="13" t="s">
        <v>126</v>
      </c>
      <c r="E132" s="13" t="s">
        <v>126</v>
      </c>
      <c r="F132" s="13" t="s">
        <v>185</v>
      </c>
      <c r="G132" s="9">
        <v>0</v>
      </c>
      <c r="H132" s="114">
        <v>80</v>
      </c>
      <c r="I132" s="9">
        <v>80</v>
      </c>
    </row>
    <row r="133" spans="1:9" ht="37.5">
      <c r="A133" s="65" t="s">
        <v>432</v>
      </c>
      <c r="B133" s="13" t="s">
        <v>434</v>
      </c>
      <c r="C133" s="13"/>
      <c r="D133" s="13"/>
      <c r="E133" s="13"/>
      <c r="F133" s="13"/>
      <c r="G133" s="9">
        <f>G134</f>
        <v>1534.9</v>
      </c>
      <c r="H133" s="114">
        <f>H134</f>
        <v>1264.9</v>
      </c>
      <c r="I133" s="9">
        <f>I134</f>
        <v>1264.9</v>
      </c>
    </row>
    <row r="134" spans="1:9" ht="18.75">
      <c r="A134" s="65" t="s">
        <v>186</v>
      </c>
      <c r="B134" s="13" t="s">
        <v>434</v>
      </c>
      <c r="C134" s="13" t="s">
        <v>309</v>
      </c>
      <c r="D134" s="13" t="s">
        <v>126</v>
      </c>
      <c r="E134" s="13" t="s">
        <v>126</v>
      </c>
      <c r="F134" s="13" t="s">
        <v>185</v>
      </c>
      <c r="G134" s="9">
        <f>1264.9+270</f>
        <v>1534.9</v>
      </c>
      <c r="H134" s="114">
        <v>1264.9</v>
      </c>
      <c r="I134" s="9">
        <v>1264.9</v>
      </c>
    </row>
    <row r="135" spans="1:9" ht="117.75" customHeight="1">
      <c r="A135" s="65" t="s">
        <v>480</v>
      </c>
      <c r="B135" s="13" t="s">
        <v>68</v>
      </c>
      <c r="C135" s="13"/>
      <c r="D135" s="13"/>
      <c r="E135" s="13"/>
      <c r="F135" s="13"/>
      <c r="G135" s="9">
        <f>G136</f>
        <v>1546.4</v>
      </c>
      <c r="H135" s="114">
        <f>H136</f>
        <v>1546.4</v>
      </c>
      <c r="I135" s="9">
        <f>I136</f>
        <v>1546.4</v>
      </c>
    </row>
    <row r="136" spans="1:9" ht="18.75">
      <c r="A136" s="65" t="s">
        <v>186</v>
      </c>
      <c r="B136" s="13" t="s">
        <v>68</v>
      </c>
      <c r="C136" s="13" t="s">
        <v>311</v>
      </c>
      <c r="D136" s="13" t="s">
        <v>126</v>
      </c>
      <c r="E136" s="13" t="s">
        <v>126</v>
      </c>
      <c r="F136" s="13" t="s">
        <v>185</v>
      </c>
      <c r="G136" s="9">
        <v>1546.4</v>
      </c>
      <c r="H136" s="114">
        <v>1546.4</v>
      </c>
      <c r="I136" s="9">
        <v>1546.4</v>
      </c>
    </row>
    <row r="137" spans="1:9" ht="37.5">
      <c r="A137" s="65" t="s">
        <v>20</v>
      </c>
      <c r="B137" s="13" t="s">
        <v>505</v>
      </c>
      <c r="C137" s="13"/>
      <c r="D137" s="13"/>
      <c r="E137" s="13"/>
      <c r="F137" s="13"/>
      <c r="G137" s="9">
        <f aca="true" t="shared" si="5" ref="G137:I138">G138</f>
        <v>350.4</v>
      </c>
      <c r="H137" s="114">
        <f t="shared" si="5"/>
        <v>325</v>
      </c>
      <c r="I137" s="9">
        <f t="shared" si="5"/>
        <v>325</v>
      </c>
    </row>
    <row r="138" spans="1:9" ht="18.75">
      <c r="A138" s="65" t="s">
        <v>39</v>
      </c>
      <c r="B138" s="13" t="s">
        <v>506</v>
      </c>
      <c r="C138" s="13"/>
      <c r="D138" s="13"/>
      <c r="E138" s="13"/>
      <c r="F138" s="13"/>
      <c r="G138" s="9">
        <f t="shared" si="5"/>
        <v>350.4</v>
      </c>
      <c r="H138" s="114">
        <f t="shared" si="5"/>
        <v>325</v>
      </c>
      <c r="I138" s="9">
        <f t="shared" si="5"/>
        <v>325</v>
      </c>
    </row>
    <row r="139" spans="1:9" ht="18.75">
      <c r="A139" s="65" t="s">
        <v>186</v>
      </c>
      <c r="B139" s="13" t="s">
        <v>506</v>
      </c>
      <c r="C139" s="13" t="s">
        <v>327</v>
      </c>
      <c r="D139" s="13" t="s">
        <v>126</v>
      </c>
      <c r="E139" s="13" t="s">
        <v>126</v>
      </c>
      <c r="F139" s="13" t="s">
        <v>185</v>
      </c>
      <c r="G139" s="9">
        <v>350.4</v>
      </c>
      <c r="H139" s="114">
        <v>325</v>
      </c>
      <c r="I139" s="9">
        <v>325</v>
      </c>
    </row>
    <row r="140" spans="1:9" ht="72" customHeight="1">
      <c r="A140" s="65" t="s">
        <v>350</v>
      </c>
      <c r="B140" s="66" t="s">
        <v>36</v>
      </c>
      <c r="C140" s="66"/>
      <c r="D140" s="13"/>
      <c r="E140" s="13"/>
      <c r="F140" s="13"/>
      <c r="G140" s="9">
        <f>G141</f>
        <v>30</v>
      </c>
      <c r="H140" s="114">
        <f aca="true" t="shared" si="6" ref="G140:I141">H141</f>
        <v>30</v>
      </c>
      <c r="I140" s="9">
        <f t="shared" si="6"/>
        <v>30</v>
      </c>
    </row>
    <row r="141" spans="1:9" ht="18.75">
      <c r="A141" s="65" t="s">
        <v>39</v>
      </c>
      <c r="B141" s="66" t="s">
        <v>37</v>
      </c>
      <c r="C141" s="66"/>
      <c r="D141" s="13"/>
      <c r="E141" s="13"/>
      <c r="F141" s="13"/>
      <c r="G141" s="9">
        <f t="shared" si="6"/>
        <v>30</v>
      </c>
      <c r="H141" s="114">
        <f t="shared" si="6"/>
        <v>30</v>
      </c>
      <c r="I141" s="9">
        <f t="shared" si="6"/>
        <v>30</v>
      </c>
    </row>
    <row r="142" spans="1:9" ht="18.75">
      <c r="A142" s="65" t="s">
        <v>186</v>
      </c>
      <c r="B142" s="66" t="s">
        <v>37</v>
      </c>
      <c r="C142" s="66">
        <v>115</v>
      </c>
      <c r="D142" s="13" t="s">
        <v>315</v>
      </c>
      <c r="E142" s="13" t="s">
        <v>126</v>
      </c>
      <c r="F142" s="13" t="s">
        <v>185</v>
      </c>
      <c r="G142" s="9">
        <v>30</v>
      </c>
      <c r="H142" s="114">
        <v>30</v>
      </c>
      <c r="I142" s="9">
        <v>30</v>
      </c>
    </row>
    <row r="143" spans="1:9" ht="55.5" customHeight="1">
      <c r="A143" s="62" t="s">
        <v>583</v>
      </c>
      <c r="B143" s="10" t="s">
        <v>254</v>
      </c>
      <c r="C143" s="10"/>
      <c r="D143" s="10"/>
      <c r="E143" s="10"/>
      <c r="F143" s="10"/>
      <c r="G143" s="11">
        <f>G144+G166+G178+G198+G192+G206+G218</f>
        <v>112714.40000000001</v>
      </c>
      <c r="H143" s="119">
        <f>H144+H166+H178+H198+H192+H206+H218</f>
        <v>57136.1</v>
      </c>
      <c r="I143" s="11">
        <f>I144+I166+I178+I198+I192+I206+I218</f>
        <v>57771.4</v>
      </c>
    </row>
    <row r="144" spans="1:9" ht="78.75" customHeight="1">
      <c r="A144" s="65" t="s">
        <v>390</v>
      </c>
      <c r="B144" s="13" t="s">
        <v>255</v>
      </c>
      <c r="C144" s="13"/>
      <c r="D144" s="13"/>
      <c r="E144" s="13"/>
      <c r="F144" s="13"/>
      <c r="G144" s="9">
        <f>G145+G152+G163</f>
        <v>14613.199999999999</v>
      </c>
      <c r="H144" s="114">
        <f>H145+H152+H163</f>
        <v>7703.7</v>
      </c>
      <c r="I144" s="9">
        <f>I145+I152+I163</f>
        <v>7786.6</v>
      </c>
    </row>
    <row r="145" spans="1:9" ht="41.25" customHeight="1">
      <c r="A145" s="65" t="s">
        <v>351</v>
      </c>
      <c r="B145" s="13" t="s">
        <v>256</v>
      </c>
      <c r="C145" s="13"/>
      <c r="D145" s="13"/>
      <c r="E145" s="13"/>
      <c r="F145" s="13"/>
      <c r="G145" s="9">
        <f>G146+G150+G148</f>
        <v>2501.3999999999996</v>
      </c>
      <c r="H145" s="114">
        <f>H146+H150+H148</f>
        <v>2322.7</v>
      </c>
      <c r="I145" s="9">
        <f>I146+I150+I148</f>
        <v>2347</v>
      </c>
    </row>
    <row r="146" spans="1:9" ht="18.75">
      <c r="A146" s="65" t="s">
        <v>187</v>
      </c>
      <c r="B146" s="13" t="s">
        <v>257</v>
      </c>
      <c r="C146" s="13"/>
      <c r="D146" s="13"/>
      <c r="E146" s="13"/>
      <c r="F146" s="13"/>
      <c r="G146" s="9">
        <f>G147</f>
        <v>1205.6</v>
      </c>
      <c r="H146" s="114">
        <f>H147</f>
        <v>1382.7</v>
      </c>
      <c r="I146" s="9">
        <f>I147</f>
        <v>1407</v>
      </c>
    </row>
    <row r="147" spans="1:9" ht="18.75">
      <c r="A147" s="65" t="s">
        <v>186</v>
      </c>
      <c r="B147" s="13" t="s">
        <v>257</v>
      </c>
      <c r="C147" s="13" t="s">
        <v>326</v>
      </c>
      <c r="D147" s="13" t="s">
        <v>130</v>
      </c>
      <c r="E147" s="13" t="s">
        <v>117</v>
      </c>
      <c r="F147" s="13" t="s">
        <v>185</v>
      </c>
      <c r="G147" s="9">
        <f>1221-15.4</f>
        <v>1205.6</v>
      </c>
      <c r="H147" s="114">
        <v>1382.7</v>
      </c>
      <c r="I147" s="9">
        <v>1407</v>
      </c>
    </row>
    <row r="148" spans="1:9" ht="62.25" customHeight="1">
      <c r="A148" s="65" t="s">
        <v>699</v>
      </c>
      <c r="B148" s="13" t="s">
        <v>552</v>
      </c>
      <c r="C148" s="13"/>
      <c r="D148" s="13"/>
      <c r="E148" s="13"/>
      <c r="F148" s="13"/>
      <c r="G148" s="9">
        <f>G149</f>
        <v>100</v>
      </c>
      <c r="H148" s="114">
        <f>H149</f>
        <v>100</v>
      </c>
      <c r="I148" s="9">
        <f>I149</f>
        <v>100</v>
      </c>
    </row>
    <row r="149" spans="1:9" ht="18.75">
      <c r="A149" s="65" t="s">
        <v>186</v>
      </c>
      <c r="B149" s="13" t="s">
        <v>552</v>
      </c>
      <c r="C149" s="13" t="s">
        <v>326</v>
      </c>
      <c r="D149" s="13" t="s">
        <v>130</v>
      </c>
      <c r="E149" s="13" t="s">
        <v>117</v>
      </c>
      <c r="F149" s="13" t="s">
        <v>185</v>
      </c>
      <c r="G149" s="9">
        <v>100</v>
      </c>
      <c r="H149" s="114">
        <v>100</v>
      </c>
      <c r="I149" s="9">
        <v>100</v>
      </c>
    </row>
    <row r="150" spans="1:9" ht="37.5">
      <c r="A150" s="65" t="s">
        <v>432</v>
      </c>
      <c r="B150" s="13" t="s">
        <v>436</v>
      </c>
      <c r="C150" s="13"/>
      <c r="D150" s="13"/>
      <c r="E150" s="13"/>
      <c r="F150" s="13"/>
      <c r="G150" s="9">
        <f>G151</f>
        <v>1195.8</v>
      </c>
      <c r="H150" s="114">
        <f>H151</f>
        <v>840</v>
      </c>
      <c r="I150" s="9">
        <f>I151</f>
        <v>840</v>
      </c>
    </row>
    <row r="151" spans="1:9" ht="18.75">
      <c r="A151" s="65" t="s">
        <v>186</v>
      </c>
      <c r="B151" s="13" t="s">
        <v>436</v>
      </c>
      <c r="C151" s="13" t="s">
        <v>326</v>
      </c>
      <c r="D151" s="13" t="s">
        <v>130</v>
      </c>
      <c r="E151" s="13" t="s">
        <v>117</v>
      </c>
      <c r="F151" s="13" t="s">
        <v>185</v>
      </c>
      <c r="G151" s="9">
        <f>840+355.8</f>
        <v>1195.8</v>
      </c>
      <c r="H151" s="114">
        <v>840</v>
      </c>
      <c r="I151" s="9">
        <v>840</v>
      </c>
    </row>
    <row r="152" spans="1:9" ht="43.5" customHeight="1">
      <c r="A152" s="65" t="s">
        <v>352</v>
      </c>
      <c r="B152" s="13" t="s">
        <v>58</v>
      </c>
      <c r="C152" s="13"/>
      <c r="D152" s="13"/>
      <c r="E152" s="13"/>
      <c r="F152" s="13"/>
      <c r="G152" s="9">
        <f>G153+G157+G161+G159+G155</f>
        <v>12111.8</v>
      </c>
      <c r="H152" s="114">
        <f>H153+H157+H161+H159+H155</f>
        <v>5381</v>
      </c>
      <c r="I152" s="9">
        <f>I153+I157+I161+I159+I155</f>
        <v>5439.6</v>
      </c>
    </row>
    <row r="153" spans="1:9" ht="18.75">
      <c r="A153" s="65" t="s">
        <v>187</v>
      </c>
      <c r="B153" s="13" t="s">
        <v>59</v>
      </c>
      <c r="C153" s="13"/>
      <c r="D153" s="13"/>
      <c r="E153" s="13"/>
      <c r="F153" s="13"/>
      <c r="G153" s="9">
        <f>G154</f>
        <v>3553.2000000000003</v>
      </c>
      <c r="H153" s="114">
        <f>H154</f>
        <v>3821</v>
      </c>
      <c r="I153" s="9">
        <f>I154</f>
        <v>3879.6</v>
      </c>
    </row>
    <row r="154" spans="1:9" ht="18.75">
      <c r="A154" s="65" t="s">
        <v>186</v>
      </c>
      <c r="B154" s="13" t="s">
        <v>59</v>
      </c>
      <c r="C154" s="13" t="s">
        <v>326</v>
      </c>
      <c r="D154" s="13" t="s">
        <v>130</v>
      </c>
      <c r="E154" s="13" t="s">
        <v>117</v>
      </c>
      <c r="F154" s="13" t="s">
        <v>185</v>
      </c>
      <c r="G154" s="9">
        <f>3437.8+100+15.4</f>
        <v>3553.2000000000003</v>
      </c>
      <c r="H154" s="114">
        <v>3821</v>
      </c>
      <c r="I154" s="9">
        <v>3879.6</v>
      </c>
    </row>
    <row r="155" spans="1:9" ht="56.25">
      <c r="A155" s="84" t="s">
        <v>677</v>
      </c>
      <c r="B155" s="13" t="s">
        <v>665</v>
      </c>
      <c r="C155" s="13"/>
      <c r="D155" s="13"/>
      <c r="E155" s="13"/>
      <c r="F155" s="13"/>
      <c r="G155" s="9">
        <f>G156</f>
        <v>0</v>
      </c>
      <c r="H155" s="114">
        <f>H156</f>
        <v>0</v>
      </c>
      <c r="I155" s="9">
        <f>I156</f>
        <v>0</v>
      </c>
    </row>
    <row r="156" spans="1:9" ht="18.75">
      <c r="A156" s="65" t="s">
        <v>186</v>
      </c>
      <c r="B156" s="13" t="s">
        <v>665</v>
      </c>
      <c r="C156" s="13" t="s">
        <v>326</v>
      </c>
      <c r="D156" s="13" t="s">
        <v>130</v>
      </c>
      <c r="E156" s="13" t="s">
        <v>117</v>
      </c>
      <c r="F156" s="13" t="s">
        <v>185</v>
      </c>
      <c r="G156" s="9">
        <v>0</v>
      </c>
      <c r="H156" s="114"/>
      <c r="I156" s="9"/>
    </row>
    <row r="157" spans="1:9" ht="37.5">
      <c r="A157" s="65" t="s">
        <v>432</v>
      </c>
      <c r="B157" s="13" t="s">
        <v>437</v>
      </c>
      <c r="C157" s="13"/>
      <c r="D157" s="13"/>
      <c r="E157" s="13"/>
      <c r="F157" s="13"/>
      <c r="G157" s="9">
        <f>G158</f>
        <v>2440.8</v>
      </c>
      <c r="H157" s="114">
        <f>H158</f>
        <v>1560</v>
      </c>
      <c r="I157" s="9">
        <f>I158</f>
        <v>1560</v>
      </c>
    </row>
    <row r="158" spans="1:9" ht="18.75">
      <c r="A158" s="65" t="s">
        <v>186</v>
      </c>
      <c r="B158" s="13" t="s">
        <v>437</v>
      </c>
      <c r="C158" s="13" t="s">
        <v>326</v>
      </c>
      <c r="D158" s="13" t="s">
        <v>130</v>
      </c>
      <c r="E158" s="13" t="s">
        <v>117</v>
      </c>
      <c r="F158" s="13" t="s">
        <v>185</v>
      </c>
      <c r="G158" s="9">
        <f>1560+880.8</f>
        <v>2440.8</v>
      </c>
      <c r="H158" s="114">
        <v>1560</v>
      </c>
      <c r="I158" s="9">
        <v>1560</v>
      </c>
    </row>
    <row r="159" spans="1:9" ht="18.75">
      <c r="A159" s="31" t="s">
        <v>651</v>
      </c>
      <c r="B159" s="13" t="s">
        <v>652</v>
      </c>
      <c r="C159" s="13"/>
      <c r="D159" s="13"/>
      <c r="E159" s="13"/>
      <c r="F159" s="13"/>
      <c r="G159" s="9">
        <f>G160</f>
        <v>6117.8</v>
      </c>
      <c r="H159" s="114">
        <f>H160</f>
        <v>0</v>
      </c>
      <c r="I159" s="9">
        <f>I160</f>
        <v>0</v>
      </c>
    </row>
    <row r="160" spans="1:9" ht="18.75">
      <c r="A160" s="65" t="s">
        <v>186</v>
      </c>
      <c r="B160" s="13" t="s">
        <v>652</v>
      </c>
      <c r="C160" s="13" t="s">
        <v>326</v>
      </c>
      <c r="D160" s="13" t="s">
        <v>130</v>
      </c>
      <c r="E160" s="13" t="s">
        <v>117</v>
      </c>
      <c r="F160" s="13" t="s">
        <v>185</v>
      </c>
      <c r="G160" s="9">
        <v>6117.8</v>
      </c>
      <c r="H160" s="114">
        <v>0</v>
      </c>
      <c r="I160" s="9">
        <v>0</v>
      </c>
    </row>
    <row r="161" spans="1:9" ht="37.5">
      <c r="A161" s="65" t="s">
        <v>593</v>
      </c>
      <c r="B161" s="13" t="s">
        <v>607</v>
      </c>
      <c r="C161" s="13"/>
      <c r="D161" s="13"/>
      <c r="E161" s="13"/>
      <c r="F161" s="13"/>
      <c r="G161" s="9">
        <f>G162</f>
        <v>0</v>
      </c>
      <c r="H161" s="114">
        <f>H162</f>
        <v>0</v>
      </c>
      <c r="I161" s="9">
        <f>I162</f>
        <v>0</v>
      </c>
    </row>
    <row r="162" spans="1:9" ht="18.75">
      <c r="A162" s="65" t="s">
        <v>186</v>
      </c>
      <c r="B162" s="13" t="s">
        <v>607</v>
      </c>
      <c r="C162" s="13" t="s">
        <v>326</v>
      </c>
      <c r="D162" s="13" t="s">
        <v>130</v>
      </c>
      <c r="E162" s="13" t="s">
        <v>117</v>
      </c>
      <c r="F162" s="13" t="s">
        <v>185</v>
      </c>
      <c r="G162" s="9">
        <v>0</v>
      </c>
      <c r="H162" s="114">
        <v>0</v>
      </c>
      <c r="I162" s="9">
        <v>0</v>
      </c>
    </row>
    <row r="163" spans="1:9" ht="18.75">
      <c r="A163" s="65" t="s">
        <v>618</v>
      </c>
      <c r="B163" s="13" t="s">
        <v>619</v>
      </c>
      <c r="C163" s="13"/>
      <c r="D163" s="13"/>
      <c r="E163" s="13"/>
      <c r="F163" s="13"/>
      <c r="G163" s="9">
        <f aca="true" t="shared" si="7" ref="G163:I164">G164</f>
        <v>0</v>
      </c>
      <c r="H163" s="114">
        <f t="shared" si="7"/>
        <v>0</v>
      </c>
      <c r="I163" s="9">
        <f t="shared" si="7"/>
        <v>0</v>
      </c>
    </row>
    <row r="164" spans="1:9" ht="46.5" customHeight="1">
      <c r="A164" s="65" t="s">
        <v>623</v>
      </c>
      <c r="B164" s="13" t="s">
        <v>620</v>
      </c>
      <c r="C164" s="13"/>
      <c r="D164" s="13"/>
      <c r="E164" s="13"/>
      <c r="F164" s="13"/>
      <c r="G164" s="9">
        <f t="shared" si="7"/>
        <v>0</v>
      </c>
      <c r="H164" s="114">
        <f t="shared" si="7"/>
        <v>0</v>
      </c>
      <c r="I164" s="9">
        <f t="shared" si="7"/>
        <v>0</v>
      </c>
    </row>
    <row r="165" spans="1:9" ht="18.75">
      <c r="A165" s="65" t="s">
        <v>186</v>
      </c>
      <c r="B165" s="13" t="s">
        <v>620</v>
      </c>
      <c r="C165" s="13" t="s">
        <v>326</v>
      </c>
      <c r="D165" s="13" t="s">
        <v>130</v>
      </c>
      <c r="E165" s="13" t="s">
        <v>117</v>
      </c>
      <c r="F165" s="13" t="s">
        <v>185</v>
      </c>
      <c r="G165" s="9">
        <v>0</v>
      </c>
      <c r="H165" s="114">
        <v>0</v>
      </c>
      <c r="I165" s="9">
        <v>0</v>
      </c>
    </row>
    <row r="166" spans="1:9" ht="46.5" customHeight="1">
      <c r="A166" s="65" t="s">
        <v>199</v>
      </c>
      <c r="B166" s="13" t="s">
        <v>258</v>
      </c>
      <c r="C166" s="13"/>
      <c r="D166" s="13"/>
      <c r="E166" s="13"/>
      <c r="F166" s="13"/>
      <c r="G166" s="9">
        <f>G167</f>
        <v>49932.5</v>
      </c>
      <c r="H166" s="114">
        <f>H167</f>
        <v>8616.9</v>
      </c>
      <c r="I166" s="9">
        <f>I167</f>
        <v>8710.8</v>
      </c>
    </row>
    <row r="167" spans="1:9" ht="26.25" customHeight="1">
      <c r="A167" s="65" t="s">
        <v>60</v>
      </c>
      <c r="B167" s="13" t="s">
        <v>259</v>
      </c>
      <c r="C167" s="13"/>
      <c r="D167" s="13"/>
      <c r="E167" s="13"/>
      <c r="F167" s="13"/>
      <c r="G167" s="9">
        <f>G168+G172+G174+G170+G176</f>
        <v>49932.5</v>
      </c>
      <c r="H167" s="114">
        <f>H168+H172+H174+H170</f>
        <v>8616.9</v>
      </c>
      <c r="I167" s="9">
        <f>I168+I172+I174+I170</f>
        <v>8710.8</v>
      </c>
    </row>
    <row r="168" spans="1:9" ht="18.75">
      <c r="A168" s="65" t="s">
        <v>187</v>
      </c>
      <c r="B168" s="13" t="s">
        <v>260</v>
      </c>
      <c r="C168" s="13"/>
      <c r="D168" s="13"/>
      <c r="E168" s="13"/>
      <c r="F168" s="13"/>
      <c r="G168" s="9">
        <f>G169</f>
        <v>9413.8</v>
      </c>
      <c r="H168" s="114">
        <f>H169</f>
        <v>6216.9</v>
      </c>
      <c r="I168" s="9">
        <f>I169</f>
        <v>6310.8</v>
      </c>
    </row>
    <row r="169" spans="1:9" ht="18.75">
      <c r="A169" s="65" t="s">
        <v>186</v>
      </c>
      <c r="B169" s="13" t="s">
        <v>260</v>
      </c>
      <c r="C169" s="13" t="s">
        <v>326</v>
      </c>
      <c r="D169" s="13" t="s">
        <v>130</v>
      </c>
      <c r="E169" s="13" t="s">
        <v>117</v>
      </c>
      <c r="F169" s="13" t="s">
        <v>185</v>
      </c>
      <c r="G169" s="9">
        <v>9413.8</v>
      </c>
      <c r="H169" s="114">
        <v>6216.9</v>
      </c>
      <c r="I169" s="9">
        <v>6310.8</v>
      </c>
    </row>
    <row r="170" spans="1:9" ht="56.25">
      <c r="A170" s="84" t="s">
        <v>677</v>
      </c>
      <c r="B170" s="13" t="s">
        <v>666</v>
      </c>
      <c r="C170" s="13"/>
      <c r="D170" s="13"/>
      <c r="E170" s="13"/>
      <c r="F170" s="13"/>
      <c r="G170" s="9">
        <f>G171</f>
        <v>300</v>
      </c>
      <c r="H170" s="114">
        <f>H171</f>
        <v>0</v>
      </c>
      <c r="I170" s="9">
        <f>I171</f>
        <v>0</v>
      </c>
    </row>
    <row r="171" spans="1:9" ht="18.75">
      <c r="A171" s="65" t="s">
        <v>186</v>
      </c>
      <c r="B171" s="13" t="s">
        <v>666</v>
      </c>
      <c r="C171" s="13" t="s">
        <v>326</v>
      </c>
      <c r="D171" s="13" t="s">
        <v>130</v>
      </c>
      <c r="E171" s="13" t="s">
        <v>117</v>
      </c>
      <c r="F171" s="13" t="s">
        <v>185</v>
      </c>
      <c r="G171" s="9">
        <v>300</v>
      </c>
      <c r="H171" s="114"/>
      <c r="I171" s="9"/>
    </row>
    <row r="172" spans="1:9" ht="37.5">
      <c r="A172" s="65" t="s">
        <v>432</v>
      </c>
      <c r="B172" s="13" t="s">
        <v>438</v>
      </c>
      <c r="C172" s="13"/>
      <c r="D172" s="13"/>
      <c r="E172" s="13"/>
      <c r="F172" s="13"/>
      <c r="G172" s="9">
        <f>G173</f>
        <v>3447.7</v>
      </c>
      <c r="H172" s="114">
        <f>H173</f>
        <v>2400</v>
      </c>
      <c r="I172" s="9">
        <f>I173</f>
        <v>2400</v>
      </c>
    </row>
    <row r="173" spans="1:9" ht="18.75">
      <c r="A173" s="65" t="s">
        <v>186</v>
      </c>
      <c r="B173" s="13" t="s">
        <v>438</v>
      </c>
      <c r="C173" s="13" t="s">
        <v>326</v>
      </c>
      <c r="D173" s="13" t="s">
        <v>130</v>
      </c>
      <c r="E173" s="13" t="s">
        <v>117</v>
      </c>
      <c r="F173" s="13" t="s">
        <v>185</v>
      </c>
      <c r="G173" s="9">
        <f>2400+1047.7</f>
        <v>3447.7</v>
      </c>
      <c r="H173" s="114">
        <v>2400</v>
      </c>
      <c r="I173" s="9">
        <v>2400</v>
      </c>
    </row>
    <row r="174" spans="1:9" ht="18.75">
      <c r="A174" s="31" t="s">
        <v>651</v>
      </c>
      <c r="B174" s="13" t="s">
        <v>653</v>
      </c>
      <c r="C174" s="13"/>
      <c r="D174" s="13"/>
      <c r="E174" s="13"/>
      <c r="F174" s="13"/>
      <c r="G174" s="9">
        <f>G175</f>
        <v>35949.7</v>
      </c>
      <c r="H174" s="114">
        <f>H175</f>
        <v>0</v>
      </c>
      <c r="I174" s="9">
        <f>I175</f>
        <v>0</v>
      </c>
    </row>
    <row r="175" spans="1:9" ht="18.75">
      <c r="A175" s="65" t="s">
        <v>186</v>
      </c>
      <c r="B175" s="13" t="s">
        <v>653</v>
      </c>
      <c r="C175" s="13" t="s">
        <v>326</v>
      </c>
      <c r="D175" s="13" t="s">
        <v>130</v>
      </c>
      <c r="E175" s="13" t="s">
        <v>117</v>
      </c>
      <c r="F175" s="13" t="s">
        <v>185</v>
      </c>
      <c r="G175" s="9">
        <v>35949.7</v>
      </c>
      <c r="H175" s="114">
        <v>0</v>
      </c>
      <c r="I175" s="9">
        <v>0</v>
      </c>
    </row>
    <row r="176" spans="1:9" ht="37.5">
      <c r="A176" s="31" t="s">
        <v>593</v>
      </c>
      <c r="B176" s="13" t="s">
        <v>703</v>
      </c>
      <c r="C176" s="13"/>
      <c r="D176" s="13"/>
      <c r="E176" s="13"/>
      <c r="F176" s="13"/>
      <c r="G176" s="9">
        <f>G177</f>
        <v>821.3</v>
      </c>
      <c r="H176" s="114">
        <f>H177</f>
        <v>0</v>
      </c>
      <c r="I176" s="9">
        <f>I177</f>
        <v>0</v>
      </c>
    </row>
    <row r="177" spans="1:9" ht="18.75">
      <c r="A177" s="65" t="s">
        <v>186</v>
      </c>
      <c r="B177" s="13" t="s">
        <v>703</v>
      </c>
      <c r="C177" s="13" t="s">
        <v>326</v>
      </c>
      <c r="D177" s="13" t="s">
        <v>130</v>
      </c>
      <c r="E177" s="13" t="s">
        <v>117</v>
      </c>
      <c r="F177" s="13" t="s">
        <v>185</v>
      </c>
      <c r="G177" s="9">
        <f>821.3</f>
        <v>821.3</v>
      </c>
      <c r="H177" s="114"/>
      <c r="I177" s="9"/>
    </row>
    <row r="178" spans="1:9" ht="18.75">
      <c r="A178" s="65" t="s">
        <v>188</v>
      </c>
      <c r="B178" s="13" t="s">
        <v>261</v>
      </c>
      <c r="C178" s="13"/>
      <c r="D178" s="13"/>
      <c r="E178" s="13"/>
      <c r="F178" s="13"/>
      <c r="G178" s="9">
        <f>G179</f>
        <v>19219.4</v>
      </c>
      <c r="H178" s="114">
        <f>H179</f>
        <v>18027.2</v>
      </c>
      <c r="I178" s="9">
        <f>I179</f>
        <v>18200.7</v>
      </c>
    </row>
    <row r="179" spans="1:9" ht="35.25" customHeight="1">
      <c r="A179" s="65" t="s">
        <v>21</v>
      </c>
      <c r="B179" s="13" t="s">
        <v>262</v>
      </c>
      <c r="C179" s="13"/>
      <c r="D179" s="13"/>
      <c r="E179" s="13"/>
      <c r="F179" s="13"/>
      <c r="G179" s="9">
        <f>G180+G184+G186+G190+G188</f>
        <v>19219.4</v>
      </c>
      <c r="H179" s="114">
        <f>H180+H184+H186+H190+H188</f>
        <v>18027.2</v>
      </c>
      <c r="I179" s="9">
        <f>I180+I184+I186+I190+I188</f>
        <v>18200.7</v>
      </c>
    </row>
    <row r="180" spans="1:9" ht="18.75">
      <c r="A180" s="65" t="s">
        <v>132</v>
      </c>
      <c r="B180" s="13" t="s">
        <v>263</v>
      </c>
      <c r="C180" s="13"/>
      <c r="D180" s="13"/>
      <c r="E180" s="13"/>
      <c r="F180" s="13"/>
      <c r="G180" s="9">
        <f>G181+G182+G183</f>
        <v>9915.5</v>
      </c>
      <c r="H180" s="114">
        <f>H181+H182+H183</f>
        <v>11015.1</v>
      </c>
      <c r="I180" s="9">
        <f>I181+I182+I183</f>
        <v>11188.6</v>
      </c>
    </row>
    <row r="181" spans="1:9" ht="18.75">
      <c r="A181" s="65" t="s">
        <v>612</v>
      </c>
      <c r="B181" s="13" t="s">
        <v>263</v>
      </c>
      <c r="C181" s="13" t="s">
        <v>326</v>
      </c>
      <c r="D181" s="13" t="s">
        <v>130</v>
      </c>
      <c r="E181" s="13" t="s">
        <v>117</v>
      </c>
      <c r="F181" s="13" t="s">
        <v>149</v>
      </c>
      <c r="G181" s="9">
        <v>7692</v>
      </c>
      <c r="H181" s="114">
        <v>9028.9</v>
      </c>
      <c r="I181" s="9">
        <v>9202.4</v>
      </c>
    </row>
    <row r="182" spans="1:9" ht="37.5">
      <c r="A182" s="65" t="s">
        <v>91</v>
      </c>
      <c r="B182" s="13" t="s">
        <v>263</v>
      </c>
      <c r="C182" s="13" t="s">
        <v>326</v>
      </c>
      <c r="D182" s="13" t="s">
        <v>130</v>
      </c>
      <c r="E182" s="13" t="s">
        <v>117</v>
      </c>
      <c r="F182" s="13" t="s">
        <v>174</v>
      </c>
      <c r="G182" s="9">
        <v>2198.5</v>
      </c>
      <c r="H182" s="114">
        <v>1961.2</v>
      </c>
      <c r="I182" s="9">
        <v>1961.2</v>
      </c>
    </row>
    <row r="183" spans="1:9" ht="18.75">
      <c r="A183" s="65" t="s">
        <v>172</v>
      </c>
      <c r="B183" s="13" t="s">
        <v>263</v>
      </c>
      <c r="C183" s="13" t="s">
        <v>326</v>
      </c>
      <c r="D183" s="13" t="s">
        <v>130</v>
      </c>
      <c r="E183" s="13" t="s">
        <v>117</v>
      </c>
      <c r="F183" s="13" t="s">
        <v>173</v>
      </c>
      <c r="G183" s="9">
        <v>25</v>
      </c>
      <c r="H183" s="114">
        <v>25</v>
      </c>
      <c r="I183" s="9">
        <v>25</v>
      </c>
    </row>
    <row r="184" spans="1:9" ht="37.5">
      <c r="A184" s="65" t="s">
        <v>432</v>
      </c>
      <c r="B184" s="13" t="s">
        <v>439</v>
      </c>
      <c r="C184" s="13"/>
      <c r="D184" s="13"/>
      <c r="E184" s="13"/>
      <c r="F184" s="13"/>
      <c r="G184" s="9">
        <f>G185</f>
        <v>7188.2</v>
      </c>
      <c r="H184" s="114">
        <f>H185</f>
        <v>4896.4</v>
      </c>
      <c r="I184" s="9">
        <f>I185</f>
        <v>4896.4</v>
      </c>
    </row>
    <row r="185" spans="1:9" ht="18.75">
      <c r="A185" s="65" t="s">
        <v>612</v>
      </c>
      <c r="B185" s="13" t="s">
        <v>439</v>
      </c>
      <c r="C185" s="13" t="s">
        <v>326</v>
      </c>
      <c r="D185" s="13" t="s">
        <v>130</v>
      </c>
      <c r="E185" s="13" t="s">
        <v>117</v>
      </c>
      <c r="F185" s="13" t="s">
        <v>149</v>
      </c>
      <c r="G185" s="9">
        <f>4896.4+2291.8</f>
        <v>7188.2</v>
      </c>
      <c r="H185" s="114">
        <v>4896.4</v>
      </c>
      <c r="I185" s="9">
        <v>4896.4</v>
      </c>
    </row>
    <row r="186" spans="1:9" ht="81" customHeight="1">
      <c r="A186" s="90" t="s">
        <v>656</v>
      </c>
      <c r="B186" s="13" t="s">
        <v>658</v>
      </c>
      <c r="C186" s="13"/>
      <c r="D186" s="13"/>
      <c r="E186" s="13"/>
      <c r="F186" s="13"/>
      <c r="G186" s="9">
        <f>G187</f>
        <v>340</v>
      </c>
      <c r="H186" s="114">
        <f>H187</f>
        <v>340</v>
      </c>
      <c r="I186" s="9">
        <f>I187</f>
        <v>340</v>
      </c>
    </row>
    <row r="187" spans="1:9" ht="37.5">
      <c r="A187" s="65" t="s">
        <v>91</v>
      </c>
      <c r="B187" s="13" t="s">
        <v>658</v>
      </c>
      <c r="C187" s="13" t="s">
        <v>326</v>
      </c>
      <c r="D187" s="13" t="s">
        <v>130</v>
      </c>
      <c r="E187" s="13" t="s">
        <v>117</v>
      </c>
      <c r="F187" s="13" t="s">
        <v>174</v>
      </c>
      <c r="G187" s="9">
        <v>340</v>
      </c>
      <c r="H187" s="114">
        <v>340</v>
      </c>
      <c r="I187" s="9">
        <v>340</v>
      </c>
    </row>
    <row r="188" spans="1:9" ht="37.5">
      <c r="A188" s="31" t="s">
        <v>657</v>
      </c>
      <c r="B188" s="13" t="s">
        <v>655</v>
      </c>
      <c r="C188" s="13"/>
      <c r="D188" s="13"/>
      <c r="E188" s="13"/>
      <c r="F188" s="13"/>
      <c r="G188" s="9">
        <f>G189</f>
        <v>360.8</v>
      </c>
      <c r="H188" s="114">
        <f>H189</f>
        <v>360.8</v>
      </c>
      <c r="I188" s="9">
        <f>I189</f>
        <v>360.8</v>
      </c>
    </row>
    <row r="189" spans="1:9" ht="37.5">
      <c r="A189" s="65" t="s">
        <v>91</v>
      </c>
      <c r="B189" s="13" t="s">
        <v>655</v>
      </c>
      <c r="C189" s="13" t="s">
        <v>326</v>
      </c>
      <c r="D189" s="13" t="s">
        <v>130</v>
      </c>
      <c r="E189" s="13" t="s">
        <v>117</v>
      </c>
      <c r="F189" s="13" t="s">
        <v>174</v>
      </c>
      <c r="G189" s="9">
        <v>360.8</v>
      </c>
      <c r="H189" s="114">
        <v>360.8</v>
      </c>
      <c r="I189" s="9">
        <v>360.8</v>
      </c>
    </row>
    <row r="190" spans="1:9" ht="37.5">
      <c r="A190" s="65" t="s">
        <v>479</v>
      </c>
      <c r="B190" s="13" t="s">
        <v>488</v>
      </c>
      <c r="C190" s="13"/>
      <c r="D190" s="13"/>
      <c r="E190" s="13"/>
      <c r="F190" s="13"/>
      <c r="G190" s="9">
        <f>G191</f>
        <v>1414.9</v>
      </c>
      <c r="H190" s="114">
        <f>H191</f>
        <v>1414.9</v>
      </c>
      <c r="I190" s="9">
        <f>I191</f>
        <v>1414.9</v>
      </c>
    </row>
    <row r="191" spans="1:9" ht="37.5">
      <c r="A191" s="65" t="s">
        <v>91</v>
      </c>
      <c r="B191" s="13" t="s">
        <v>489</v>
      </c>
      <c r="C191" s="13" t="s">
        <v>326</v>
      </c>
      <c r="D191" s="13" t="s">
        <v>130</v>
      </c>
      <c r="E191" s="13" t="s">
        <v>117</v>
      </c>
      <c r="F191" s="13" t="s">
        <v>174</v>
      </c>
      <c r="G191" s="9">
        <v>1414.9</v>
      </c>
      <c r="H191" s="114">
        <v>1414.9</v>
      </c>
      <c r="I191" s="9">
        <v>1414.9</v>
      </c>
    </row>
    <row r="192" spans="1:9" ht="18.75">
      <c r="A192" s="65" t="s">
        <v>93</v>
      </c>
      <c r="B192" s="13" t="s">
        <v>35</v>
      </c>
      <c r="C192" s="13"/>
      <c r="D192" s="13"/>
      <c r="E192" s="13"/>
      <c r="F192" s="13"/>
      <c r="G192" s="9">
        <f>G193</f>
        <v>12728.1</v>
      </c>
      <c r="H192" s="114">
        <f>H193</f>
        <v>12142.4</v>
      </c>
      <c r="I192" s="9">
        <f>I193</f>
        <v>12321.7</v>
      </c>
    </row>
    <row r="193" spans="1:9" ht="78" customHeight="1">
      <c r="A193" s="65" t="s">
        <v>337</v>
      </c>
      <c r="B193" s="13" t="s">
        <v>56</v>
      </c>
      <c r="C193" s="13"/>
      <c r="D193" s="13"/>
      <c r="E193" s="13"/>
      <c r="F193" s="13"/>
      <c r="G193" s="9">
        <f>G194+G196</f>
        <v>12728.1</v>
      </c>
      <c r="H193" s="114">
        <f>H194+H196</f>
        <v>12142.4</v>
      </c>
      <c r="I193" s="9">
        <f>I194+I196</f>
        <v>12321.7</v>
      </c>
    </row>
    <row r="194" spans="1:9" ht="18.75">
      <c r="A194" s="65" t="s">
        <v>97</v>
      </c>
      <c r="B194" s="13" t="s">
        <v>57</v>
      </c>
      <c r="C194" s="13"/>
      <c r="D194" s="13"/>
      <c r="E194" s="13"/>
      <c r="F194" s="13"/>
      <c r="G194" s="9">
        <f>G195</f>
        <v>8279.2</v>
      </c>
      <c r="H194" s="114">
        <f>H195</f>
        <v>9022.4</v>
      </c>
      <c r="I194" s="9">
        <f>I195</f>
        <v>9201.7</v>
      </c>
    </row>
    <row r="195" spans="1:9" ht="18.75">
      <c r="A195" s="65" t="s">
        <v>186</v>
      </c>
      <c r="B195" s="13" t="s">
        <v>57</v>
      </c>
      <c r="C195" s="13" t="s">
        <v>326</v>
      </c>
      <c r="D195" s="13" t="s">
        <v>126</v>
      </c>
      <c r="E195" s="13" t="s">
        <v>120</v>
      </c>
      <c r="F195" s="13" t="s">
        <v>185</v>
      </c>
      <c r="G195" s="9">
        <v>8279.2</v>
      </c>
      <c r="H195" s="114">
        <v>9022.4</v>
      </c>
      <c r="I195" s="9">
        <v>9201.7</v>
      </c>
    </row>
    <row r="196" spans="1:9" ht="37.5">
      <c r="A196" s="65" t="s">
        <v>432</v>
      </c>
      <c r="B196" s="13" t="s">
        <v>431</v>
      </c>
      <c r="C196" s="13"/>
      <c r="D196" s="13"/>
      <c r="E196" s="13"/>
      <c r="F196" s="13"/>
      <c r="G196" s="9">
        <f>G197</f>
        <v>4448.9</v>
      </c>
      <c r="H196" s="114">
        <f>H197</f>
        <v>3120</v>
      </c>
      <c r="I196" s="9">
        <f>I197</f>
        <v>3120</v>
      </c>
    </row>
    <row r="197" spans="1:9" ht="18.75">
      <c r="A197" s="65" t="s">
        <v>186</v>
      </c>
      <c r="B197" s="13" t="s">
        <v>431</v>
      </c>
      <c r="C197" s="13" t="s">
        <v>326</v>
      </c>
      <c r="D197" s="13" t="s">
        <v>126</v>
      </c>
      <c r="E197" s="13" t="s">
        <v>120</v>
      </c>
      <c r="F197" s="13" t="s">
        <v>185</v>
      </c>
      <c r="G197" s="9">
        <f>3120+1328.9</f>
        <v>4448.9</v>
      </c>
      <c r="H197" s="114">
        <v>3120</v>
      </c>
      <c r="I197" s="9">
        <v>3120</v>
      </c>
    </row>
    <row r="198" spans="1:9" ht="37.5">
      <c r="A198" s="65" t="s">
        <v>398</v>
      </c>
      <c r="B198" s="13" t="s">
        <v>264</v>
      </c>
      <c r="C198" s="13"/>
      <c r="D198" s="13"/>
      <c r="E198" s="13"/>
      <c r="F198" s="13"/>
      <c r="G198" s="9">
        <f>G199</f>
        <v>9579.599999999999</v>
      </c>
      <c r="H198" s="114">
        <f>H199</f>
        <v>4009.6</v>
      </c>
      <c r="I198" s="9">
        <f>I199</f>
        <v>4053</v>
      </c>
    </row>
    <row r="199" spans="1:9" ht="18.75">
      <c r="A199" s="65" t="s">
        <v>361</v>
      </c>
      <c r="B199" s="13" t="s">
        <v>265</v>
      </c>
      <c r="C199" s="13"/>
      <c r="D199" s="13"/>
      <c r="E199" s="13"/>
      <c r="F199" s="13"/>
      <c r="G199" s="9">
        <f>G200+G202+G204</f>
        <v>9579.599999999999</v>
      </c>
      <c r="H199" s="114">
        <f>H200+H202+H204</f>
        <v>4009.6</v>
      </c>
      <c r="I199" s="9">
        <f>I200+I202+I204</f>
        <v>4053</v>
      </c>
    </row>
    <row r="200" spans="1:9" ht="18.75">
      <c r="A200" s="65" t="s">
        <v>360</v>
      </c>
      <c r="B200" s="13" t="s">
        <v>359</v>
      </c>
      <c r="C200" s="13"/>
      <c r="D200" s="13"/>
      <c r="E200" s="13"/>
      <c r="F200" s="13"/>
      <c r="G200" s="9">
        <f>G201</f>
        <v>4685.4</v>
      </c>
      <c r="H200" s="114">
        <f>H201</f>
        <v>3009.6</v>
      </c>
      <c r="I200" s="9">
        <f>I201</f>
        <v>3053</v>
      </c>
    </row>
    <row r="201" spans="1:9" ht="18.75">
      <c r="A201" s="65" t="s">
        <v>186</v>
      </c>
      <c r="B201" s="13" t="s">
        <v>359</v>
      </c>
      <c r="C201" s="13" t="s">
        <v>326</v>
      </c>
      <c r="D201" s="13" t="s">
        <v>130</v>
      </c>
      <c r="E201" s="13" t="s">
        <v>117</v>
      </c>
      <c r="F201" s="13" t="s">
        <v>185</v>
      </c>
      <c r="G201" s="9">
        <f>2685.4+2000</f>
        <v>4685.4</v>
      </c>
      <c r="H201" s="114">
        <v>3009.6</v>
      </c>
      <c r="I201" s="9">
        <v>3053</v>
      </c>
    </row>
    <row r="202" spans="1:9" ht="37.5">
      <c r="A202" s="65" t="s">
        <v>432</v>
      </c>
      <c r="B202" s="13" t="s">
        <v>440</v>
      </c>
      <c r="C202" s="13"/>
      <c r="D202" s="13"/>
      <c r="E202" s="13"/>
      <c r="F202" s="13"/>
      <c r="G202" s="9">
        <f>G203</f>
        <v>1450.7</v>
      </c>
      <c r="H202" s="114">
        <f>H203</f>
        <v>1000</v>
      </c>
      <c r="I202" s="9">
        <f>I203</f>
        <v>1000</v>
      </c>
    </row>
    <row r="203" spans="1:9" ht="18.75">
      <c r="A203" s="65" t="s">
        <v>186</v>
      </c>
      <c r="B203" s="13" t="s">
        <v>440</v>
      </c>
      <c r="C203" s="13" t="s">
        <v>326</v>
      </c>
      <c r="D203" s="13" t="s">
        <v>130</v>
      </c>
      <c r="E203" s="13" t="s">
        <v>117</v>
      </c>
      <c r="F203" s="13" t="s">
        <v>185</v>
      </c>
      <c r="G203" s="9">
        <f>1000+450.7</f>
        <v>1450.7</v>
      </c>
      <c r="H203" s="114">
        <v>1000</v>
      </c>
      <c r="I203" s="9">
        <v>1000</v>
      </c>
    </row>
    <row r="204" spans="1:9" ht="18.75">
      <c r="A204" s="31" t="s">
        <v>651</v>
      </c>
      <c r="B204" s="13" t="s">
        <v>654</v>
      </c>
      <c r="C204" s="13"/>
      <c r="D204" s="13"/>
      <c r="E204" s="13"/>
      <c r="F204" s="13"/>
      <c r="G204" s="9">
        <f>G205</f>
        <v>3443.5</v>
      </c>
      <c r="H204" s="114">
        <f>H205</f>
        <v>0</v>
      </c>
      <c r="I204" s="9">
        <f>I205</f>
        <v>0</v>
      </c>
    </row>
    <row r="205" spans="1:9" ht="18.75">
      <c r="A205" s="65" t="s">
        <v>186</v>
      </c>
      <c r="B205" s="13" t="s">
        <v>654</v>
      </c>
      <c r="C205" s="13" t="s">
        <v>326</v>
      </c>
      <c r="D205" s="13" t="s">
        <v>130</v>
      </c>
      <c r="E205" s="13" t="s">
        <v>117</v>
      </c>
      <c r="F205" s="13" t="s">
        <v>185</v>
      </c>
      <c r="G205" s="9">
        <v>3443.5</v>
      </c>
      <c r="H205" s="114">
        <v>0</v>
      </c>
      <c r="I205" s="9">
        <v>0</v>
      </c>
    </row>
    <row r="206" spans="1:9" ht="18.75">
      <c r="A206" s="65" t="s">
        <v>219</v>
      </c>
      <c r="B206" s="13" t="s">
        <v>356</v>
      </c>
      <c r="C206" s="13"/>
      <c r="D206" s="13"/>
      <c r="E206" s="13"/>
      <c r="F206" s="13"/>
      <c r="G206" s="9">
        <f>G207+G213</f>
        <v>4964.400000000001</v>
      </c>
      <c r="H206" s="114">
        <f>H207+H213</f>
        <v>4958.2</v>
      </c>
      <c r="I206" s="9">
        <f>I207+I213</f>
        <v>5020.2</v>
      </c>
    </row>
    <row r="207" spans="1:9" ht="37.5">
      <c r="A207" s="65" t="s">
        <v>325</v>
      </c>
      <c r="B207" s="13" t="s">
        <v>357</v>
      </c>
      <c r="C207" s="13"/>
      <c r="D207" s="13"/>
      <c r="E207" s="13"/>
      <c r="F207" s="13"/>
      <c r="G207" s="9">
        <f>G208+G211</f>
        <v>1296.6000000000001</v>
      </c>
      <c r="H207" s="114">
        <f>H208+H211</f>
        <v>1274.2</v>
      </c>
      <c r="I207" s="9">
        <f>I208+I211</f>
        <v>1286.2</v>
      </c>
    </row>
    <row r="208" spans="1:9" ht="37.5" customHeight="1">
      <c r="A208" s="65" t="s">
        <v>184</v>
      </c>
      <c r="B208" s="13" t="s">
        <v>358</v>
      </c>
      <c r="C208" s="13"/>
      <c r="D208" s="13"/>
      <c r="E208" s="13"/>
      <c r="F208" s="13"/>
      <c r="G208" s="9">
        <f>G209+G210</f>
        <v>929.4000000000001</v>
      </c>
      <c r="H208" s="114">
        <f>H209+H210</f>
        <v>953.3000000000001</v>
      </c>
      <c r="I208" s="9">
        <f>I209+I210</f>
        <v>965.3000000000001</v>
      </c>
    </row>
    <row r="209" spans="1:9" ht="18.75">
      <c r="A209" s="65" t="s">
        <v>170</v>
      </c>
      <c r="B209" s="13" t="s">
        <v>358</v>
      </c>
      <c r="C209" s="13" t="s">
        <v>326</v>
      </c>
      <c r="D209" s="13" t="s">
        <v>130</v>
      </c>
      <c r="E209" s="13" t="s">
        <v>118</v>
      </c>
      <c r="F209" s="13" t="s">
        <v>171</v>
      </c>
      <c r="G209" s="9">
        <v>853.7</v>
      </c>
      <c r="H209" s="114">
        <v>877.6</v>
      </c>
      <c r="I209" s="9">
        <v>889.6</v>
      </c>
    </row>
    <row r="210" spans="1:9" ht="37.5">
      <c r="A210" s="65" t="s">
        <v>91</v>
      </c>
      <c r="B210" s="13" t="s">
        <v>358</v>
      </c>
      <c r="C210" s="13" t="s">
        <v>326</v>
      </c>
      <c r="D210" s="13" t="s">
        <v>130</v>
      </c>
      <c r="E210" s="13" t="s">
        <v>118</v>
      </c>
      <c r="F210" s="13" t="s">
        <v>174</v>
      </c>
      <c r="G210" s="9">
        <v>75.7</v>
      </c>
      <c r="H210" s="114">
        <v>75.7</v>
      </c>
      <c r="I210" s="9">
        <v>75.7</v>
      </c>
    </row>
    <row r="211" spans="1:9" ht="37.5">
      <c r="A211" s="65" t="s">
        <v>432</v>
      </c>
      <c r="B211" s="13" t="s">
        <v>444</v>
      </c>
      <c r="C211" s="13"/>
      <c r="D211" s="13"/>
      <c r="E211" s="13"/>
      <c r="F211" s="13"/>
      <c r="G211" s="9">
        <f>G212</f>
        <v>367.2</v>
      </c>
      <c r="H211" s="114">
        <f>H212</f>
        <v>320.9</v>
      </c>
      <c r="I211" s="9">
        <f>I212</f>
        <v>320.9</v>
      </c>
    </row>
    <row r="212" spans="1:9" ht="18.75">
      <c r="A212" s="65" t="s">
        <v>170</v>
      </c>
      <c r="B212" s="13" t="s">
        <v>444</v>
      </c>
      <c r="C212" s="13" t="s">
        <v>326</v>
      </c>
      <c r="D212" s="13" t="s">
        <v>130</v>
      </c>
      <c r="E212" s="13" t="s">
        <v>118</v>
      </c>
      <c r="F212" s="13" t="s">
        <v>171</v>
      </c>
      <c r="G212" s="9">
        <f>320.9+46.3</f>
        <v>367.2</v>
      </c>
      <c r="H212" s="114">
        <v>320.9</v>
      </c>
      <c r="I212" s="9">
        <v>320.9</v>
      </c>
    </row>
    <row r="213" spans="1:9" ht="38.25" customHeight="1">
      <c r="A213" s="65" t="s">
        <v>380</v>
      </c>
      <c r="B213" s="13" t="s">
        <v>379</v>
      </c>
      <c r="C213" s="13"/>
      <c r="D213" s="13"/>
      <c r="E213" s="13"/>
      <c r="F213" s="13"/>
      <c r="G213" s="9">
        <f>G214+G216</f>
        <v>3667.8</v>
      </c>
      <c r="H213" s="114">
        <f>H214+H216</f>
        <v>3684</v>
      </c>
      <c r="I213" s="9">
        <f>I214+I216</f>
        <v>3734</v>
      </c>
    </row>
    <row r="214" spans="1:9" ht="18.75">
      <c r="A214" s="65" t="s">
        <v>377</v>
      </c>
      <c r="B214" s="13" t="s">
        <v>381</v>
      </c>
      <c r="C214" s="13"/>
      <c r="D214" s="13"/>
      <c r="E214" s="13"/>
      <c r="F214" s="13"/>
      <c r="G214" s="9">
        <f>G215</f>
        <v>1440.8</v>
      </c>
      <c r="H214" s="114">
        <f>H215</f>
        <v>1670</v>
      </c>
      <c r="I214" s="9">
        <f>I215</f>
        <v>1720</v>
      </c>
    </row>
    <row r="215" spans="1:9" ht="18.75">
      <c r="A215" s="65" t="s">
        <v>612</v>
      </c>
      <c r="B215" s="13" t="s">
        <v>381</v>
      </c>
      <c r="C215" s="13" t="s">
        <v>309</v>
      </c>
      <c r="D215" s="13" t="s">
        <v>130</v>
      </c>
      <c r="E215" s="13" t="s">
        <v>118</v>
      </c>
      <c r="F215" s="13" t="s">
        <v>149</v>
      </c>
      <c r="G215" s="9">
        <v>1440.8</v>
      </c>
      <c r="H215" s="114">
        <v>1670</v>
      </c>
      <c r="I215" s="9">
        <v>1720</v>
      </c>
    </row>
    <row r="216" spans="1:9" ht="37.5">
      <c r="A216" s="65" t="s">
        <v>432</v>
      </c>
      <c r="B216" s="13" t="s">
        <v>441</v>
      </c>
      <c r="C216" s="13"/>
      <c r="D216" s="13"/>
      <c r="E216" s="13"/>
      <c r="F216" s="13"/>
      <c r="G216" s="9">
        <f>G217</f>
        <v>2227</v>
      </c>
      <c r="H216" s="114">
        <f>H217</f>
        <v>2014</v>
      </c>
      <c r="I216" s="9">
        <f>I217</f>
        <v>2014</v>
      </c>
    </row>
    <row r="217" spans="1:9" ht="18.75">
      <c r="A217" s="65" t="s">
        <v>612</v>
      </c>
      <c r="B217" s="13" t="s">
        <v>441</v>
      </c>
      <c r="C217" s="13" t="s">
        <v>309</v>
      </c>
      <c r="D217" s="13" t="s">
        <v>130</v>
      </c>
      <c r="E217" s="13" t="s">
        <v>118</v>
      </c>
      <c r="F217" s="13" t="s">
        <v>149</v>
      </c>
      <c r="G217" s="9">
        <f>2014+213</f>
        <v>2227</v>
      </c>
      <c r="H217" s="114">
        <v>2014</v>
      </c>
      <c r="I217" s="9">
        <v>2014</v>
      </c>
    </row>
    <row r="218" spans="1:9" ht="18.75">
      <c r="A218" s="65" t="s">
        <v>584</v>
      </c>
      <c r="B218" s="13" t="s">
        <v>580</v>
      </c>
      <c r="C218" s="13"/>
      <c r="D218" s="13"/>
      <c r="E218" s="13"/>
      <c r="F218" s="13"/>
      <c r="G218" s="9">
        <f>G219</f>
        <v>1677.2</v>
      </c>
      <c r="H218" s="114">
        <f>H219</f>
        <v>1678.1</v>
      </c>
      <c r="I218" s="9">
        <f>I219</f>
        <v>1678.4</v>
      </c>
    </row>
    <row r="219" spans="1:9" ht="37.5">
      <c r="A219" s="65" t="s">
        <v>585</v>
      </c>
      <c r="B219" s="13" t="s">
        <v>581</v>
      </c>
      <c r="C219" s="13"/>
      <c r="D219" s="13"/>
      <c r="E219" s="13"/>
      <c r="F219" s="13"/>
      <c r="G219" s="9">
        <f>G223+G220</f>
        <v>1677.2</v>
      </c>
      <c r="H219" s="114">
        <f>H223+H220</f>
        <v>1678.1</v>
      </c>
      <c r="I219" s="9">
        <f>I223+I220</f>
        <v>1678.4</v>
      </c>
    </row>
    <row r="220" spans="1:9" ht="18.75">
      <c r="A220" s="65" t="s">
        <v>184</v>
      </c>
      <c r="B220" s="13" t="s">
        <v>589</v>
      </c>
      <c r="C220" s="13"/>
      <c r="D220" s="13"/>
      <c r="E220" s="13"/>
      <c r="F220" s="13"/>
      <c r="G220" s="9">
        <f>G221+G222</f>
        <v>1377</v>
      </c>
      <c r="H220" s="114">
        <f>H221+H222</f>
        <v>1377</v>
      </c>
      <c r="I220" s="9">
        <f>I221+I222</f>
        <v>1377</v>
      </c>
    </row>
    <row r="221" spans="1:9" ht="18.75">
      <c r="A221" s="65" t="s">
        <v>170</v>
      </c>
      <c r="B221" s="13" t="s">
        <v>589</v>
      </c>
      <c r="C221" s="66">
        <v>546</v>
      </c>
      <c r="D221" s="13" t="s">
        <v>117</v>
      </c>
      <c r="E221" s="13" t="s">
        <v>118</v>
      </c>
      <c r="F221" s="13" t="s">
        <v>171</v>
      </c>
      <c r="G221" s="9">
        <v>1227</v>
      </c>
      <c r="H221" s="114">
        <v>1227</v>
      </c>
      <c r="I221" s="9">
        <v>1227</v>
      </c>
    </row>
    <row r="222" spans="1:9" ht="37.5">
      <c r="A222" s="65" t="s">
        <v>91</v>
      </c>
      <c r="B222" s="13" t="s">
        <v>589</v>
      </c>
      <c r="C222" s="66">
        <v>546</v>
      </c>
      <c r="D222" s="13" t="s">
        <v>117</v>
      </c>
      <c r="E222" s="13" t="s">
        <v>118</v>
      </c>
      <c r="F222" s="13" t="s">
        <v>174</v>
      </c>
      <c r="G222" s="9">
        <v>150</v>
      </c>
      <c r="H222" s="114">
        <v>150</v>
      </c>
      <c r="I222" s="9">
        <v>150</v>
      </c>
    </row>
    <row r="223" spans="1:9" ht="75">
      <c r="A223" s="68" t="s">
        <v>214</v>
      </c>
      <c r="B223" s="13" t="s">
        <v>582</v>
      </c>
      <c r="C223" s="13"/>
      <c r="D223" s="13"/>
      <c r="E223" s="13"/>
      <c r="F223" s="13"/>
      <c r="G223" s="9">
        <f>G224+G225</f>
        <v>300.20000000000005</v>
      </c>
      <c r="H223" s="114">
        <f>H224+H225</f>
        <v>301.1</v>
      </c>
      <c r="I223" s="9">
        <f>I224+I225</f>
        <v>301.4</v>
      </c>
    </row>
    <row r="224" spans="1:9" ht="18.75">
      <c r="A224" s="65" t="s">
        <v>170</v>
      </c>
      <c r="B224" s="13" t="s">
        <v>582</v>
      </c>
      <c r="C224" s="13" t="s">
        <v>309</v>
      </c>
      <c r="D224" s="13" t="s">
        <v>117</v>
      </c>
      <c r="E224" s="13" t="s">
        <v>118</v>
      </c>
      <c r="F224" s="13" t="s">
        <v>171</v>
      </c>
      <c r="G224" s="9">
        <f>149.8+32.5</f>
        <v>182.3</v>
      </c>
      <c r="H224" s="114">
        <v>149.8</v>
      </c>
      <c r="I224" s="9">
        <v>149.8</v>
      </c>
    </row>
    <row r="225" spans="1:9" ht="37.5">
      <c r="A225" s="65" t="s">
        <v>91</v>
      </c>
      <c r="B225" s="13" t="s">
        <v>582</v>
      </c>
      <c r="C225" s="13" t="s">
        <v>309</v>
      </c>
      <c r="D225" s="13" t="s">
        <v>117</v>
      </c>
      <c r="E225" s="13" t="s">
        <v>118</v>
      </c>
      <c r="F225" s="13" t="s">
        <v>174</v>
      </c>
      <c r="G225" s="9">
        <f>150.4-32.5</f>
        <v>117.9</v>
      </c>
      <c r="H225" s="114">
        <v>151.3</v>
      </c>
      <c r="I225" s="9">
        <v>151.6</v>
      </c>
    </row>
    <row r="226" spans="1:9" ht="40.5" customHeight="1">
      <c r="A226" s="62" t="s">
        <v>475</v>
      </c>
      <c r="B226" s="129" t="s">
        <v>274</v>
      </c>
      <c r="C226" s="129"/>
      <c r="D226" s="10"/>
      <c r="E226" s="10"/>
      <c r="F226" s="10"/>
      <c r="G226" s="11">
        <f>G227+G247+G313</f>
        <v>703376.6000000001</v>
      </c>
      <c r="H226" s="119">
        <f>H227+H247+H313</f>
        <v>637041.3</v>
      </c>
      <c r="I226" s="11">
        <f>I227+I247+I313</f>
        <v>595986.6000000001</v>
      </c>
    </row>
    <row r="227" spans="1:9" ht="18.75">
      <c r="A227" s="65" t="s">
        <v>190</v>
      </c>
      <c r="B227" s="13" t="s">
        <v>280</v>
      </c>
      <c r="C227" s="13"/>
      <c r="D227" s="13"/>
      <c r="E227" s="13"/>
      <c r="F227" s="13"/>
      <c r="G227" s="9">
        <f>G228+G242+G235+G239</f>
        <v>180464.7</v>
      </c>
      <c r="H227" s="114">
        <f>H228+H242+H235+H239</f>
        <v>154390.50000000003</v>
      </c>
      <c r="I227" s="9">
        <f>I228+I242+I235+I239</f>
        <v>155041.50000000003</v>
      </c>
    </row>
    <row r="228" spans="1:9" ht="60.75" customHeight="1">
      <c r="A228" s="65" t="s">
        <v>285</v>
      </c>
      <c r="B228" s="66" t="s">
        <v>281</v>
      </c>
      <c r="C228" s="66"/>
      <c r="D228" s="13"/>
      <c r="E228" s="13"/>
      <c r="F228" s="13"/>
      <c r="G228" s="9">
        <f>G229+G233+G231</f>
        <v>149290.8</v>
      </c>
      <c r="H228" s="114">
        <f>H229+H233+H231</f>
        <v>149068.2</v>
      </c>
      <c r="I228" s="9">
        <f>I229+I233+I231</f>
        <v>149719.2</v>
      </c>
    </row>
    <row r="229" spans="1:9" ht="18.75">
      <c r="A229" s="65" t="s">
        <v>129</v>
      </c>
      <c r="B229" s="66" t="s">
        <v>16</v>
      </c>
      <c r="C229" s="66"/>
      <c r="D229" s="13"/>
      <c r="E229" s="13"/>
      <c r="F229" s="13"/>
      <c r="G229" s="9">
        <f>G230</f>
        <v>32183</v>
      </c>
      <c r="H229" s="114">
        <f>H230</f>
        <v>33731.5</v>
      </c>
      <c r="I229" s="9">
        <f>I230</f>
        <v>34382.5</v>
      </c>
    </row>
    <row r="230" spans="1:9" ht="18.75">
      <c r="A230" s="65" t="s">
        <v>186</v>
      </c>
      <c r="B230" s="66" t="s">
        <v>16</v>
      </c>
      <c r="C230" s="66">
        <v>115</v>
      </c>
      <c r="D230" s="13" t="s">
        <v>126</v>
      </c>
      <c r="E230" s="13" t="s">
        <v>117</v>
      </c>
      <c r="F230" s="13" t="s">
        <v>185</v>
      </c>
      <c r="G230" s="9">
        <f>32238-55</f>
        <v>32183</v>
      </c>
      <c r="H230" s="114">
        <v>33731.5</v>
      </c>
      <c r="I230" s="9">
        <v>34382.5</v>
      </c>
    </row>
    <row r="231" spans="1:9" ht="37.5">
      <c r="A231" s="65" t="s">
        <v>432</v>
      </c>
      <c r="B231" s="13" t="s">
        <v>428</v>
      </c>
      <c r="C231" s="66"/>
      <c r="D231" s="13"/>
      <c r="E231" s="13"/>
      <c r="F231" s="13"/>
      <c r="G231" s="9">
        <f>G232</f>
        <v>8060</v>
      </c>
      <c r="H231" s="114">
        <f>H232</f>
        <v>7370</v>
      </c>
      <c r="I231" s="9">
        <f>I232</f>
        <v>7370</v>
      </c>
    </row>
    <row r="232" spans="1:9" ht="18.75">
      <c r="A232" s="65" t="s">
        <v>186</v>
      </c>
      <c r="B232" s="13" t="s">
        <v>428</v>
      </c>
      <c r="C232" s="66">
        <v>115</v>
      </c>
      <c r="D232" s="13" t="s">
        <v>126</v>
      </c>
      <c r="E232" s="13" t="s">
        <v>117</v>
      </c>
      <c r="F232" s="13" t="s">
        <v>185</v>
      </c>
      <c r="G232" s="9">
        <f>7370+690</f>
        <v>8060</v>
      </c>
      <c r="H232" s="114">
        <v>7370</v>
      </c>
      <c r="I232" s="9">
        <v>7370</v>
      </c>
    </row>
    <row r="233" spans="1:9" ht="114.75" customHeight="1">
      <c r="A233" s="80" t="s">
        <v>316</v>
      </c>
      <c r="B233" s="66" t="s">
        <v>70</v>
      </c>
      <c r="C233" s="66"/>
      <c r="D233" s="13"/>
      <c r="E233" s="13"/>
      <c r="F233" s="13"/>
      <c r="G233" s="9">
        <f>G234</f>
        <v>109047.8</v>
      </c>
      <c r="H233" s="114">
        <f>H234</f>
        <v>107966.7</v>
      </c>
      <c r="I233" s="9">
        <f>I234</f>
        <v>107966.7</v>
      </c>
    </row>
    <row r="234" spans="1:9" ht="18.75">
      <c r="A234" s="65" t="s">
        <v>186</v>
      </c>
      <c r="B234" s="66" t="s">
        <v>70</v>
      </c>
      <c r="C234" s="66">
        <v>115</v>
      </c>
      <c r="D234" s="13" t="s">
        <v>126</v>
      </c>
      <c r="E234" s="13" t="s">
        <v>117</v>
      </c>
      <c r="F234" s="13" t="s">
        <v>185</v>
      </c>
      <c r="G234" s="9">
        <f>108516.6+531.2</f>
        <v>109047.8</v>
      </c>
      <c r="H234" s="114">
        <v>107966.7</v>
      </c>
      <c r="I234" s="9">
        <v>107966.7</v>
      </c>
    </row>
    <row r="235" spans="1:9" ht="59.25" customHeight="1">
      <c r="A235" s="82" t="s">
        <v>292</v>
      </c>
      <c r="B235" s="13" t="s">
        <v>73</v>
      </c>
      <c r="C235" s="13"/>
      <c r="D235" s="13"/>
      <c r="E235" s="13"/>
      <c r="F235" s="13"/>
      <c r="G235" s="9">
        <f>G236</f>
        <v>5178.7</v>
      </c>
      <c r="H235" s="114">
        <f>H236</f>
        <v>5178.7</v>
      </c>
      <c r="I235" s="9">
        <f>I236</f>
        <v>5178.7</v>
      </c>
    </row>
    <row r="236" spans="1:9" ht="93.75" customHeight="1">
      <c r="A236" s="65" t="s">
        <v>96</v>
      </c>
      <c r="B236" s="13" t="s">
        <v>74</v>
      </c>
      <c r="C236" s="13"/>
      <c r="D236" s="13"/>
      <c r="E236" s="13"/>
      <c r="F236" s="13"/>
      <c r="G236" s="9">
        <f>G237+G238</f>
        <v>5178.7</v>
      </c>
      <c r="H236" s="114">
        <f>H237+H238</f>
        <v>5178.7</v>
      </c>
      <c r="I236" s="9">
        <f>I237+I238</f>
        <v>5178.7</v>
      </c>
    </row>
    <row r="237" spans="1:9" ht="37.5">
      <c r="A237" s="65" t="s">
        <v>91</v>
      </c>
      <c r="B237" s="13" t="s">
        <v>74</v>
      </c>
      <c r="C237" s="13" t="s">
        <v>327</v>
      </c>
      <c r="D237" s="13" t="s">
        <v>123</v>
      </c>
      <c r="E237" s="13" t="s">
        <v>118</v>
      </c>
      <c r="F237" s="13" t="s">
        <v>174</v>
      </c>
      <c r="G237" s="9">
        <v>51.8</v>
      </c>
      <c r="H237" s="114">
        <v>51.8</v>
      </c>
      <c r="I237" s="9">
        <v>51.8</v>
      </c>
    </row>
    <row r="238" spans="1:9" ht="18.75">
      <c r="A238" s="65" t="s">
        <v>216</v>
      </c>
      <c r="B238" s="13" t="s">
        <v>74</v>
      </c>
      <c r="C238" s="13" t="s">
        <v>327</v>
      </c>
      <c r="D238" s="13" t="s">
        <v>123</v>
      </c>
      <c r="E238" s="13" t="s">
        <v>118</v>
      </c>
      <c r="F238" s="13" t="s">
        <v>215</v>
      </c>
      <c r="G238" s="9">
        <v>5126.9</v>
      </c>
      <c r="H238" s="114">
        <v>5126.9</v>
      </c>
      <c r="I238" s="9">
        <v>5126.9</v>
      </c>
    </row>
    <row r="239" spans="1:9" ht="24.75" customHeight="1">
      <c r="A239" s="65" t="s">
        <v>615</v>
      </c>
      <c r="B239" s="66" t="s">
        <v>702</v>
      </c>
      <c r="C239" s="13"/>
      <c r="D239" s="13"/>
      <c r="E239" s="13"/>
      <c r="F239" s="13"/>
      <c r="G239" s="9">
        <f aca="true" t="shared" si="8" ref="G239:I240">G240</f>
        <v>25498.6</v>
      </c>
      <c r="H239" s="114">
        <f t="shared" si="8"/>
        <v>0</v>
      </c>
      <c r="I239" s="9">
        <f t="shared" si="8"/>
        <v>0</v>
      </c>
    </row>
    <row r="240" spans="1:9" ht="37.5">
      <c r="A240" s="65" t="s">
        <v>616</v>
      </c>
      <c r="B240" s="66" t="s">
        <v>667</v>
      </c>
      <c r="C240" s="13"/>
      <c r="D240" s="13"/>
      <c r="E240" s="13"/>
      <c r="F240" s="13"/>
      <c r="G240" s="9">
        <f t="shared" si="8"/>
        <v>25498.6</v>
      </c>
      <c r="H240" s="114">
        <f t="shared" si="8"/>
        <v>0</v>
      </c>
      <c r="I240" s="9">
        <f t="shared" si="8"/>
        <v>0</v>
      </c>
    </row>
    <row r="241" spans="1:9" ht="28.5" customHeight="1">
      <c r="A241" s="65" t="s">
        <v>186</v>
      </c>
      <c r="B241" s="66" t="s">
        <v>667</v>
      </c>
      <c r="C241" s="13" t="s">
        <v>327</v>
      </c>
      <c r="D241" s="13" t="s">
        <v>126</v>
      </c>
      <c r="E241" s="13" t="s">
        <v>117</v>
      </c>
      <c r="F241" s="13" t="s">
        <v>185</v>
      </c>
      <c r="G241" s="9">
        <v>25498.6</v>
      </c>
      <c r="H241" s="114"/>
      <c r="I241" s="9"/>
    </row>
    <row r="242" spans="1:9" ht="81" customHeight="1">
      <c r="A242" s="65" t="s">
        <v>282</v>
      </c>
      <c r="B242" s="13" t="s">
        <v>86</v>
      </c>
      <c r="C242" s="13"/>
      <c r="D242" s="13"/>
      <c r="E242" s="13"/>
      <c r="F242" s="13"/>
      <c r="G242" s="9">
        <f>G243+G245</f>
        <v>496.6</v>
      </c>
      <c r="H242" s="114">
        <f>H243+H245</f>
        <v>143.6</v>
      </c>
      <c r="I242" s="114">
        <f>I243+I245</f>
        <v>143.6</v>
      </c>
    </row>
    <row r="243" spans="1:9" ht="97.5" customHeight="1">
      <c r="A243" s="65" t="s">
        <v>96</v>
      </c>
      <c r="B243" s="66" t="s">
        <v>78</v>
      </c>
      <c r="C243" s="66"/>
      <c r="D243" s="13"/>
      <c r="E243" s="13"/>
      <c r="F243" s="13"/>
      <c r="G243" s="9">
        <f>G244</f>
        <v>221.60000000000002</v>
      </c>
      <c r="H243" s="114">
        <f>H244</f>
        <v>143.6</v>
      </c>
      <c r="I243" s="9">
        <f>I244</f>
        <v>143.6</v>
      </c>
    </row>
    <row r="244" spans="1:9" ht="18.75">
      <c r="A244" s="65" t="s">
        <v>186</v>
      </c>
      <c r="B244" s="66" t="s">
        <v>78</v>
      </c>
      <c r="C244" s="66">
        <v>115</v>
      </c>
      <c r="D244" s="13" t="s">
        <v>126</v>
      </c>
      <c r="E244" s="13" t="s">
        <v>117</v>
      </c>
      <c r="F244" s="13" t="s">
        <v>185</v>
      </c>
      <c r="G244" s="9">
        <f>543.6-322</f>
        <v>221.60000000000002</v>
      </c>
      <c r="H244" s="114">
        <v>143.6</v>
      </c>
      <c r="I244" s="9">
        <v>143.6</v>
      </c>
    </row>
    <row r="245" spans="1:9" ht="56.25">
      <c r="A245" s="146" t="s">
        <v>742</v>
      </c>
      <c r="B245" s="76" t="s">
        <v>739</v>
      </c>
      <c r="C245" s="66"/>
      <c r="D245" s="13"/>
      <c r="E245" s="13"/>
      <c r="F245" s="13"/>
      <c r="G245" s="9">
        <f>G246</f>
        <v>275</v>
      </c>
      <c r="H245" s="114">
        <f>H246</f>
        <v>0</v>
      </c>
      <c r="I245" s="114">
        <f>I246</f>
        <v>0</v>
      </c>
    </row>
    <row r="246" spans="1:9" ht="18.75">
      <c r="A246" s="65" t="s">
        <v>186</v>
      </c>
      <c r="B246" s="91" t="s">
        <v>739</v>
      </c>
      <c r="C246" s="66">
        <v>115</v>
      </c>
      <c r="D246" s="13" t="s">
        <v>126</v>
      </c>
      <c r="E246" s="13" t="s">
        <v>117</v>
      </c>
      <c r="F246" s="13" t="s">
        <v>185</v>
      </c>
      <c r="G246" s="9">
        <f>55+220</f>
        <v>275</v>
      </c>
      <c r="H246" s="114"/>
      <c r="I246" s="9"/>
    </row>
    <row r="247" spans="1:9" ht="18.75">
      <c r="A247" s="82" t="s">
        <v>18</v>
      </c>
      <c r="B247" s="66" t="s">
        <v>275</v>
      </c>
      <c r="C247" s="66"/>
      <c r="D247" s="13"/>
      <c r="E247" s="13"/>
      <c r="F247" s="13"/>
      <c r="G247" s="9">
        <f>G248+G257+G262+G266+G271+G275+G280+G286+G289+G295+G300+G310+G292</f>
        <v>468725.3000000001</v>
      </c>
      <c r="H247" s="114">
        <f>H248+H257+H262+H266+H271+H275+H280+H286+H289+H295+H300+H310+H292</f>
        <v>428780.80000000005</v>
      </c>
      <c r="I247" s="9">
        <f>I248+I257+I262+I266+I271+I275+I280+I286+I289+I295+I300+I310+I292</f>
        <v>386223.40000000014</v>
      </c>
    </row>
    <row r="248" spans="1:9" ht="79.5" customHeight="1">
      <c r="A248" s="82" t="s">
        <v>535</v>
      </c>
      <c r="B248" s="66" t="s">
        <v>276</v>
      </c>
      <c r="C248" s="66"/>
      <c r="D248" s="13"/>
      <c r="E248" s="13"/>
      <c r="F248" s="13"/>
      <c r="G248" s="9">
        <f>G249+G255+G253+G251</f>
        <v>310701.80000000005</v>
      </c>
      <c r="H248" s="114">
        <f>H249+H255+H253+H251</f>
        <v>307104.4</v>
      </c>
      <c r="I248" s="9">
        <f>I249+I255+I253+I251</f>
        <v>308787.30000000005</v>
      </c>
    </row>
    <row r="249" spans="1:9" ht="39" customHeight="1">
      <c r="A249" s="65" t="s">
        <v>208</v>
      </c>
      <c r="B249" s="66" t="s">
        <v>19</v>
      </c>
      <c r="C249" s="66"/>
      <c r="D249" s="13"/>
      <c r="E249" s="13"/>
      <c r="F249" s="13"/>
      <c r="G249" s="9">
        <f>G250</f>
        <v>70620.7</v>
      </c>
      <c r="H249" s="114">
        <f>H250</f>
        <v>76936.1</v>
      </c>
      <c r="I249" s="9">
        <f>I250</f>
        <v>78421</v>
      </c>
    </row>
    <row r="250" spans="1:9" ht="18.75">
      <c r="A250" s="65" t="s">
        <v>186</v>
      </c>
      <c r="B250" s="66" t="s">
        <v>19</v>
      </c>
      <c r="C250" s="66">
        <v>115</v>
      </c>
      <c r="D250" s="13" t="s">
        <v>126</v>
      </c>
      <c r="E250" s="13" t="s">
        <v>121</v>
      </c>
      <c r="F250" s="13" t="s">
        <v>185</v>
      </c>
      <c r="G250" s="9">
        <f>70882.7-262</f>
        <v>70620.7</v>
      </c>
      <c r="H250" s="114">
        <v>76936.1</v>
      </c>
      <c r="I250" s="9">
        <v>78421</v>
      </c>
    </row>
    <row r="251" spans="1:9" ht="131.25">
      <c r="A251" s="8" t="s">
        <v>594</v>
      </c>
      <c r="B251" s="66" t="s">
        <v>592</v>
      </c>
      <c r="C251" s="66"/>
      <c r="D251" s="13"/>
      <c r="E251" s="13"/>
      <c r="F251" s="13"/>
      <c r="G251" s="9">
        <f>G252</f>
        <v>16530.2</v>
      </c>
      <c r="H251" s="114">
        <f>H252</f>
        <v>16530.2</v>
      </c>
      <c r="I251" s="9">
        <f>I252</f>
        <v>16530.2</v>
      </c>
    </row>
    <row r="252" spans="1:9" ht="18.75">
      <c r="A252" s="65" t="s">
        <v>186</v>
      </c>
      <c r="B252" s="66" t="s">
        <v>592</v>
      </c>
      <c r="C252" s="66">
        <v>115</v>
      </c>
      <c r="D252" s="13" t="s">
        <v>126</v>
      </c>
      <c r="E252" s="13" t="s">
        <v>121</v>
      </c>
      <c r="F252" s="13" t="s">
        <v>185</v>
      </c>
      <c r="G252" s="9">
        <v>16530.2</v>
      </c>
      <c r="H252" s="114">
        <v>16530.2</v>
      </c>
      <c r="I252" s="9">
        <v>16530.2</v>
      </c>
    </row>
    <row r="253" spans="1:9" ht="37.5">
      <c r="A253" s="65" t="s">
        <v>432</v>
      </c>
      <c r="B253" s="13" t="s">
        <v>429</v>
      </c>
      <c r="C253" s="66"/>
      <c r="D253" s="13"/>
      <c r="E253" s="13"/>
      <c r="F253" s="13"/>
      <c r="G253" s="9">
        <f>G254</f>
        <v>17203.9</v>
      </c>
      <c r="H253" s="114">
        <f>H254</f>
        <v>15724.7</v>
      </c>
      <c r="I253" s="9">
        <f>I254</f>
        <v>15724.7</v>
      </c>
    </row>
    <row r="254" spans="1:9" ht="18.75">
      <c r="A254" s="65" t="s">
        <v>186</v>
      </c>
      <c r="B254" s="13" t="s">
        <v>429</v>
      </c>
      <c r="C254" s="66">
        <v>115</v>
      </c>
      <c r="D254" s="13" t="s">
        <v>126</v>
      </c>
      <c r="E254" s="13" t="s">
        <v>121</v>
      </c>
      <c r="F254" s="13" t="s">
        <v>185</v>
      </c>
      <c r="G254" s="9">
        <f>15724.7+1479.2</f>
        <v>17203.9</v>
      </c>
      <c r="H254" s="114">
        <v>15724.7</v>
      </c>
      <c r="I254" s="9">
        <v>15724.7</v>
      </c>
    </row>
    <row r="255" spans="1:9" ht="93.75">
      <c r="A255" s="80" t="s">
        <v>316</v>
      </c>
      <c r="B255" s="66" t="s">
        <v>47</v>
      </c>
      <c r="C255" s="66"/>
      <c r="D255" s="13"/>
      <c r="E255" s="13"/>
      <c r="F255" s="13"/>
      <c r="G255" s="9">
        <f>G256</f>
        <v>206347</v>
      </c>
      <c r="H255" s="114">
        <f>H256</f>
        <v>197913.40000000002</v>
      </c>
      <c r="I255" s="9">
        <f>I256</f>
        <v>198111.40000000002</v>
      </c>
    </row>
    <row r="256" spans="1:9" ht="24" customHeight="1">
      <c r="A256" s="65" t="s">
        <v>186</v>
      </c>
      <c r="B256" s="66" t="s">
        <v>47</v>
      </c>
      <c r="C256" s="66">
        <v>115</v>
      </c>
      <c r="D256" s="13" t="s">
        <v>126</v>
      </c>
      <c r="E256" s="13" t="s">
        <v>121</v>
      </c>
      <c r="F256" s="66">
        <v>610</v>
      </c>
      <c r="G256" s="9">
        <f>195218.3+11128.7</f>
        <v>206347</v>
      </c>
      <c r="H256" s="114">
        <f>198901.7-790.3-198</f>
        <v>197913.40000000002</v>
      </c>
      <c r="I256" s="9">
        <f>198901.7-790.3</f>
        <v>198111.40000000002</v>
      </c>
    </row>
    <row r="257" spans="1:9" ht="37.5">
      <c r="A257" s="82" t="s">
        <v>283</v>
      </c>
      <c r="B257" s="66" t="s">
        <v>277</v>
      </c>
      <c r="C257" s="66"/>
      <c r="D257" s="13"/>
      <c r="E257" s="13"/>
      <c r="F257" s="66"/>
      <c r="G257" s="9">
        <f>G258+G260</f>
        <v>10515.1</v>
      </c>
      <c r="H257" s="114">
        <f aca="true" t="shared" si="9" ref="G257:I258">H258</f>
        <v>13006.2</v>
      </c>
      <c r="I257" s="9">
        <f>I258</f>
        <v>13006.2</v>
      </c>
    </row>
    <row r="258" spans="1:9" ht="95.25" customHeight="1">
      <c r="A258" s="65" t="s">
        <v>96</v>
      </c>
      <c r="B258" s="66" t="s">
        <v>17</v>
      </c>
      <c r="C258" s="66"/>
      <c r="D258" s="13"/>
      <c r="E258" s="13"/>
      <c r="F258" s="13"/>
      <c r="G258" s="9">
        <f t="shared" si="9"/>
        <v>9206.2</v>
      </c>
      <c r="H258" s="114">
        <f t="shared" si="9"/>
        <v>13006.2</v>
      </c>
      <c r="I258" s="9">
        <f t="shared" si="9"/>
        <v>13006.2</v>
      </c>
    </row>
    <row r="259" spans="1:9" ht="18.75">
      <c r="A259" s="65" t="s">
        <v>186</v>
      </c>
      <c r="B259" s="66" t="s">
        <v>17</v>
      </c>
      <c r="C259" s="66">
        <v>115</v>
      </c>
      <c r="D259" s="13" t="s">
        <v>126</v>
      </c>
      <c r="E259" s="13" t="s">
        <v>121</v>
      </c>
      <c r="F259" s="13" t="s">
        <v>185</v>
      </c>
      <c r="G259" s="9">
        <v>9206.2</v>
      </c>
      <c r="H259" s="114">
        <v>13006.2</v>
      </c>
      <c r="I259" s="9">
        <v>13006.2</v>
      </c>
    </row>
    <row r="260" spans="1:9" ht="56.25">
      <c r="A260" s="146" t="s">
        <v>742</v>
      </c>
      <c r="B260" s="76" t="s">
        <v>740</v>
      </c>
      <c r="C260" s="66"/>
      <c r="D260" s="13"/>
      <c r="E260" s="13"/>
      <c r="F260" s="13"/>
      <c r="G260" s="9">
        <f>G261</f>
        <v>1308.8999999999999</v>
      </c>
      <c r="H260" s="114">
        <f>H261</f>
        <v>0</v>
      </c>
      <c r="I260" s="114">
        <f>I261</f>
        <v>0</v>
      </c>
    </row>
    <row r="261" spans="1:9" ht="18.75">
      <c r="A261" s="65" t="s">
        <v>186</v>
      </c>
      <c r="B261" s="76" t="s">
        <v>740</v>
      </c>
      <c r="C261" s="66">
        <v>115</v>
      </c>
      <c r="D261" s="13" t="s">
        <v>126</v>
      </c>
      <c r="E261" s="13" t="s">
        <v>121</v>
      </c>
      <c r="F261" s="13" t="s">
        <v>185</v>
      </c>
      <c r="G261" s="9">
        <f>261.8+1047.1</f>
        <v>1308.8999999999999</v>
      </c>
      <c r="H261" s="114"/>
      <c r="I261" s="9"/>
    </row>
    <row r="262" spans="1:9" ht="76.5" customHeight="1">
      <c r="A262" s="82" t="s">
        <v>282</v>
      </c>
      <c r="B262" s="66" t="s">
        <v>48</v>
      </c>
      <c r="C262" s="66"/>
      <c r="D262" s="13"/>
      <c r="E262" s="13"/>
      <c r="F262" s="13"/>
      <c r="G262" s="9">
        <f>G263</f>
        <v>2426.2000000000003</v>
      </c>
      <c r="H262" s="114">
        <f>H263</f>
        <v>3393.7</v>
      </c>
      <c r="I262" s="9">
        <f>I263</f>
        <v>3393.7</v>
      </c>
    </row>
    <row r="263" spans="1:9" ht="96.75" customHeight="1">
      <c r="A263" s="65" t="s">
        <v>96</v>
      </c>
      <c r="B263" s="66" t="s">
        <v>49</v>
      </c>
      <c r="C263" s="66"/>
      <c r="D263" s="13"/>
      <c r="E263" s="13"/>
      <c r="F263" s="13"/>
      <c r="G263" s="9">
        <f>G264+G265</f>
        <v>2426.2000000000003</v>
      </c>
      <c r="H263" s="114">
        <f>H264+H265</f>
        <v>3393.7</v>
      </c>
      <c r="I263" s="9">
        <f>I264+I265</f>
        <v>3393.7</v>
      </c>
    </row>
    <row r="264" spans="1:9" ht="18.75">
      <c r="A264" s="65" t="s">
        <v>186</v>
      </c>
      <c r="B264" s="66" t="s">
        <v>49</v>
      </c>
      <c r="C264" s="66">
        <v>115</v>
      </c>
      <c r="D264" s="13" t="s">
        <v>126</v>
      </c>
      <c r="E264" s="13" t="s">
        <v>121</v>
      </c>
      <c r="F264" s="13" t="s">
        <v>185</v>
      </c>
      <c r="G264" s="9">
        <f>3362.5+1-945.1</f>
        <v>2418.4</v>
      </c>
      <c r="H264" s="114">
        <v>3362.5</v>
      </c>
      <c r="I264" s="9">
        <v>3362.5</v>
      </c>
    </row>
    <row r="265" spans="1:9" ht="18.75">
      <c r="A265" s="65" t="s">
        <v>216</v>
      </c>
      <c r="B265" s="66" t="s">
        <v>49</v>
      </c>
      <c r="C265" s="66">
        <v>115</v>
      </c>
      <c r="D265" s="13" t="s">
        <v>126</v>
      </c>
      <c r="E265" s="13" t="s">
        <v>122</v>
      </c>
      <c r="F265" s="13" t="s">
        <v>215</v>
      </c>
      <c r="G265" s="9">
        <v>7.8</v>
      </c>
      <c r="H265" s="114">
        <v>31.2</v>
      </c>
      <c r="I265" s="9">
        <v>31.2</v>
      </c>
    </row>
    <row r="266" spans="1:9" ht="96" customHeight="1">
      <c r="A266" s="82" t="s">
        <v>287</v>
      </c>
      <c r="B266" s="66" t="s">
        <v>278</v>
      </c>
      <c r="C266" s="66"/>
      <c r="D266" s="13"/>
      <c r="E266" s="13"/>
      <c r="F266" s="13"/>
      <c r="G266" s="9">
        <f>G267+G269</f>
        <v>4902.2</v>
      </c>
      <c r="H266" s="114">
        <f>H267+H269</f>
        <v>5041.3</v>
      </c>
      <c r="I266" s="9">
        <f>I267+I269</f>
        <v>5109.9</v>
      </c>
    </row>
    <row r="267" spans="1:9" ht="63.75" customHeight="1">
      <c r="A267" s="65" t="s">
        <v>288</v>
      </c>
      <c r="B267" s="66" t="s">
        <v>50</v>
      </c>
      <c r="C267" s="66"/>
      <c r="D267" s="13"/>
      <c r="E267" s="13"/>
      <c r="F267" s="13"/>
      <c r="G267" s="9">
        <f>G268</f>
        <v>3274.4</v>
      </c>
      <c r="H267" s="114">
        <f>H268</f>
        <v>3554</v>
      </c>
      <c r="I267" s="9">
        <f>I268</f>
        <v>3622.6</v>
      </c>
    </row>
    <row r="268" spans="1:9" ht="18.75">
      <c r="A268" s="65" t="s">
        <v>186</v>
      </c>
      <c r="B268" s="66" t="s">
        <v>50</v>
      </c>
      <c r="C268" s="66">
        <v>115</v>
      </c>
      <c r="D268" s="13" t="s">
        <v>126</v>
      </c>
      <c r="E268" s="13" t="s">
        <v>121</v>
      </c>
      <c r="F268" s="13" t="s">
        <v>185</v>
      </c>
      <c r="G268" s="9">
        <v>3274.4</v>
      </c>
      <c r="H268" s="114">
        <v>3554</v>
      </c>
      <c r="I268" s="9">
        <v>3622.6</v>
      </c>
    </row>
    <row r="269" spans="1:9" ht="37.5">
      <c r="A269" s="65" t="s">
        <v>432</v>
      </c>
      <c r="B269" s="13" t="s">
        <v>430</v>
      </c>
      <c r="C269" s="66"/>
      <c r="D269" s="13"/>
      <c r="E269" s="13"/>
      <c r="F269" s="13"/>
      <c r="G269" s="9">
        <f>G270</f>
        <v>1627.8</v>
      </c>
      <c r="H269" s="114">
        <f>H270</f>
        <v>1487.3</v>
      </c>
      <c r="I269" s="9">
        <f>I270</f>
        <v>1487.3</v>
      </c>
    </row>
    <row r="270" spans="1:9" ht="18.75">
      <c r="A270" s="65" t="s">
        <v>186</v>
      </c>
      <c r="B270" s="13" t="s">
        <v>430</v>
      </c>
      <c r="C270" s="66">
        <v>115</v>
      </c>
      <c r="D270" s="13" t="s">
        <v>126</v>
      </c>
      <c r="E270" s="13" t="s">
        <v>121</v>
      </c>
      <c r="F270" s="13" t="s">
        <v>185</v>
      </c>
      <c r="G270" s="9">
        <f>1487.3+140.5</f>
        <v>1627.8</v>
      </c>
      <c r="H270" s="114">
        <v>1487.3</v>
      </c>
      <c r="I270" s="9">
        <v>1487.3</v>
      </c>
    </row>
    <row r="271" spans="1:9" ht="96" customHeight="1">
      <c r="A271" s="82" t="s">
        <v>347</v>
      </c>
      <c r="B271" s="66" t="s">
        <v>71</v>
      </c>
      <c r="C271" s="66"/>
      <c r="D271" s="13"/>
      <c r="E271" s="13"/>
      <c r="F271" s="13"/>
      <c r="G271" s="9">
        <f>G272</f>
        <v>4100.4</v>
      </c>
      <c r="H271" s="114">
        <f>H272</f>
        <v>4101.4</v>
      </c>
      <c r="I271" s="9">
        <f>I272</f>
        <v>4101.4</v>
      </c>
    </row>
    <row r="272" spans="1:9" ht="93.75" customHeight="1">
      <c r="A272" s="65" t="s">
        <v>96</v>
      </c>
      <c r="B272" s="66" t="s">
        <v>72</v>
      </c>
      <c r="C272" s="66"/>
      <c r="D272" s="13"/>
      <c r="E272" s="13"/>
      <c r="F272" s="13"/>
      <c r="G272" s="9">
        <f>G274+G273</f>
        <v>4100.4</v>
      </c>
      <c r="H272" s="114">
        <f>H274+H273</f>
        <v>4101.4</v>
      </c>
      <c r="I272" s="9">
        <f>I274+I273</f>
        <v>4101.4</v>
      </c>
    </row>
    <row r="273" spans="1:9" ht="37.5">
      <c r="A273" s="65" t="s">
        <v>91</v>
      </c>
      <c r="B273" s="66" t="s">
        <v>72</v>
      </c>
      <c r="C273" s="66">
        <v>115</v>
      </c>
      <c r="D273" s="13" t="s">
        <v>123</v>
      </c>
      <c r="E273" s="13" t="s">
        <v>120</v>
      </c>
      <c r="F273" s="13" t="s">
        <v>174</v>
      </c>
      <c r="G273" s="9">
        <v>61.5</v>
      </c>
      <c r="H273" s="114">
        <v>61.5</v>
      </c>
      <c r="I273" s="9">
        <v>61.5</v>
      </c>
    </row>
    <row r="274" spans="1:9" ht="18.75">
      <c r="A274" s="65" t="s">
        <v>216</v>
      </c>
      <c r="B274" s="66" t="s">
        <v>72</v>
      </c>
      <c r="C274" s="66">
        <v>115</v>
      </c>
      <c r="D274" s="13" t="s">
        <v>123</v>
      </c>
      <c r="E274" s="13" t="s">
        <v>120</v>
      </c>
      <c r="F274" s="13" t="s">
        <v>215</v>
      </c>
      <c r="G274" s="9">
        <f>4039.9-1</f>
        <v>4038.9</v>
      </c>
      <c r="H274" s="114">
        <v>4039.9</v>
      </c>
      <c r="I274" s="9">
        <v>4039.9</v>
      </c>
    </row>
    <row r="275" spans="1:9" ht="37.5">
      <c r="A275" s="65" t="s">
        <v>343</v>
      </c>
      <c r="B275" s="66" t="s">
        <v>279</v>
      </c>
      <c r="C275" s="66"/>
      <c r="D275" s="13"/>
      <c r="E275" s="13"/>
      <c r="F275" s="13"/>
      <c r="G275" s="9">
        <f>G278+G276</f>
        <v>86</v>
      </c>
      <c r="H275" s="114">
        <f>H278+H276</f>
        <v>96</v>
      </c>
      <c r="I275" s="9">
        <f>I278+I276</f>
        <v>96</v>
      </c>
    </row>
    <row r="276" spans="1:9" ht="37.5">
      <c r="A276" s="65" t="s">
        <v>426</v>
      </c>
      <c r="B276" s="66" t="s">
        <v>424</v>
      </c>
      <c r="C276" s="66"/>
      <c r="D276" s="13"/>
      <c r="E276" s="13"/>
      <c r="F276" s="13"/>
      <c r="G276" s="9">
        <f>G277</f>
        <v>36</v>
      </c>
      <c r="H276" s="114">
        <f>H277</f>
        <v>36</v>
      </c>
      <c r="I276" s="9">
        <f>I277</f>
        <v>36</v>
      </c>
    </row>
    <row r="277" spans="1:9" ht="18.75">
      <c r="A277" s="65" t="s">
        <v>216</v>
      </c>
      <c r="B277" s="66" t="s">
        <v>424</v>
      </c>
      <c r="C277" s="66">
        <v>546</v>
      </c>
      <c r="D277" s="13" t="s">
        <v>126</v>
      </c>
      <c r="E277" s="13" t="s">
        <v>122</v>
      </c>
      <c r="F277" s="13" t="s">
        <v>215</v>
      </c>
      <c r="G277" s="9">
        <v>36</v>
      </c>
      <c r="H277" s="114">
        <v>36</v>
      </c>
      <c r="I277" s="9">
        <v>36</v>
      </c>
    </row>
    <row r="278" spans="1:9" ht="96" customHeight="1">
      <c r="A278" s="65" t="s">
        <v>96</v>
      </c>
      <c r="B278" s="66" t="s">
        <v>51</v>
      </c>
      <c r="C278" s="66"/>
      <c r="D278" s="13"/>
      <c r="E278" s="13"/>
      <c r="F278" s="13"/>
      <c r="G278" s="9">
        <f>G279</f>
        <v>50</v>
      </c>
      <c r="H278" s="114">
        <f>H279</f>
        <v>60</v>
      </c>
      <c r="I278" s="9">
        <f>I279</f>
        <v>60</v>
      </c>
    </row>
    <row r="279" spans="1:9" ht="18.75">
      <c r="A279" s="65" t="s">
        <v>216</v>
      </c>
      <c r="B279" s="66" t="s">
        <v>51</v>
      </c>
      <c r="C279" s="66">
        <v>115</v>
      </c>
      <c r="D279" s="13" t="s">
        <v>126</v>
      </c>
      <c r="E279" s="13" t="s">
        <v>122</v>
      </c>
      <c r="F279" s="13" t="s">
        <v>215</v>
      </c>
      <c r="G279" s="9">
        <v>50</v>
      </c>
      <c r="H279" s="114">
        <v>60</v>
      </c>
      <c r="I279" s="9">
        <v>60</v>
      </c>
    </row>
    <row r="280" spans="1:9" ht="37.5">
      <c r="A280" s="65" t="s">
        <v>52</v>
      </c>
      <c r="B280" s="13" t="s">
        <v>53</v>
      </c>
      <c r="C280" s="13"/>
      <c r="D280" s="13"/>
      <c r="E280" s="13"/>
      <c r="F280" s="13"/>
      <c r="G280" s="9">
        <f>G281+G284</f>
        <v>13175.9</v>
      </c>
      <c r="H280" s="114">
        <f>H281+H284</f>
        <v>11389.7</v>
      </c>
      <c r="I280" s="9">
        <f>I281+I284</f>
        <v>11499.9</v>
      </c>
    </row>
    <row r="281" spans="1:9" ht="18.75">
      <c r="A281" s="65" t="s">
        <v>146</v>
      </c>
      <c r="B281" s="13" t="s">
        <v>54</v>
      </c>
      <c r="C281" s="13"/>
      <c r="D281" s="13"/>
      <c r="E281" s="13"/>
      <c r="F281" s="13"/>
      <c r="G281" s="9">
        <f>G282+G283</f>
        <v>7401</v>
      </c>
      <c r="H281" s="114">
        <f>H282+H283</f>
        <v>6074.8</v>
      </c>
      <c r="I281" s="9">
        <f>I282+I283</f>
        <v>6185</v>
      </c>
    </row>
    <row r="282" spans="1:9" ht="18.75">
      <c r="A282" s="65" t="s">
        <v>186</v>
      </c>
      <c r="B282" s="13" t="s">
        <v>54</v>
      </c>
      <c r="C282" s="13" t="s">
        <v>327</v>
      </c>
      <c r="D282" s="13" t="s">
        <v>126</v>
      </c>
      <c r="E282" s="13" t="s">
        <v>120</v>
      </c>
      <c r="F282" s="13" t="s">
        <v>185</v>
      </c>
      <c r="G282" s="9">
        <f>5478.6+1500</f>
        <v>6978.6</v>
      </c>
      <c r="H282" s="114">
        <v>5620.3</v>
      </c>
      <c r="I282" s="67">
        <v>5728.8</v>
      </c>
    </row>
    <row r="283" spans="1:9" ht="18.75">
      <c r="A283" s="65" t="s">
        <v>186</v>
      </c>
      <c r="B283" s="13" t="s">
        <v>54</v>
      </c>
      <c r="C283" s="13" t="s">
        <v>327</v>
      </c>
      <c r="D283" s="13" t="s">
        <v>139</v>
      </c>
      <c r="E283" s="13" t="s">
        <v>121</v>
      </c>
      <c r="F283" s="13" t="s">
        <v>185</v>
      </c>
      <c r="G283" s="9">
        <v>422.4</v>
      </c>
      <c r="H283" s="114">
        <v>454.5</v>
      </c>
      <c r="I283" s="9">
        <v>456.2</v>
      </c>
    </row>
    <row r="284" spans="1:9" ht="37.5">
      <c r="A284" s="65" t="s">
        <v>432</v>
      </c>
      <c r="B284" s="13" t="s">
        <v>433</v>
      </c>
      <c r="C284" s="66"/>
      <c r="D284" s="13"/>
      <c r="E284" s="13"/>
      <c r="F284" s="13"/>
      <c r="G284" s="9">
        <f>G285</f>
        <v>5774.9</v>
      </c>
      <c r="H284" s="114">
        <f>H285</f>
        <v>5314.9</v>
      </c>
      <c r="I284" s="9">
        <f>I285</f>
        <v>5314.9</v>
      </c>
    </row>
    <row r="285" spans="1:9" ht="18.75">
      <c r="A285" s="65" t="s">
        <v>186</v>
      </c>
      <c r="B285" s="13" t="s">
        <v>433</v>
      </c>
      <c r="C285" s="66">
        <v>115</v>
      </c>
      <c r="D285" s="13" t="s">
        <v>126</v>
      </c>
      <c r="E285" s="13" t="s">
        <v>120</v>
      </c>
      <c r="F285" s="13" t="s">
        <v>185</v>
      </c>
      <c r="G285" s="9">
        <f>5314.9+460</f>
        <v>5774.9</v>
      </c>
      <c r="H285" s="114">
        <v>5314.9</v>
      </c>
      <c r="I285" s="9">
        <v>5314.9</v>
      </c>
    </row>
    <row r="286" spans="1:9" ht="18.75">
      <c r="A286" s="82" t="s">
        <v>553</v>
      </c>
      <c r="B286" s="79" t="s">
        <v>485</v>
      </c>
      <c r="C286" s="66"/>
      <c r="D286" s="13"/>
      <c r="E286" s="13"/>
      <c r="F286" s="13"/>
      <c r="G286" s="9">
        <f aca="true" t="shared" si="10" ref="G286:I287">G287</f>
        <v>3135.4</v>
      </c>
      <c r="H286" s="114">
        <f t="shared" si="10"/>
        <v>4706.1</v>
      </c>
      <c r="I286" s="9">
        <f t="shared" si="10"/>
        <v>9000.9</v>
      </c>
    </row>
    <row r="287" spans="1:9" ht="77.25" customHeight="1">
      <c r="A287" s="82" t="s">
        <v>621</v>
      </c>
      <c r="B287" s="66" t="s">
        <v>484</v>
      </c>
      <c r="C287" s="66"/>
      <c r="D287" s="13"/>
      <c r="E287" s="13"/>
      <c r="F287" s="13"/>
      <c r="G287" s="9">
        <f t="shared" si="10"/>
        <v>3135.4</v>
      </c>
      <c r="H287" s="114">
        <f t="shared" si="10"/>
        <v>4706.1</v>
      </c>
      <c r="I287" s="9">
        <f t="shared" si="10"/>
        <v>9000.9</v>
      </c>
    </row>
    <row r="288" spans="1:9" ht="18.75">
      <c r="A288" s="65" t="s">
        <v>186</v>
      </c>
      <c r="B288" s="66" t="s">
        <v>484</v>
      </c>
      <c r="C288" s="66">
        <v>115</v>
      </c>
      <c r="D288" s="13" t="s">
        <v>126</v>
      </c>
      <c r="E288" s="13" t="s">
        <v>121</v>
      </c>
      <c r="F288" s="13" t="s">
        <v>185</v>
      </c>
      <c r="G288" s="9">
        <v>3135.4</v>
      </c>
      <c r="H288" s="114">
        <v>4706.1</v>
      </c>
      <c r="I288" s="9">
        <v>9000.9</v>
      </c>
    </row>
    <row r="289" spans="1:9" ht="37.5">
      <c r="A289" s="65" t="s">
        <v>554</v>
      </c>
      <c r="B289" s="66" t="s">
        <v>486</v>
      </c>
      <c r="C289" s="66"/>
      <c r="D289" s="13"/>
      <c r="E289" s="13"/>
      <c r="F289" s="13"/>
      <c r="G289" s="9">
        <f aca="true" t="shared" si="11" ref="G289:I290">G290</f>
        <v>1655.6</v>
      </c>
      <c r="H289" s="114">
        <f t="shared" si="11"/>
        <v>4904.7</v>
      </c>
      <c r="I289" s="9">
        <f t="shared" si="11"/>
        <v>10005.3</v>
      </c>
    </row>
    <row r="290" spans="1:9" ht="37.5">
      <c r="A290" s="65" t="s">
        <v>622</v>
      </c>
      <c r="B290" s="66" t="s">
        <v>487</v>
      </c>
      <c r="C290" s="66"/>
      <c r="D290" s="13"/>
      <c r="E290" s="13"/>
      <c r="F290" s="13"/>
      <c r="G290" s="9">
        <f t="shared" si="11"/>
        <v>1655.6</v>
      </c>
      <c r="H290" s="114">
        <f t="shared" si="11"/>
        <v>4904.7</v>
      </c>
      <c r="I290" s="9">
        <f t="shared" si="11"/>
        <v>10005.3</v>
      </c>
    </row>
    <row r="291" spans="1:9" ht="18.75">
      <c r="A291" s="65" t="s">
        <v>186</v>
      </c>
      <c r="B291" s="66" t="s">
        <v>487</v>
      </c>
      <c r="C291" s="66">
        <v>115</v>
      </c>
      <c r="D291" s="13" t="s">
        <v>126</v>
      </c>
      <c r="E291" s="13" t="s">
        <v>121</v>
      </c>
      <c r="F291" s="13" t="s">
        <v>185</v>
      </c>
      <c r="G291" s="9">
        <v>1655.6</v>
      </c>
      <c r="H291" s="114">
        <v>4904.7</v>
      </c>
      <c r="I291" s="9">
        <v>10005.3</v>
      </c>
    </row>
    <row r="292" spans="1:9" ht="37.5">
      <c r="A292" s="65" t="s">
        <v>717</v>
      </c>
      <c r="B292" s="66" t="s">
        <v>720</v>
      </c>
      <c r="C292" s="66">
        <v>115</v>
      </c>
      <c r="D292" s="13" t="s">
        <v>126</v>
      </c>
      <c r="E292" s="13" t="s">
        <v>122</v>
      </c>
      <c r="F292" s="13"/>
      <c r="G292" s="9">
        <f>G293</f>
        <v>1535.4</v>
      </c>
      <c r="H292" s="114"/>
      <c r="I292" s="9"/>
    </row>
    <row r="293" spans="1:9" ht="37.5">
      <c r="A293" s="65" t="s">
        <v>718</v>
      </c>
      <c r="B293" s="66" t="s">
        <v>719</v>
      </c>
      <c r="C293" s="66">
        <v>115</v>
      </c>
      <c r="D293" s="13" t="s">
        <v>126</v>
      </c>
      <c r="E293" s="13" t="s">
        <v>122</v>
      </c>
      <c r="F293" s="13"/>
      <c r="G293" s="9">
        <f>G294</f>
        <v>1535.4</v>
      </c>
      <c r="H293" s="114"/>
      <c r="I293" s="9"/>
    </row>
    <row r="294" spans="1:9" ht="18.75">
      <c r="A294" s="105" t="s">
        <v>186</v>
      </c>
      <c r="B294" s="66" t="s">
        <v>719</v>
      </c>
      <c r="C294" s="66">
        <v>115</v>
      </c>
      <c r="D294" s="13" t="s">
        <v>126</v>
      </c>
      <c r="E294" s="13" t="s">
        <v>122</v>
      </c>
      <c r="F294" s="13" t="s">
        <v>174</v>
      </c>
      <c r="G294" s="9">
        <v>1535.4</v>
      </c>
      <c r="H294" s="114"/>
      <c r="I294" s="9"/>
    </row>
    <row r="295" spans="1:9" ht="78.75" customHeight="1">
      <c r="A295" s="65" t="s">
        <v>555</v>
      </c>
      <c r="B295" s="13" t="s">
        <v>342</v>
      </c>
      <c r="C295" s="66"/>
      <c r="D295" s="13"/>
      <c r="E295" s="13"/>
      <c r="F295" s="13"/>
      <c r="G295" s="9">
        <f>G296+G298</f>
        <v>5757</v>
      </c>
      <c r="H295" s="114">
        <f>H296+H298</f>
        <v>7986.8</v>
      </c>
      <c r="I295" s="9">
        <f>I296+I298</f>
        <v>8088.8</v>
      </c>
    </row>
    <row r="296" spans="1:9" ht="18.75">
      <c r="A296" s="65" t="s">
        <v>146</v>
      </c>
      <c r="B296" s="13" t="s">
        <v>341</v>
      </c>
      <c r="C296" s="66"/>
      <c r="D296" s="13"/>
      <c r="E296" s="13"/>
      <c r="F296" s="13"/>
      <c r="G296" s="9">
        <f>G297</f>
        <v>3257</v>
      </c>
      <c r="H296" s="114">
        <f>H297</f>
        <v>5486.8</v>
      </c>
      <c r="I296" s="9">
        <f>I297</f>
        <v>5588.8</v>
      </c>
    </row>
    <row r="297" spans="1:9" ht="37.5">
      <c r="A297" s="65" t="s">
        <v>90</v>
      </c>
      <c r="B297" s="13" t="s">
        <v>341</v>
      </c>
      <c r="C297" s="66">
        <v>115</v>
      </c>
      <c r="D297" s="13" t="s">
        <v>126</v>
      </c>
      <c r="E297" s="13" t="s">
        <v>120</v>
      </c>
      <c r="F297" s="13" t="s">
        <v>183</v>
      </c>
      <c r="G297" s="9">
        <f>4757-1500</f>
        <v>3257</v>
      </c>
      <c r="H297" s="114">
        <v>5486.8</v>
      </c>
      <c r="I297" s="9">
        <v>5588.8</v>
      </c>
    </row>
    <row r="298" spans="1:9" ht="37.5">
      <c r="A298" s="65" t="s">
        <v>432</v>
      </c>
      <c r="B298" s="13" t="s">
        <v>569</v>
      </c>
      <c r="C298" s="66"/>
      <c r="D298" s="13"/>
      <c r="E298" s="13"/>
      <c r="F298" s="13"/>
      <c r="G298" s="9">
        <f>G299</f>
        <v>2500</v>
      </c>
      <c r="H298" s="114">
        <f>H299</f>
        <v>2500</v>
      </c>
      <c r="I298" s="9">
        <f>I299</f>
        <v>2500</v>
      </c>
    </row>
    <row r="299" spans="1:9" ht="18.75">
      <c r="A299" s="65" t="s">
        <v>186</v>
      </c>
      <c r="B299" s="13" t="s">
        <v>569</v>
      </c>
      <c r="C299" s="66">
        <v>115</v>
      </c>
      <c r="D299" s="13" t="s">
        <v>126</v>
      </c>
      <c r="E299" s="13" t="s">
        <v>120</v>
      </c>
      <c r="F299" s="13" t="s">
        <v>183</v>
      </c>
      <c r="G299" s="9">
        <v>2500</v>
      </c>
      <c r="H299" s="114">
        <v>2500</v>
      </c>
      <c r="I299" s="9">
        <v>2500</v>
      </c>
    </row>
    <row r="300" spans="1:9" ht="37.5">
      <c r="A300" s="65" t="s">
        <v>538</v>
      </c>
      <c r="B300" s="66" t="s">
        <v>410</v>
      </c>
      <c r="C300" s="66"/>
      <c r="D300" s="13"/>
      <c r="E300" s="13"/>
      <c r="F300" s="13"/>
      <c r="G300" s="9">
        <f>G307+G301+G305</f>
        <v>98911.89999999998</v>
      </c>
      <c r="H300" s="114">
        <f>H307+H301+H305</f>
        <v>55736.1</v>
      </c>
      <c r="I300" s="9">
        <f>I307+I301+I305</f>
        <v>1500</v>
      </c>
    </row>
    <row r="301" spans="1:9" ht="56.25">
      <c r="A301" s="159" t="s">
        <v>683</v>
      </c>
      <c r="B301" s="66" t="s">
        <v>525</v>
      </c>
      <c r="C301" s="66"/>
      <c r="D301" s="13"/>
      <c r="E301" s="13"/>
      <c r="F301" s="13"/>
      <c r="G301" s="9">
        <f>G304+G302+G303</f>
        <v>6142.5</v>
      </c>
      <c r="H301" s="9">
        <f>H304+H302+H303</f>
        <v>2482</v>
      </c>
      <c r="I301" s="9">
        <f>I304+I302+I303</f>
        <v>1500</v>
      </c>
    </row>
    <row r="302" spans="1:9" ht="18.75">
      <c r="A302" s="51" t="s">
        <v>186</v>
      </c>
      <c r="B302" s="66" t="s">
        <v>525</v>
      </c>
      <c r="C302" s="66">
        <v>115</v>
      </c>
      <c r="D302" s="13" t="s">
        <v>126</v>
      </c>
      <c r="E302" s="13" t="s">
        <v>121</v>
      </c>
      <c r="F302" s="13" t="s">
        <v>185</v>
      </c>
      <c r="G302" s="9">
        <f>2050-166.9-600</f>
        <v>1283.1</v>
      </c>
      <c r="H302" s="114">
        <v>1500</v>
      </c>
      <c r="I302" s="9">
        <v>1500</v>
      </c>
    </row>
    <row r="303" spans="1:9" ht="18.75">
      <c r="A303" s="51" t="s">
        <v>186</v>
      </c>
      <c r="B303" s="66" t="s">
        <v>525</v>
      </c>
      <c r="C303" s="66">
        <v>115</v>
      </c>
      <c r="D303" s="13" t="s">
        <v>126</v>
      </c>
      <c r="E303" s="13" t="s">
        <v>120</v>
      </c>
      <c r="F303" s="13" t="s">
        <v>185</v>
      </c>
      <c r="G303" s="9">
        <v>600</v>
      </c>
      <c r="H303" s="114">
        <v>0</v>
      </c>
      <c r="I303" s="9">
        <v>0</v>
      </c>
    </row>
    <row r="304" spans="1:9" ht="37.5">
      <c r="A304" s="51" t="s">
        <v>91</v>
      </c>
      <c r="B304" s="66" t="s">
        <v>525</v>
      </c>
      <c r="C304" s="66">
        <v>546</v>
      </c>
      <c r="D304" s="13" t="s">
        <v>126</v>
      </c>
      <c r="E304" s="13" t="s">
        <v>122</v>
      </c>
      <c r="F304" s="13" t="s">
        <v>174</v>
      </c>
      <c r="G304" s="9">
        <v>4259.4</v>
      </c>
      <c r="H304" s="114">
        <v>982</v>
      </c>
      <c r="I304" s="9">
        <v>0</v>
      </c>
    </row>
    <row r="305" spans="1:9" ht="18.75">
      <c r="A305" s="160" t="s">
        <v>649</v>
      </c>
      <c r="B305" s="66" t="s">
        <v>675</v>
      </c>
      <c r="C305" s="66"/>
      <c r="D305" s="13"/>
      <c r="E305" s="13"/>
      <c r="F305" s="13"/>
      <c r="G305" s="9">
        <f>G306</f>
        <v>0</v>
      </c>
      <c r="H305" s="114">
        <f>H306</f>
        <v>0</v>
      </c>
      <c r="I305" s="9">
        <f>I306</f>
        <v>0</v>
      </c>
    </row>
    <row r="306" spans="1:9" ht="18.75">
      <c r="A306" s="51" t="s">
        <v>186</v>
      </c>
      <c r="B306" s="66" t="s">
        <v>675</v>
      </c>
      <c r="C306" s="66">
        <v>115</v>
      </c>
      <c r="D306" s="13" t="s">
        <v>126</v>
      </c>
      <c r="E306" s="13" t="s">
        <v>121</v>
      </c>
      <c r="F306" s="13" t="s">
        <v>185</v>
      </c>
      <c r="G306" s="9">
        <v>0</v>
      </c>
      <c r="H306" s="114"/>
      <c r="I306" s="9"/>
    </row>
    <row r="307" spans="1:9" ht="37.5">
      <c r="A307" s="51" t="s">
        <v>684</v>
      </c>
      <c r="B307" s="66" t="s">
        <v>645</v>
      </c>
      <c r="C307" s="66"/>
      <c r="D307" s="13"/>
      <c r="E307" s="13"/>
      <c r="F307" s="13"/>
      <c r="G307" s="9">
        <f>G308+G309</f>
        <v>92769.39999999998</v>
      </c>
      <c r="H307" s="114">
        <f>H308+H309</f>
        <v>53254.1</v>
      </c>
      <c r="I307" s="9">
        <f>I308+I309</f>
        <v>0</v>
      </c>
    </row>
    <row r="308" spans="1:9" ht="18.75">
      <c r="A308" s="51" t="s">
        <v>186</v>
      </c>
      <c r="B308" s="66" t="s">
        <v>645</v>
      </c>
      <c r="C308" s="66">
        <v>115</v>
      </c>
      <c r="D308" s="13" t="s">
        <v>126</v>
      </c>
      <c r="E308" s="13" t="s">
        <v>121</v>
      </c>
      <c r="F308" s="13" t="s">
        <v>185</v>
      </c>
      <c r="G308" s="9">
        <f>81895.9+5394.9+166.9</f>
        <v>87457.69999999998</v>
      </c>
      <c r="H308" s="114">
        <v>53254.1</v>
      </c>
      <c r="I308" s="9">
        <v>0</v>
      </c>
    </row>
    <row r="309" spans="1:9" ht="18.75">
      <c r="A309" s="65" t="s">
        <v>186</v>
      </c>
      <c r="B309" s="66" t="s">
        <v>645</v>
      </c>
      <c r="C309" s="66">
        <v>115</v>
      </c>
      <c r="D309" s="13" t="s">
        <v>126</v>
      </c>
      <c r="E309" s="13" t="s">
        <v>120</v>
      </c>
      <c r="F309" s="13" t="s">
        <v>185</v>
      </c>
      <c r="G309" s="9">
        <v>5311.7</v>
      </c>
      <c r="H309" s="114"/>
      <c r="I309" s="9"/>
    </row>
    <row r="310" spans="1:9" ht="60" customHeight="1">
      <c r="A310" s="65" t="s">
        <v>576</v>
      </c>
      <c r="B310" s="66" t="s">
        <v>575</v>
      </c>
      <c r="C310" s="66"/>
      <c r="D310" s="13"/>
      <c r="E310" s="13"/>
      <c r="F310" s="13"/>
      <c r="G310" s="9">
        <f aca="true" t="shared" si="12" ref="G310:I311">G311</f>
        <v>11822.4</v>
      </c>
      <c r="H310" s="114">
        <f t="shared" si="12"/>
        <v>11314.4</v>
      </c>
      <c r="I310" s="9">
        <f t="shared" si="12"/>
        <v>11634</v>
      </c>
    </row>
    <row r="311" spans="1:9" ht="54" customHeight="1">
      <c r="A311" s="65" t="s">
        <v>564</v>
      </c>
      <c r="B311" s="66" t="s">
        <v>577</v>
      </c>
      <c r="C311" s="66"/>
      <c r="D311" s="13"/>
      <c r="E311" s="13"/>
      <c r="F311" s="13"/>
      <c r="G311" s="9">
        <f t="shared" si="12"/>
        <v>11822.4</v>
      </c>
      <c r="H311" s="114">
        <f t="shared" si="12"/>
        <v>11314.4</v>
      </c>
      <c r="I311" s="9">
        <f t="shared" si="12"/>
        <v>11634</v>
      </c>
    </row>
    <row r="312" spans="1:9" ht="18.75" customHeight="1">
      <c r="A312" s="65" t="s">
        <v>186</v>
      </c>
      <c r="B312" s="66" t="s">
        <v>577</v>
      </c>
      <c r="C312" s="66">
        <v>115</v>
      </c>
      <c r="D312" s="13" t="s">
        <v>126</v>
      </c>
      <c r="E312" s="13" t="s">
        <v>121</v>
      </c>
      <c r="F312" s="13" t="s">
        <v>185</v>
      </c>
      <c r="G312" s="9">
        <v>11822.4</v>
      </c>
      <c r="H312" s="114">
        <v>11314.4</v>
      </c>
      <c r="I312" s="9">
        <v>11634</v>
      </c>
    </row>
    <row r="313" spans="1:9" ht="18.75">
      <c r="A313" s="85" t="s">
        <v>29</v>
      </c>
      <c r="B313" s="13" t="s">
        <v>76</v>
      </c>
      <c r="C313" s="13"/>
      <c r="D313" s="13"/>
      <c r="E313" s="13"/>
      <c r="F313" s="13"/>
      <c r="G313" s="9">
        <f>G314+G322</f>
        <v>54186.600000000006</v>
      </c>
      <c r="H313" s="114">
        <f>H314+H322</f>
        <v>53870</v>
      </c>
      <c r="I313" s="9">
        <f>I314+I322</f>
        <v>54721.700000000004</v>
      </c>
    </row>
    <row r="314" spans="1:9" ht="136.5" customHeight="1">
      <c r="A314" s="65" t="s">
        <v>476</v>
      </c>
      <c r="B314" s="13" t="s">
        <v>107</v>
      </c>
      <c r="C314" s="13"/>
      <c r="D314" s="13"/>
      <c r="E314" s="13"/>
      <c r="F314" s="13"/>
      <c r="G314" s="9">
        <f>G315+G320</f>
        <v>50369.8</v>
      </c>
      <c r="H314" s="114">
        <f>H315+H320</f>
        <v>49964.2</v>
      </c>
      <c r="I314" s="9">
        <f>I315+I320</f>
        <v>50705.9</v>
      </c>
    </row>
    <row r="315" spans="1:9" ht="18.75">
      <c r="A315" s="65" t="s">
        <v>377</v>
      </c>
      <c r="B315" s="13" t="s">
        <v>378</v>
      </c>
      <c r="C315" s="13"/>
      <c r="D315" s="13"/>
      <c r="E315" s="13"/>
      <c r="F315" s="13"/>
      <c r="G315" s="9">
        <f>G319+G316+G317+G318</f>
        <v>24121.2</v>
      </c>
      <c r="H315" s="114">
        <f>H319+H316+H317+H318</f>
        <v>25989.8</v>
      </c>
      <c r="I315" s="114">
        <f>I319+I316+I317+I318</f>
        <v>26731.5</v>
      </c>
    </row>
    <row r="316" spans="1:9" ht="22.5" customHeight="1">
      <c r="A316" s="65" t="s">
        <v>612</v>
      </c>
      <c r="B316" s="13" t="s">
        <v>378</v>
      </c>
      <c r="C316" s="13" t="s">
        <v>309</v>
      </c>
      <c r="D316" s="13" t="s">
        <v>126</v>
      </c>
      <c r="E316" s="13" t="s">
        <v>122</v>
      </c>
      <c r="F316" s="13" t="s">
        <v>149</v>
      </c>
      <c r="G316" s="9">
        <f>18854.2-4.1</f>
        <v>18850.100000000002</v>
      </c>
      <c r="H316" s="114">
        <v>19888.8</v>
      </c>
      <c r="I316" s="9">
        <v>20526.5</v>
      </c>
    </row>
    <row r="317" spans="1:9" ht="37.5">
      <c r="A317" s="65" t="s">
        <v>91</v>
      </c>
      <c r="B317" s="13" t="s">
        <v>378</v>
      </c>
      <c r="C317" s="13" t="s">
        <v>309</v>
      </c>
      <c r="D317" s="13" t="s">
        <v>126</v>
      </c>
      <c r="E317" s="13" t="s">
        <v>122</v>
      </c>
      <c r="F317" s="13" t="s">
        <v>174</v>
      </c>
      <c r="G317" s="9">
        <v>5242</v>
      </c>
      <c r="H317" s="114">
        <v>6076</v>
      </c>
      <c r="I317" s="9">
        <v>6180</v>
      </c>
    </row>
    <row r="318" spans="1:9" ht="18.75">
      <c r="A318" s="65" t="s">
        <v>216</v>
      </c>
      <c r="B318" s="13" t="s">
        <v>378</v>
      </c>
      <c r="C318" s="13" t="s">
        <v>309</v>
      </c>
      <c r="D318" s="13" t="s">
        <v>126</v>
      </c>
      <c r="E318" s="13" t="s">
        <v>122</v>
      </c>
      <c r="F318" s="13" t="s">
        <v>215</v>
      </c>
      <c r="G318" s="9">
        <v>4.1</v>
      </c>
      <c r="H318" s="114"/>
      <c r="I318" s="9"/>
    </row>
    <row r="319" spans="1:9" ht="21" customHeight="1">
      <c r="A319" s="65" t="s">
        <v>172</v>
      </c>
      <c r="B319" s="13" t="s">
        <v>378</v>
      </c>
      <c r="C319" s="13" t="s">
        <v>309</v>
      </c>
      <c r="D319" s="13" t="s">
        <v>126</v>
      </c>
      <c r="E319" s="13" t="s">
        <v>122</v>
      </c>
      <c r="F319" s="13" t="s">
        <v>173</v>
      </c>
      <c r="G319" s="9">
        <v>25</v>
      </c>
      <c r="H319" s="114">
        <v>25</v>
      </c>
      <c r="I319" s="9">
        <v>25</v>
      </c>
    </row>
    <row r="320" spans="1:9" ht="37.5">
      <c r="A320" s="65" t="s">
        <v>432</v>
      </c>
      <c r="B320" s="13" t="s">
        <v>435</v>
      </c>
      <c r="C320" s="13"/>
      <c r="D320" s="13"/>
      <c r="E320" s="13"/>
      <c r="F320" s="13"/>
      <c r="G320" s="9">
        <f>G321</f>
        <v>26248.600000000002</v>
      </c>
      <c r="H320" s="114">
        <f>H321</f>
        <v>23974.4</v>
      </c>
      <c r="I320" s="9">
        <f>I321</f>
        <v>23974.4</v>
      </c>
    </row>
    <row r="321" spans="1:9" ht="18.75">
      <c r="A321" s="65" t="s">
        <v>612</v>
      </c>
      <c r="B321" s="13" t="s">
        <v>435</v>
      </c>
      <c r="C321" s="13" t="s">
        <v>309</v>
      </c>
      <c r="D321" s="13" t="s">
        <v>126</v>
      </c>
      <c r="E321" s="13" t="s">
        <v>122</v>
      </c>
      <c r="F321" s="13" t="s">
        <v>149</v>
      </c>
      <c r="G321" s="9">
        <f>23974.4+2274.2</f>
        <v>26248.600000000002</v>
      </c>
      <c r="H321" s="114">
        <v>23974.4</v>
      </c>
      <c r="I321" s="9">
        <v>23974.4</v>
      </c>
    </row>
    <row r="322" spans="1:9" ht="37.5">
      <c r="A322" s="65" t="s">
        <v>324</v>
      </c>
      <c r="B322" s="13" t="s">
        <v>108</v>
      </c>
      <c r="C322" s="13"/>
      <c r="D322" s="13"/>
      <c r="E322" s="13"/>
      <c r="F322" s="13"/>
      <c r="G322" s="9">
        <f>G323+G327</f>
        <v>3816.8</v>
      </c>
      <c r="H322" s="114">
        <f>H323+H327</f>
        <v>3905.8</v>
      </c>
      <c r="I322" s="9">
        <f>I323+I327</f>
        <v>4015.8</v>
      </c>
    </row>
    <row r="323" spans="1:9" ht="39.75" customHeight="1">
      <c r="A323" s="65" t="s">
        <v>184</v>
      </c>
      <c r="B323" s="13" t="s">
        <v>109</v>
      </c>
      <c r="C323" s="13"/>
      <c r="D323" s="13"/>
      <c r="E323" s="13"/>
      <c r="F323" s="13"/>
      <c r="G323" s="9">
        <f>G324+G325+G326</f>
        <v>2948</v>
      </c>
      <c r="H323" s="114">
        <f>H324+H325+H326</f>
        <v>3037</v>
      </c>
      <c r="I323" s="9">
        <f>I324+I325+I326</f>
        <v>3147</v>
      </c>
    </row>
    <row r="324" spans="1:9" ht="18.75">
      <c r="A324" s="65" t="s">
        <v>170</v>
      </c>
      <c r="B324" s="13" t="s">
        <v>109</v>
      </c>
      <c r="C324" s="13" t="s">
        <v>327</v>
      </c>
      <c r="D324" s="13" t="s">
        <v>126</v>
      </c>
      <c r="E324" s="13" t="s">
        <v>122</v>
      </c>
      <c r="F324" s="13" t="s">
        <v>171</v>
      </c>
      <c r="G324" s="9">
        <v>2382.5</v>
      </c>
      <c r="H324" s="114">
        <v>2312.5</v>
      </c>
      <c r="I324" s="9">
        <v>2312.5</v>
      </c>
    </row>
    <row r="325" spans="1:9" ht="37.5">
      <c r="A325" s="65" t="s">
        <v>91</v>
      </c>
      <c r="B325" s="13" t="s">
        <v>109</v>
      </c>
      <c r="C325" s="13" t="s">
        <v>327</v>
      </c>
      <c r="D325" s="13" t="s">
        <v>126</v>
      </c>
      <c r="E325" s="13" t="s">
        <v>122</v>
      </c>
      <c r="F325" s="13" t="s">
        <v>174</v>
      </c>
      <c r="G325" s="9">
        <v>555</v>
      </c>
      <c r="H325" s="114">
        <v>714</v>
      </c>
      <c r="I325" s="9">
        <v>824</v>
      </c>
    </row>
    <row r="326" spans="1:9" ht="18.75">
      <c r="A326" s="65" t="s">
        <v>172</v>
      </c>
      <c r="B326" s="13" t="s">
        <v>109</v>
      </c>
      <c r="C326" s="13" t="s">
        <v>327</v>
      </c>
      <c r="D326" s="13" t="s">
        <v>126</v>
      </c>
      <c r="E326" s="13" t="s">
        <v>122</v>
      </c>
      <c r="F326" s="13" t="s">
        <v>173</v>
      </c>
      <c r="G326" s="9">
        <v>10.5</v>
      </c>
      <c r="H326" s="114">
        <v>10.5</v>
      </c>
      <c r="I326" s="9">
        <v>10.5</v>
      </c>
    </row>
    <row r="327" spans="1:9" ht="37.5">
      <c r="A327" s="65" t="s">
        <v>432</v>
      </c>
      <c r="B327" s="13" t="s">
        <v>443</v>
      </c>
      <c r="C327" s="13"/>
      <c r="D327" s="13"/>
      <c r="E327" s="13"/>
      <c r="F327" s="13"/>
      <c r="G327" s="9">
        <f>G328</f>
        <v>868.8</v>
      </c>
      <c r="H327" s="114">
        <f>H328</f>
        <v>868.8</v>
      </c>
      <c r="I327" s="9">
        <f>I328</f>
        <v>868.8</v>
      </c>
    </row>
    <row r="328" spans="1:9" ht="18.75">
      <c r="A328" s="65" t="s">
        <v>170</v>
      </c>
      <c r="B328" s="13" t="s">
        <v>443</v>
      </c>
      <c r="C328" s="13" t="s">
        <v>327</v>
      </c>
      <c r="D328" s="13" t="s">
        <v>126</v>
      </c>
      <c r="E328" s="13" t="s">
        <v>122</v>
      </c>
      <c r="F328" s="13" t="s">
        <v>171</v>
      </c>
      <c r="G328" s="9">
        <v>868.8</v>
      </c>
      <c r="H328" s="114">
        <v>868.8</v>
      </c>
      <c r="I328" s="9">
        <v>868.8</v>
      </c>
    </row>
    <row r="329" spans="1:9" ht="56.25">
      <c r="A329" s="62" t="s">
        <v>510</v>
      </c>
      <c r="B329" s="129" t="s">
        <v>238</v>
      </c>
      <c r="C329" s="129"/>
      <c r="D329" s="10"/>
      <c r="E329" s="10"/>
      <c r="F329" s="10"/>
      <c r="G329" s="11">
        <f>G330+G356+G366</f>
        <v>1730.7</v>
      </c>
      <c r="H329" s="119">
        <f>H330+H356+H366</f>
        <v>1660.7</v>
      </c>
      <c r="I329" s="11">
        <f>I330+I356+I366</f>
        <v>2210.8</v>
      </c>
    </row>
    <row r="330" spans="1:9" ht="36.75" customHeight="1">
      <c r="A330" s="65" t="s">
        <v>191</v>
      </c>
      <c r="B330" s="66" t="s">
        <v>61</v>
      </c>
      <c r="C330" s="66"/>
      <c r="D330" s="13"/>
      <c r="E330" s="13"/>
      <c r="F330" s="13"/>
      <c r="G330" s="9">
        <f>G338+G342+G347+G331+G350+G353</f>
        <v>1703.7</v>
      </c>
      <c r="H330" s="114">
        <f>H338+H342+H347+H331+H350+H353</f>
        <v>1633.7</v>
      </c>
      <c r="I330" s="9">
        <f>I338+I342+I347+I331+I350+I353</f>
        <v>1633.7</v>
      </c>
    </row>
    <row r="331" spans="1:9" ht="60" customHeight="1">
      <c r="A331" s="65" t="s">
        <v>389</v>
      </c>
      <c r="B331" s="66" t="s">
        <v>388</v>
      </c>
      <c r="C331" s="66"/>
      <c r="D331" s="13"/>
      <c r="E331" s="13"/>
      <c r="F331" s="13"/>
      <c r="G331" s="9">
        <f>G335+G332</f>
        <v>1308.5</v>
      </c>
      <c r="H331" s="114">
        <f>H335+H332</f>
        <v>1308.5</v>
      </c>
      <c r="I331" s="9">
        <f>I335+I332</f>
        <v>1308.5</v>
      </c>
    </row>
    <row r="332" spans="1:9" ht="18.75">
      <c r="A332" s="8" t="s">
        <v>323</v>
      </c>
      <c r="B332" s="13" t="s">
        <v>568</v>
      </c>
      <c r="C332" s="66"/>
      <c r="D332" s="13"/>
      <c r="E332" s="13"/>
      <c r="F332" s="13"/>
      <c r="G332" s="9">
        <f>G333+G334</f>
        <v>18</v>
      </c>
      <c r="H332" s="114">
        <f>H333+H334</f>
        <v>18</v>
      </c>
      <c r="I332" s="9">
        <f>I333+I334</f>
        <v>18</v>
      </c>
    </row>
    <row r="333" spans="1:9" ht="37.5">
      <c r="A333" s="65" t="s">
        <v>91</v>
      </c>
      <c r="B333" s="13" t="s">
        <v>568</v>
      </c>
      <c r="C333" s="66">
        <v>114</v>
      </c>
      <c r="D333" s="13" t="s">
        <v>130</v>
      </c>
      <c r="E333" s="13" t="s">
        <v>118</v>
      </c>
      <c r="F333" s="13" t="s">
        <v>174</v>
      </c>
      <c r="G333" s="9">
        <v>13</v>
      </c>
      <c r="H333" s="114">
        <v>13</v>
      </c>
      <c r="I333" s="9">
        <v>13</v>
      </c>
    </row>
    <row r="334" spans="1:9" ht="18.75">
      <c r="A334" s="16" t="s">
        <v>186</v>
      </c>
      <c r="B334" s="13" t="s">
        <v>568</v>
      </c>
      <c r="C334" s="66">
        <v>115</v>
      </c>
      <c r="D334" s="13" t="s">
        <v>126</v>
      </c>
      <c r="E334" s="13" t="s">
        <v>122</v>
      </c>
      <c r="F334" s="13" t="s">
        <v>185</v>
      </c>
      <c r="G334" s="9">
        <v>5</v>
      </c>
      <c r="H334" s="114">
        <v>5</v>
      </c>
      <c r="I334" s="9">
        <v>5</v>
      </c>
    </row>
    <row r="335" spans="1:9" ht="115.5" customHeight="1">
      <c r="A335" s="65" t="s">
        <v>417</v>
      </c>
      <c r="B335" s="66" t="s">
        <v>418</v>
      </c>
      <c r="C335" s="66"/>
      <c r="D335" s="13"/>
      <c r="E335" s="13"/>
      <c r="F335" s="13"/>
      <c r="G335" s="9">
        <f>G336+G337</f>
        <v>1290.5</v>
      </c>
      <c r="H335" s="114">
        <f>H336+H337</f>
        <v>1290.5</v>
      </c>
      <c r="I335" s="9">
        <f>I336+I337</f>
        <v>1290.5</v>
      </c>
    </row>
    <row r="336" spans="1:9" ht="18.75">
      <c r="A336" s="65" t="s">
        <v>170</v>
      </c>
      <c r="B336" s="66" t="s">
        <v>418</v>
      </c>
      <c r="C336" s="66">
        <v>546</v>
      </c>
      <c r="D336" s="13" t="s">
        <v>117</v>
      </c>
      <c r="E336" s="13" t="s">
        <v>118</v>
      </c>
      <c r="F336" s="13" t="s">
        <v>171</v>
      </c>
      <c r="G336" s="9">
        <f>918.5+18.9</f>
        <v>937.4</v>
      </c>
      <c r="H336" s="114">
        <v>918.5</v>
      </c>
      <c r="I336" s="9">
        <v>918.5</v>
      </c>
    </row>
    <row r="337" spans="1:9" ht="37.5">
      <c r="A337" s="65" t="s">
        <v>91</v>
      </c>
      <c r="B337" s="66" t="s">
        <v>418</v>
      </c>
      <c r="C337" s="66">
        <v>546</v>
      </c>
      <c r="D337" s="13" t="s">
        <v>117</v>
      </c>
      <c r="E337" s="13" t="s">
        <v>118</v>
      </c>
      <c r="F337" s="13" t="s">
        <v>174</v>
      </c>
      <c r="G337" s="9">
        <f>372-18.9</f>
        <v>353.1</v>
      </c>
      <c r="H337" s="114">
        <v>372</v>
      </c>
      <c r="I337" s="9">
        <v>372</v>
      </c>
    </row>
    <row r="338" spans="1:9" ht="18.75">
      <c r="A338" s="65" t="s">
        <v>534</v>
      </c>
      <c r="B338" s="66" t="s">
        <v>511</v>
      </c>
      <c r="C338" s="66"/>
      <c r="D338" s="13"/>
      <c r="E338" s="13"/>
      <c r="F338" s="13"/>
      <c r="G338" s="9">
        <f>G339</f>
        <v>38.2</v>
      </c>
      <c r="H338" s="114">
        <f>H339</f>
        <v>38.2</v>
      </c>
      <c r="I338" s="9">
        <f>I339</f>
        <v>38.2</v>
      </c>
    </row>
    <row r="339" spans="1:9" ht="18.75">
      <c r="A339" s="65" t="s">
        <v>323</v>
      </c>
      <c r="B339" s="66" t="s">
        <v>512</v>
      </c>
      <c r="C339" s="66"/>
      <c r="D339" s="13"/>
      <c r="E339" s="13"/>
      <c r="F339" s="13"/>
      <c r="G339" s="9">
        <f>G340+G341</f>
        <v>38.2</v>
      </c>
      <c r="H339" s="114">
        <f>H340+H341</f>
        <v>38.2</v>
      </c>
      <c r="I339" s="9">
        <f>I340+I341</f>
        <v>38.2</v>
      </c>
    </row>
    <row r="340" spans="1:9" ht="37.5">
      <c r="A340" s="65" t="s">
        <v>91</v>
      </c>
      <c r="B340" s="66" t="s">
        <v>512</v>
      </c>
      <c r="C340" s="66">
        <v>546</v>
      </c>
      <c r="D340" s="13" t="s">
        <v>120</v>
      </c>
      <c r="E340" s="13" t="s">
        <v>142</v>
      </c>
      <c r="F340" s="13" t="s">
        <v>174</v>
      </c>
      <c r="G340" s="9">
        <v>35.2</v>
      </c>
      <c r="H340" s="114">
        <v>35.2</v>
      </c>
      <c r="I340" s="9">
        <v>35.2</v>
      </c>
    </row>
    <row r="341" spans="1:9" ht="18.75">
      <c r="A341" s="65" t="s">
        <v>180</v>
      </c>
      <c r="B341" s="66" t="s">
        <v>512</v>
      </c>
      <c r="C341" s="66">
        <v>546</v>
      </c>
      <c r="D341" s="13" t="s">
        <v>120</v>
      </c>
      <c r="E341" s="13" t="s">
        <v>142</v>
      </c>
      <c r="F341" s="13" t="s">
        <v>176</v>
      </c>
      <c r="G341" s="9">
        <v>3</v>
      </c>
      <c r="H341" s="114">
        <v>3</v>
      </c>
      <c r="I341" s="9">
        <v>3</v>
      </c>
    </row>
    <row r="342" spans="1:9" ht="54.75" customHeight="1">
      <c r="A342" s="65" t="s">
        <v>75</v>
      </c>
      <c r="B342" s="66" t="s">
        <v>102</v>
      </c>
      <c r="C342" s="66"/>
      <c r="D342" s="13"/>
      <c r="E342" s="13"/>
      <c r="F342" s="13"/>
      <c r="G342" s="9">
        <f>G345+G343</f>
        <v>339</v>
      </c>
      <c r="H342" s="114">
        <f>H345+H343</f>
        <v>269</v>
      </c>
      <c r="I342" s="9">
        <f>I345+I343</f>
        <v>269</v>
      </c>
    </row>
    <row r="343" spans="1:9" ht="54.75" customHeight="1">
      <c r="A343" s="146" t="s">
        <v>323</v>
      </c>
      <c r="B343" s="66" t="s">
        <v>726</v>
      </c>
      <c r="C343" s="66"/>
      <c r="D343" s="13"/>
      <c r="E343" s="13"/>
      <c r="F343" s="13"/>
      <c r="G343" s="9">
        <f>G344</f>
        <v>25</v>
      </c>
      <c r="H343" s="114">
        <f>H344</f>
        <v>0</v>
      </c>
      <c r="I343" s="9">
        <f>I344</f>
        <v>0</v>
      </c>
    </row>
    <row r="344" spans="1:9" ht="54.75" customHeight="1">
      <c r="A344" s="65" t="s">
        <v>91</v>
      </c>
      <c r="B344" s="66" t="s">
        <v>726</v>
      </c>
      <c r="C344" s="66">
        <v>546</v>
      </c>
      <c r="D344" s="13" t="s">
        <v>120</v>
      </c>
      <c r="E344" s="13" t="s">
        <v>142</v>
      </c>
      <c r="F344" s="13" t="s">
        <v>174</v>
      </c>
      <c r="G344" s="9">
        <v>25</v>
      </c>
      <c r="H344" s="114">
        <v>0</v>
      </c>
      <c r="I344" s="9">
        <v>0</v>
      </c>
    </row>
    <row r="345" spans="1:9" ht="37.5">
      <c r="A345" s="65" t="s">
        <v>295</v>
      </c>
      <c r="B345" s="66" t="s">
        <v>513</v>
      </c>
      <c r="C345" s="66"/>
      <c r="D345" s="13"/>
      <c r="E345" s="13"/>
      <c r="F345" s="87"/>
      <c r="G345" s="9">
        <f>G346</f>
        <v>314</v>
      </c>
      <c r="H345" s="114">
        <f>H346</f>
        <v>269</v>
      </c>
      <c r="I345" s="9">
        <f>I346</f>
        <v>269</v>
      </c>
    </row>
    <row r="346" spans="1:9" ht="37.5">
      <c r="A346" s="65" t="s">
        <v>91</v>
      </c>
      <c r="B346" s="66" t="s">
        <v>513</v>
      </c>
      <c r="C346" s="66">
        <v>546</v>
      </c>
      <c r="D346" s="13" t="s">
        <v>120</v>
      </c>
      <c r="E346" s="13" t="s">
        <v>142</v>
      </c>
      <c r="F346" s="13" t="s">
        <v>174</v>
      </c>
      <c r="G346" s="9">
        <f>254.9+59.1+25-25</f>
        <v>314</v>
      </c>
      <c r="H346" s="114">
        <v>269</v>
      </c>
      <c r="I346" s="9">
        <v>269</v>
      </c>
    </row>
    <row r="347" spans="1:9" ht="37.5">
      <c r="A347" s="65" t="s">
        <v>77</v>
      </c>
      <c r="B347" s="66" t="s">
        <v>62</v>
      </c>
      <c r="C347" s="66"/>
      <c r="D347" s="13"/>
      <c r="E347" s="13"/>
      <c r="F347" s="13"/>
      <c r="G347" s="9">
        <f aca="true" t="shared" si="13" ref="G347:I348">G348</f>
        <v>10</v>
      </c>
      <c r="H347" s="114">
        <f t="shared" si="13"/>
        <v>10</v>
      </c>
      <c r="I347" s="9">
        <f t="shared" si="13"/>
        <v>10</v>
      </c>
    </row>
    <row r="348" spans="1:9" ht="38.25" customHeight="1">
      <c r="A348" s="65" t="s">
        <v>323</v>
      </c>
      <c r="B348" s="66" t="s">
        <v>514</v>
      </c>
      <c r="C348" s="66"/>
      <c r="D348" s="13"/>
      <c r="E348" s="13"/>
      <c r="F348" s="13"/>
      <c r="G348" s="9">
        <f t="shared" si="13"/>
        <v>10</v>
      </c>
      <c r="H348" s="114">
        <f t="shared" si="13"/>
        <v>10</v>
      </c>
      <c r="I348" s="9">
        <f t="shared" si="13"/>
        <v>10</v>
      </c>
    </row>
    <row r="349" spans="1:9" ht="18.75">
      <c r="A349" s="65" t="s">
        <v>180</v>
      </c>
      <c r="B349" s="66" t="s">
        <v>514</v>
      </c>
      <c r="C349" s="66">
        <v>546</v>
      </c>
      <c r="D349" s="13" t="s">
        <v>120</v>
      </c>
      <c r="E349" s="13" t="s">
        <v>142</v>
      </c>
      <c r="F349" s="13" t="s">
        <v>176</v>
      </c>
      <c r="G349" s="9">
        <v>10</v>
      </c>
      <c r="H349" s="114">
        <v>10</v>
      </c>
      <c r="I349" s="9">
        <v>10</v>
      </c>
    </row>
    <row r="350" spans="1:9" ht="37.5">
      <c r="A350" s="65" t="s">
        <v>516</v>
      </c>
      <c r="B350" s="66" t="s">
        <v>515</v>
      </c>
      <c r="C350" s="66"/>
      <c r="D350" s="13"/>
      <c r="E350" s="13"/>
      <c r="F350" s="13"/>
      <c r="G350" s="9">
        <f aca="true" t="shared" si="14" ref="G350:I351">G351</f>
        <v>4</v>
      </c>
      <c r="H350" s="114">
        <f t="shared" si="14"/>
        <v>4</v>
      </c>
      <c r="I350" s="9">
        <f t="shared" si="14"/>
        <v>4</v>
      </c>
    </row>
    <row r="351" spans="1:9" ht="18.75">
      <c r="A351" s="65" t="s">
        <v>323</v>
      </c>
      <c r="B351" s="66" t="s">
        <v>517</v>
      </c>
      <c r="C351" s="66"/>
      <c r="D351" s="13"/>
      <c r="E351" s="13"/>
      <c r="F351" s="13"/>
      <c r="G351" s="9">
        <f t="shared" si="14"/>
        <v>4</v>
      </c>
      <c r="H351" s="114">
        <f t="shared" si="14"/>
        <v>4</v>
      </c>
      <c r="I351" s="9">
        <f t="shared" si="14"/>
        <v>4</v>
      </c>
    </row>
    <row r="352" spans="1:9" ht="37.5">
      <c r="A352" s="65" t="s">
        <v>91</v>
      </c>
      <c r="B352" s="66" t="s">
        <v>517</v>
      </c>
      <c r="C352" s="66">
        <v>546</v>
      </c>
      <c r="D352" s="13" t="s">
        <v>120</v>
      </c>
      <c r="E352" s="13" t="s">
        <v>142</v>
      </c>
      <c r="F352" s="13" t="s">
        <v>174</v>
      </c>
      <c r="G352" s="9">
        <v>4</v>
      </c>
      <c r="H352" s="114">
        <v>4</v>
      </c>
      <c r="I352" s="9">
        <v>4</v>
      </c>
    </row>
    <row r="353" spans="1:9" ht="75">
      <c r="A353" s="65" t="s">
        <v>570</v>
      </c>
      <c r="B353" s="91" t="s">
        <v>566</v>
      </c>
      <c r="C353" s="66"/>
      <c r="D353" s="13"/>
      <c r="E353" s="13"/>
      <c r="F353" s="13"/>
      <c r="G353" s="9">
        <f aca="true" t="shared" si="15" ref="G353:I354">G354</f>
        <v>4</v>
      </c>
      <c r="H353" s="114">
        <f t="shared" si="15"/>
        <v>4</v>
      </c>
      <c r="I353" s="9">
        <f t="shared" si="15"/>
        <v>4</v>
      </c>
    </row>
    <row r="354" spans="1:9" ht="18.75">
      <c r="A354" s="65" t="s">
        <v>323</v>
      </c>
      <c r="B354" s="66" t="s">
        <v>567</v>
      </c>
      <c r="C354" s="66"/>
      <c r="D354" s="13"/>
      <c r="E354" s="13"/>
      <c r="F354" s="13"/>
      <c r="G354" s="9">
        <f t="shared" si="15"/>
        <v>4</v>
      </c>
      <c r="H354" s="114">
        <f t="shared" si="15"/>
        <v>4</v>
      </c>
      <c r="I354" s="9">
        <f t="shared" si="15"/>
        <v>4</v>
      </c>
    </row>
    <row r="355" spans="1:9" ht="18.75">
      <c r="A355" s="65" t="s">
        <v>172</v>
      </c>
      <c r="B355" s="66" t="s">
        <v>567</v>
      </c>
      <c r="C355" s="66">
        <v>546</v>
      </c>
      <c r="D355" s="13" t="s">
        <v>120</v>
      </c>
      <c r="E355" s="13" t="s">
        <v>142</v>
      </c>
      <c r="F355" s="13" t="s">
        <v>173</v>
      </c>
      <c r="G355" s="9">
        <v>4</v>
      </c>
      <c r="H355" s="114">
        <v>4</v>
      </c>
      <c r="I355" s="9">
        <v>4</v>
      </c>
    </row>
    <row r="356" spans="1:9" ht="37.5">
      <c r="A356" s="65" t="s">
        <v>395</v>
      </c>
      <c r="B356" s="66" t="s">
        <v>63</v>
      </c>
      <c r="C356" s="66"/>
      <c r="D356" s="13"/>
      <c r="E356" s="13"/>
      <c r="F356" s="13"/>
      <c r="G356" s="9">
        <f>G357+G361</f>
        <v>7</v>
      </c>
      <c r="H356" s="114">
        <f>H357+H361</f>
        <v>7</v>
      </c>
      <c r="I356" s="9">
        <f>I357+I361</f>
        <v>557.1</v>
      </c>
    </row>
    <row r="357" spans="1:9" ht="77.25" customHeight="1">
      <c r="A357" s="65" t="s">
        <v>64</v>
      </c>
      <c r="B357" s="66" t="s">
        <v>518</v>
      </c>
      <c r="C357" s="66"/>
      <c r="D357" s="13"/>
      <c r="E357" s="13"/>
      <c r="F357" s="13"/>
      <c r="G357" s="9">
        <f>G358</f>
        <v>7</v>
      </c>
      <c r="H357" s="114">
        <f>H358</f>
        <v>7</v>
      </c>
      <c r="I357" s="9">
        <f>I358</f>
        <v>7</v>
      </c>
    </row>
    <row r="358" spans="1:9" ht="18.75">
      <c r="A358" s="65" t="s">
        <v>207</v>
      </c>
      <c r="B358" s="66" t="s">
        <v>519</v>
      </c>
      <c r="C358" s="66"/>
      <c r="D358" s="13"/>
      <c r="E358" s="13"/>
      <c r="F358" s="13"/>
      <c r="G358" s="9">
        <f>G360+G359</f>
        <v>7</v>
      </c>
      <c r="H358" s="114">
        <f>H360+H359</f>
        <v>7</v>
      </c>
      <c r="I358" s="9">
        <f>I360+I359</f>
        <v>7</v>
      </c>
    </row>
    <row r="359" spans="1:9" ht="18.75">
      <c r="A359" s="65" t="s">
        <v>186</v>
      </c>
      <c r="B359" s="66" t="s">
        <v>519</v>
      </c>
      <c r="C359" s="66">
        <v>115</v>
      </c>
      <c r="D359" s="13" t="s">
        <v>126</v>
      </c>
      <c r="E359" s="13" t="s">
        <v>122</v>
      </c>
      <c r="F359" s="13" t="s">
        <v>185</v>
      </c>
      <c r="G359" s="9">
        <v>4.5</v>
      </c>
      <c r="H359" s="114">
        <v>4.5</v>
      </c>
      <c r="I359" s="9">
        <v>4.5</v>
      </c>
    </row>
    <row r="360" spans="1:9" ht="37.5">
      <c r="A360" s="65" t="s">
        <v>91</v>
      </c>
      <c r="B360" s="66" t="s">
        <v>519</v>
      </c>
      <c r="C360" s="66">
        <v>546</v>
      </c>
      <c r="D360" s="13" t="s">
        <v>117</v>
      </c>
      <c r="E360" s="13" t="s">
        <v>154</v>
      </c>
      <c r="F360" s="13" t="s">
        <v>174</v>
      </c>
      <c r="G360" s="9">
        <v>2.5</v>
      </c>
      <c r="H360" s="114">
        <v>2.5</v>
      </c>
      <c r="I360" s="9">
        <v>2.5</v>
      </c>
    </row>
    <row r="361" spans="1:9" ht="56.25">
      <c r="A361" s="65" t="s">
        <v>626</v>
      </c>
      <c r="B361" s="13" t="s">
        <v>625</v>
      </c>
      <c r="C361" s="66"/>
      <c r="D361" s="13"/>
      <c r="E361" s="13"/>
      <c r="F361" s="13"/>
      <c r="G361" s="9">
        <f>G364+G362</f>
        <v>0</v>
      </c>
      <c r="H361" s="114">
        <f>H364+H362</f>
        <v>0</v>
      </c>
      <c r="I361" s="9">
        <f>I364+I362</f>
        <v>550.1</v>
      </c>
    </row>
    <row r="362" spans="1:9" ht="56.25">
      <c r="A362" s="31" t="s">
        <v>647</v>
      </c>
      <c r="B362" s="66" t="s">
        <v>672</v>
      </c>
      <c r="C362" s="66"/>
      <c r="D362" s="13"/>
      <c r="E362" s="13"/>
      <c r="F362" s="13"/>
      <c r="G362" s="9">
        <f>G363</f>
        <v>0</v>
      </c>
      <c r="H362" s="114">
        <f>H363</f>
        <v>0</v>
      </c>
      <c r="I362" s="9">
        <f>I363</f>
        <v>550.1</v>
      </c>
    </row>
    <row r="363" spans="1:9" ht="18.75">
      <c r="A363" s="65" t="s">
        <v>186</v>
      </c>
      <c r="B363" s="66" t="s">
        <v>672</v>
      </c>
      <c r="C363" s="66">
        <v>115</v>
      </c>
      <c r="D363" s="13" t="s">
        <v>126</v>
      </c>
      <c r="E363" s="13" t="s">
        <v>117</v>
      </c>
      <c r="F363" s="13" t="s">
        <v>185</v>
      </c>
      <c r="G363" s="9"/>
      <c r="H363" s="114"/>
      <c r="I363" s="9">
        <v>550.1</v>
      </c>
    </row>
    <row r="364" spans="1:9" ht="37.5">
      <c r="A364" s="65" t="s">
        <v>617</v>
      </c>
      <c r="B364" s="13" t="s">
        <v>624</v>
      </c>
      <c r="C364" s="66"/>
      <c r="D364" s="13"/>
      <c r="E364" s="13"/>
      <c r="F364" s="13"/>
      <c r="G364" s="9">
        <f>G365</f>
        <v>0</v>
      </c>
      <c r="H364" s="114">
        <f>H365</f>
        <v>0</v>
      </c>
      <c r="I364" s="9">
        <f>I365</f>
        <v>0</v>
      </c>
    </row>
    <row r="365" spans="1:9" ht="18.75">
      <c r="A365" s="65" t="s">
        <v>186</v>
      </c>
      <c r="B365" s="13" t="s">
        <v>624</v>
      </c>
      <c r="C365" s="66">
        <v>115</v>
      </c>
      <c r="D365" s="13" t="s">
        <v>126</v>
      </c>
      <c r="E365" s="13" t="s">
        <v>122</v>
      </c>
      <c r="F365" s="13" t="s">
        <v>185</v>
      </c>
      <c r="G365" s="9">
        <v>0</v>
      </c>
      <c r="H365" s="114">
        <v>0</v>
      </c>
      <c r="I365" s="9">
        <v>0</v>
      </c>
    </row>
    <row r="366" spans="1:9" ht="65.25" customHeight="1">
      <c r="A366" s="65" t="s">
        <v>348</v>
      </c>
      <c r="B366" s="13" t="s">
        <v>65</v>
      </c>
      <c r="C366" s="13"/>
      <c r="D366" s="13"/>
      <c r="E366" s="13"/>
      <c r="F366" s="13"/>
      <c r="G366" s="9">
        <f>G370+G367</f>
        <v>20</v>
      </c>
      <c r="H366" s="114">
        <f>H370+H367</f>
        <v>20</v>
      </c>
      <c r="I366" s="9">
        <f>I370+I367</f>
        <v>20</v>
      </c>
    </row>
    <row r="367" spans="1:9" ht="63" customHeight="1">
      <c r="A367" s="65" t="s">
        <v>322</v>
      </c>
      <c r="B367" s="13" t="s">
        <v>320</v>
      </c>
      <c r="C367" s="13"/>
      <c r="D367" s="13"/>
      <c r="E367" s="13"/>
      <c r="F367" s="13"/>
      <c r="G367" s="9">
        <f aca="true" t="shared" si="16" ref="G367:I368">G368</f>
        <v>5</v>
      </c>
      <c r="H367" s="114">
        <f t="shared" si="16"/>
        <v>5</v>
      </c>
      <c r="I367" s="9">
        <f t="shared" si="16"/>
        <v>5</v>
      </c>
    </row>
    <row r="368" spans="1:9" ht="18.75">
      <c r="A368" s="65" t="s">
        <v>101</v>
      </c>
      <c r="B368" s="13" t="s">
        <v>321</v>
      </c>
      <c r="C368" s="13"/>
      <c r="D368" s="13"/>
      <c r="E368" s="13"/>
      <c r="F368" s="13"/>
      <c r="G368" s="9">
        <f t="shared" si="16"/>
        <v>5</v>
      </c>
      <c r="H368" s="114">
        <f t="shared" si="16"/>
        <v>5</v>
      </c>
      <c r="I368" s="9">
        <f t="shared" si="16"/>
        <v>5</v>
      </c>
    </row>
    <row r="369" spans="1:9" ht="18.75">
      <c r="A369" s="65" t="s">
        <v>186</v>
      </c>
      <c r="B369" s="13" t="s">
        <v>321</v>
      </c>
      <c r="C369" s="13" t="s">
        <v>327</v>
      </c>
      <c r="D369" s="13" t="s">
        <v>126</v>
      </c>
      <c r="E369" s="13" t="s">
        <v>122</v>
      </c>
      <c r="F369" s="13" t="s">
        <v>185</v>
      </c>
      <c r="G369" s="9">
        <v>5</v>
      </c>
      <c r="H369" s="114">
        <v>5</v>
      </c>
      <c r="I369" s="9">
        <v>5</v>
      </c>
    </row>
    <row r="370" spans="1:9" ht="59.25" customHeight="1">
      <c r="A370" s="65" t="s">
        <v>602</v>
      </c>
      <c r="B370" s="13" t="s">
        <v>509</v>
      </c>
      <c r="C370" s="13"/>
      <c r="D370" s="13"/>
      <c r="E370" s="13"/>
      <c r="F370" s="13"/>
      <c r="G370" s="9">
        <f>G371</f>
        <v>15</v>
      </c>
      <c r="H370" s="114">
        <f>H371</f>
        <v>15</v>
      </c>
      <c r="I370" s="9">
        <f>I371</f>
        <v>15</v>
      </c>
    </row>
    <row r="371" spans="1:9" ht="18.75">
      <c r="A371" s="65" t="s">
        <v>25</v>
      </c>
      <c r="B371" s="13" t="s">
        <v>508</v>
      </c>
      <c r="C371" s="13"/>
      <c r="D371" s="13"/>
      <c r="E371" s="13"/>
      <c r="F371" s="13"/>
      <c r="G371" s="9">
        <f>G372+G373</f>
        <v>15</v>
      </c>
      <c r="H371" s="114">
        <f>H372+H373</f>
        <v>15</v>
      </c>
      <c r="I371" s="9">
        <f>I372+I373</f>
        <v>15</v>
      </c>
    </row>
    <row r="372" spans="1:9" ht="37.5">
      <c r="A372" s="65" t="s">
        <v>91</v>
      </c>
      <c r="B372" s="13" t="s">
        <v>508</v>
      </c>
      <c r="C372" s="13" t="s">
        <v>326</v>
      </c>
      <c r="D372" s="13" t="s">
        <v>130</v>
      </c>
      <c r="E372" s="13" t="s">
        <v>118</v>
      </c>
      <c r="F372" s="13" t="s">
        <v>174</v>
      </c>
      <c r="G372" s="9">
        <v>7</v>
      </c>
      <c r="H372" s="114">
        <v>7</v>
      </c>
      <c r="I372" s="9">
        <v>7</v>
      </c>
    </row>
    <row r="373" spans="1:9" ht="18.75">
      <c r="A373" s="65" t="s">
        <v>186</v>
      </c>
      <c r="B373" s="13" t="s">
        <v>508</v>
      </c>
      <c r="C373" s="13" t="s">
        <v>327</v>
      </c>
      <c r="D373" s="13" t="s">
        <v>126</v>
      </c>
      <c r="E373" s="13" t="s">
        <v>122</v>
      </c>
      <c r="F373" s="13" t="s">
        <v>185</v>
      </c>
      <c r="G373" s="9">
        <v>8</v>
      </c>
      <c r="H373" s="114">
        <v>8</v>
      </c>
      <c r="I373" s="9">
        <v>8</v>
      </c>
    </row>
    <row r="374" spans="1:9" ht="41.25" customHeight="1">
      <c r="A374" s="62" t="s">
        <v>477</v>
      </c>
      <c r="B374" s="129" t="s">
        <v>239</v>
      </c>
      <c r="C374" s="129"/>
      <c r="D374" s="10"/>
      <c r="E374" s="10"/>
      <c r="F374" s="129"/>
      <c r="G374" s="11">
        <f>G375+G388+G392</f>
        <v>4242.6</v>
      </c>
      <c r="H374" s="119">
        <f>H375+H388+H392</f>
        <v>4209.7</v>
      </c>
      <c r="I374" s="11">
        <f>I375+I388+I392</f>
        <v>4295.5</v>
      </c>
    </row>
    <row r="375" spans="1:9" ht="37.5">
      <c r="A375" s="65" t="s">
        <v>478</v>
      </c>
      <c r="B375" s="66" t="s">
        <v>302</v>
      </c>
      <c r="C375" s="66"/>
      <c r="D375" s="13"/>
      <c r="E375" s="13"/>
      <c r="F375" s="66"/>
      <c r="G375" s="9">
        <f>G376+G380+G383</f>
        <v>528</v>
      </c>
      <c r="H375" s="114">
        <f>H376+H380+H383</f>
        <v>495</v>
      </c>
      <c r="I375" s="9">
        <f>I376+I380+I383</f>
        <v>580.8</v>
      </c>
    </row>
    <row r="376" spans="1:9" ht="37.5">
      <c r="A376" s="65" t="s">
        <v>32</v>
      </c>
      <c r="B376" s="66" t="s">
        <v>305</v>
      </c>
      <c r="C376" s="66"/>
      <c r="D376" s="13"/>
      <c r="E376" s="13"/>
      <c r="F376" s="66"/>
      <c r="G376" s="9">
        <f>G377</f>
        <v>10</v>
      </c>
      <c r="H376" s="114">
        <f>H377</f>
        <v>20</v>
      </c>
      <c r="I376" s="9">
        <f>I377</f>
        <v>20</v>
      </c>
    </row>
    <row r="377" spans="1:9" ht="37.5">
      <c r="A377" s="65" t="s">
        <v>204</v>
      </c>
      <c r="B377" s="66" t="s">
        <v>306</v>
      </c>
      <c r="C377" s="66"/>
      <c r="D377" s="13"/>
      <c r="E377" s="13"/>
      <c r="F377" s="66"/>
      <c r="G377" s="9">
        <f>G378+G379</f>
        <v>10</v>
      </c>
      <c r="H377" s="114">
        <f>H378+H379</f>
        <v>20</v>
      </c>
      <c r="I377" s="9">
        <f>I378+I379</f>
        <v>20</v>
      </c>
    </row>
    <row r="378" spans="1:9" ht="37.5">
      <c r="A378" s="65" t="s">
        <v>91</v>
      </c>
      <c r="B378" s="66" t="s">
        <v>306</v>
      </c>
      <c r="C378" s="66">
        <v>546</v>
      </c>
      <c r="D378" s="13" t="s">
        <v>117</v>
      </c>
      <c r="E378" s="13" t="s">
        <v>154</v>
      </c>
      <c r="F378" s="66">
        <v>240</v>
      </c>
      <c r="G378" s="9">
        <v>10</v>
      </c>
      <c r="H378" s="114">
        <v>10</v>
      </c>
      <c r="I378" s="9">
        <v>10</v>
      </c>
    </row>
    <row r="379" spans="1:9" ht="37.5">
      <c r="A379" s="65" t="s">
        <v>91</v>
      </c>
      <c r="B379" s="66" t="s">
        <v>306</v>
      </c>
      <c r="C379" s="66">
        <v>546</v>
      </c>
      <c r="D379" s="13" t="s">
        <v>126</v>
      </c>
      <c r="E379" s="13" t="s">
        <v>126</v>
      </c>
      <c r="F379" s="66">
        <v>240</v>
      </c>
      <c r="G379" s="9">
        <v>0</v>
      </c>
      <c r="H379" s="114">
        <v>10</v>
      </c>
      <c r="I379" s="9">
        <v>10</v>
      </c>
    </row>
    <row r="380" spans="1:9" ht="37.5">
      <c r="A380" s="65" t="s">
        <v>293</v>
      </c>
      <c r="B380" s="66" t="s">
        <v>308</v>
      </c>
      <c r="C380" s="66"/>
      <c r="D380" s="13"/>
      <c r="E380" s="13"/>
      <c r="F380" s="66"/>
      <c r="G380" s="9">
        <f aca="true" t="shared" si="17" ref="G380:I381">G381</f>
        <v>80</v>
      </c>
      <c r="H380" s="114">
        <f t="shared" si="17"/>
        <v>80</v>
      </c>
      <c r="I380" s="9">
        <f t="shared" si="17"/>
        <v>80</v>
      </c>
    </row>
    <row r="381" spans="1:9" ht="37.5">
      <c r="A381" s="65" t="s">
        <v>294</v>
      </c>
      <c r="B381" s="66" t="s">
        <v>307</v>
      </c>
      <c r="C381" s="66"/>
      <c r="D381" s="13"/>
      <c r="E381" s="13"/>
      <c r="F381" s="66"/>
      <c r="G381" s="9">
        <f t="shared" si="17"/>
        <v>80</v>
      </c>
      <c r="H381" s="114">
        <f t="shared" si="17"/>
        <v>80</v>
      </c>
      <c r="I381" s="9">
        <f t="shared" si="17"/>
        <v>80</v>
      </c>
    </row>
    <row r="382" spans="1:9" ht="37.5">
      <c r="A382" s="65" t="s">
        <v>91</v>
      </c>
      <c r="B382" s="66" t="s">
        <v>307</v>
      </c>
      <c r="C382" s="66">
        <v>546</v>
      </c>
      <c r="D382" s="13" t="s">
        <v>117</v>
      </c>
      <c r="E382" s="13" t="s">
        <v>154</v>
      </c>
      <c r="F382" s="66">
        <v>240</v>
      </c>
      <c r="G382" s="9">
        <v>80</v>
      </c>
      <c r="H382" s="114">
        <v>80</v>
      </c>
      <c r="I382" s="9">
        <v>80</v>
      </c>
    </row>
    <row r="383" spans="1:9" ht="40.5" customHeight="1">
      <c r="A383" s="65" t="s">
        <v>494</v>
      </c>
      <c r="B383" s="76" t="s">
        <v>542</v>
      </c>
      <c r="C383" s="66"/>
      <c r="D383" s="13"/>
      <c r="E383" s="13"/>
      <c r="F383" s="66"/>
      <c r="G383" s="9">
        <f>G384+G386</f>
        <v>438</v>
      </c>
      <c r="H383" s="114">
        <f>H384+H386</f>
        <v>395</v>
      </c>
      <c r="I383" s="9">
        <f>I384+I386</f>
        <v>480.8</v>
      </c>
    </row>
    <row r="384" spans="1:9" ht="18.75">
      <c r="A384" s="65" t="s">
        <v>493</v>
      </c>
      <c r="B384" s="76" t="s">
        <v>611</v>
      </c>
      <c r="C384" s="66"/>
      <c r="D384" s="13"/>
      <c r="E384" s="13"/>
      <c r="F384" s="66"/>
      <c r="G384" s="9">
        <f>G385</f>
        <v>418</v>
      </c>
      <c r="H384" s="114">
        <f>H385</f>
        <v>345</v>
      </c>
      <c r="I384" s="9">
        <f>I385</f>
        <v>430.8</v>
      </c>
    </row>
    <row r="385" spans="1:9" ht="37.5">
      <c r="A385" s="65" t="s">
        <v>91</v>
      </c>
      <c r="B385" s="76" t="s">
        <v>611</v>
      </c>
      <c r="C385" s="66">
        <v>546</v>
      </c>
      <c r="D385" s="13" t="s">
        <v>118</v>
      </c>
      <c r="E385" s="13" t="s">
        <v>167</v>
      </c>
      <c r="F385" s="66">
        <v>240</v>
      </c>
      <c r="G385" s="9">
        <f>452-30.6-3.4</f>
        <v>418</v>
      </c>
      <c r="H385" s="114">
        <v>345</v>
      </c>
      <c r="I385" s="9">
        <v>430.8</v>
      </c>
    </row>
    <row r="386" spans="1:9" ht="18.75">
      <c r="A386" s="65" t="s">
        <v>527</v>
      </c>
      <c r="B386" s="76" t="s">
        <v>543</v>
      </c>
      <c r="C386" s="66"/>
      <c r="D386" s="13"/>
      <c r="E386" s="13"/>
      <c r="F386" s="66"/>
      <c r="G386" s="9">
        <f>G387</f>
        <v>20</v>
      </c>
      <c r="H386" s="114">
        <f>H387</f>
        <v>50</v>
      </c>
      <c r="I386" s="9">
        <f>I387</f>
        <v>50</v>
      </c>
    </row>
    <row r="387" spans="1:9" ht="37.5">
      <c r="A387" s="65" t="s">
        <v>91</v>
      </c>
      <c r="B387" s="76" t="s">
        <v>543</v>
      </c>
      <c r="C387" s="66">
        <v>546</v>
      </c>
      <c r="D387" s="13" t="s">
        <v>118</v>
      </c>
      <c r="E387" s="13" t="s">
        <v>167</v>
      </c>
      <c r="F387" s="66">
        <v>240</v>
      </c>
      <c r="G387" s="9">
        <f>50-30</f>
        <v>20</v>
      </c>
      <c r="H387" s="114">
        <v>50</v>
      </c>
      <c r="I387" s="9">
        <v>50</v>
      </c>
    </row>
    <row r="388" spans="1:9" ht="37.5">
      <c r="A388" s="65" t="s">
        <v>572</v>
      </c>
      <c r="B388" s="76" t="s">
        <v>332</v>
      </c>
      <c r="C388" s="66"/>
      <c r="D388" s="13"/>
      <c r="E388" s="13"/>
      <c r="F388" s="66"/>
      <c r="G388" s="9">
        <f aca="true" t="shared" si="18" ref="G388:I390">G389</f>
        <v>990.9</v>
      </c>
      <c r="H388" s="114">
        <f t="shared" si="18"/>
        <v>991</v>
      </c>
      <c r="I388" s="9">
        <f t="shared" si="18"/>
        <v>991</v>
      </c>
    </row>
    <row r="389" spans="1:9" ht="57.75" customHeight="1">
      <c r="A389" s="65" t="s">
        <v>333</v>
      </c>
      <c r="B389" s="76" t="s">
        <v>490</v>
      </c>
      <c r="C389" s="66"/>
      <c r="D389" s="13"/>
      <c r="E389" s="13"/>
      <c r="F389" s="66"/>
      <c r="G389" s="9">
        <f t="shared" si="18"/>
        <v>990.9</v>
      </c>
      <c r="H389" s="114">
        <f t="shared" si="18"/>
        <v>991</v>
      </c>
      <c r="I389" s="9">
        <f t="shared" si="18"/>
        <v>991</v>
      </c>
    </row>
    <row r="390" spans="1:9" ht="37.5">
      <c r="A390" s="65" t="s">
        <v>588</v>
      </c>
      <c r="B390" s="76" t="s">
        <v>492</v>
      </c>
      <c r="C390" s="66"/>
      <c r="D390" s="13"/>
      <c r="E390" s="13"/>
      <c r="F390" s="66"/>
      <c r="G390" s="9">
        <f t="shared" si="18"/>
        <v>990.9</v>
      </c>
      <c r="H390" s="114">
        <f t="shared" si="18"/>
        <v>991</v>
      </c>
      <c r="I390" s="9">
        <f t="shared" si="18"/>
        <v>991</v>
      </c>
    </row>
    <row r="391" spans="1:9" ht="37.5">
      <c r="A391" s="65" t="s">
        <v>407</v>
      </c>
      <c r="B391" s="76" t="s">
        <v>492</v>
      </c>
      <c r="C391" s="66">
        <v>546</v>
      </c>
      <c r="D391" s="13" t="s">
        <v>118</v>
      </c>
      <c r="E391" s="13" t="s">
        <v>167</v>
      </c>
      <c r="F391" s="66">
        <v>810</v>
      </c>
      <c r="G391" s="9">
        <v>990.9</v>
      </c>
      <c r="H391" s="114">
        <v>991</v>
      </c>
      <c r="I391" s="9">
        <v>991</v>
      </c>
    </row>
    <row r="392" spans="1:9" ht="37.5">
      <c r="A392" s="8" t="s">
        <v>571</v>
      </c>
      <c r="B392" s="66" t="s">
        <v>559</v>
      </c>
      <c r="C392" s="66"/>
      <c r="D392" s="13"/>
      <c r="E392" s="13"/>
      <c r="F392" s="66"/>
      <c r="G392" s="9">
        <f>G393</f>
        <v>2723.7</v>
      </c>
      <c r="H392" s="114">
        <f aca="true" t="shared" si="19" ref="H392:I394">H393</f>
        <v>2723.7</v>
      </c>
      <c r="I392" s="9">
        <f t="shared" si="19"/>
        <v>2723.7</v>
      </c>
    </row>
    <row r="393" spans="1:9" ht="37.5">
      <c r="A393" s="8" t="s">
        <v>560</v>
      </c>
      <c r="B393" s="66" t="s">
        <v>561</v>
      </c>
      <c r="C393" s="66"/>
      <c r="D393" s="13"/>
      <c r="E393" s="13"/>
      <c r="F393" s="66"/>
      <c r="G393" s="9">
        <f>G394</f>
        <v>2723.7</v>
      </c>
      <c r="H393" s="114">
        <f t="shared" si="19"/>
        <v>2723.7</v>
      </c>
      <c r="I393" s="9">
        <f t="shared" si="19"/>
        <v>2723.7</v>
      </c>
    </row>
    <row r="394" spans="1:9" ht="37.5">
      <c r="A394" s="8" t="s">
        <v>562</v>
      </c>
      <c r="B394" s="76" t="s">
        <v>563</v>
      </c>
      <c r="C394" s="66"/>
      <c r="D394" s="13"/>
      <c r="E394" s="13"/>
      <c r="F394" s="66"/>
      <c r="G394" s="9">
        <f>G395</f>
        <v>2723.7</v>
      </c>
      <c r="H394" s="114">
        <f t="shared" si="19"/>
        <v>2723.7</v>
      </c>
      <c r="I394" s="9">
        <f t="shared" si="19"/>
        <v>2723.7</v>
      </c>
    </row>
    <row r="395" spans="1:9" ht="37.5">
      <c r="A395" s="65" t="s">
        <v>91</v>
      </c>
      <c r="B395" s="91" t="s">
        <v>563</v>
      </c>
      <c r="C395" s="66">
        <v>546</v>
      </c>
      <c r="D395" s="13" t="s">
        <v>118</v>
      </c>
      <c r="E395" s="13" t="s">
        <v>130</v>
      </c>
      <c r="F395" s="66">
        <v>240</v>
      </c>
      <c r="G395" s="9">
        <v>2723.7</v>
      </c>
      <c r="H395" s="114">
        <v>2723.7</v>
      </c>
      <c r="I395" s="9">
        <v>2723.7</v>
      </c>
    </row>
    <row r="396" spans="1:9" ht="37.5">
      <c r="A396" s="62" t="s">
        <v>578</v>
      </c>
      <c r="B396" s="129" t="s">
        <v>100</v>
      </c>
      <c r="C396" s="129"/>
      <c r="D396" s="10"/>
      <c r="E396" s="10"/>
      <c r="F396" s="10"/>
      <c r="G396" s="11">
        <f>G397</f>
        <v>10791.3</v>
      </c>
      <c r="H396" s="119">
        <f>H397</f>
        <v>0</v>
      </c>
      <c r="I396" s="11">
        <f>I397</f>
        <v>0</v>
      </c>
    </row>
    <row r="397" spans="1:9" ht="37.5">
      <c r="A397" s="65" t="s">
        <v>669</v>
      </c>
      <c r="B397" s="66" t="s">
        <v>668</v>
      </c>
      <c r="C397" s="66"/>
      <c r="D397" s="13"/>
      <c r="E397" s="87"/>
      <c r="F397" s="13"/>
      <c r="G397" s="9">
        <f aca="true" t="shared" si="20" ref="G397:I398">G398</f>
        <v>10791.3</v>
      </c>
      <c r="H397" s="114">
        <f t="shared" si="20"/>
        <v>0</v>
      </c>
      <c r="I397" s="9">
        <f t="shared" si="20"/>
        <v>0</v>
      </c>
    </row>
    <row r="398" spans="1:9" ht="37.5">
      <c r="A398" s="31" t="s">
        <v>670</v>
      </c>
      <c r="B398" s="66" t="s">
        <v>671</v>
      </c>
      <c r="C398" s="66"/>
      <c r="D398" s="13"/>
      <c r="E398" s="87"/>
      <c r="F398" s="13"/>
      <c r="G398" s="9">
        <f>G399+G400</f>
        <v>10791.3</v>
      </c>
      <c r="H398" s="114">
        <f t="shared" si="20"/>
        <v>0</v>
      </c>
      <c r="I398" s="9">
        <f t="shared" si="20"/>
        <v>0</v>
      </c>
    </row>
    <row r="399" spans="1:9" ht="18.75">
      <c r="A399" s="65" t="s">
        <v>186</v>
      </c>
      <c r="B399" s="66" t="s">
        <v>671</v>
      </c>
      <c r="C399" s="66">
        <v>115</v>
      </c>
      <c r="D399" s="13" t="s">
        <v>126</v>
      </c>
      <c r="E399" s="87" t="s">
        <v>117</v>
      </c>
      <c r="F399" s="13" t="s">
        <v>185</v>
      </c>
      <c r="G399" s="9">
        <f>8986.1-1868.1-57.8</f>
        <v>7060.2</v>
      </c>
      <c r="H399" s="114"/>
      <c r="I399" s="9"/>
    </row>
    <row r="400" spans="1:9" ht="18.75">
      <c r="A400" s="65" t="s">
        <v>186</v>
      </c>
      <c r="B400" s="66" t="s">
        <v>671</v>
      </c>
      <c r="C400" s="66">
        <v>115</v>
      </c>
      <c r="D400" s="13" t="s">
        <v>139</v>
      </c>
      <c r="E400" s="87" t="s">
        <v>125</v>
      </c>
      <c r="F400" s="13" t="s">
        <v>185</v>
      </c>
      <c r="G400" s="9">
        <f>3422.6+308.5</f>
        <v>3731.1</v>
      </c>
      <c r="H400" s="114"/>
      <c r="I400" s="9"/>
    </row>
    <row r="401" spans="1:9" ht="75.75" customHeight="1">
      <c r="A401" s="62" t="s">
        <v>458</v>
      </c>
      <c r="B401" s="10" t="s">
        <v>110</v>
      </c>
      <c r="C401" s="10"/>
      <c r="D401" s="10"/>
      <c r="E401" s="10"/>
      <c r="F401" s="10"/>
      <c r="G401" s="11">
        <f>G402+G406</f>
        <v>45241.3</v>
      </c>
      <c r="H401" s="119">
        <f>H402+H406</f>
        <v>26830.4</v>
      </c>
      <c r="I401" s="11">
        <f>I402+I406</f>
        <v>27400.4</v>
      </c>
    </row>
    <row r="402" spans="1:9" ht="37.5">
      <c r="A402" s="65" t="s">
        <v>22</v>
      </c>
      <c r="B402" s="13" t="s">
        <v>111</v>
      </c>
      <c r="C402" s="13"/>
      <c r="D402" s="13"/>
      <c r="E402" s="13"/>
      <c r="F402" s="13"/>
      <c r="G402" s="9">
        <f>G403</f>
        <v>9887.8</v>
      </c>
      <c r="H402" s="114">
        <f>H403</f>
        <v>8821</v>
      </c>
      <c r="I402" s="9">
        <f>I403</f>
        <v>9321</v>
      </c>
    </row>
    <row r="403" spans="1:9" ht="18.75">
      <c r="A403" s="65" t="s">
        <v>335</v>
      </c>
      <c r="B403" s="13" t="s">
        <v>112</v>
      </c>
      <c r="C403" s="13"/>
      <c r="D403" s="13"/>
      <c r="E403" s="13"/>
      <c r="F403" s="13"/>
      <c r="G403" s="9">
        <f>G404+G405</f>
        <v>9887.8</v>
      </c>
      <c r="H403" s="114">
        <f>H404+H405</f>
        <v>8821</v>
      </c>
      <c r="I403" s="9">
        <f>I404+I405</f>
        <v>9321</v>
      </c>
    </row>
    <row r="404" spans="1:9" ht="37.5">
      <c r="A404" s="65" t="s">
        <v>91</v>
      </c>
      <c r="B404" s="13" t="s">
        <v>112</v>
      </c>
      <c r="C404" s="13" t="s">
        <v>309</v>
      </c>
      <c r="D404" s="13" t="s">
        <v>118</v>
      </c>
      <c r="E404" s="13" t="s">
        <v>122</v>
      </c>
      <c r="F404" s="13" t="s">
        <v>174</v>
      </c>
      <c r="G404" s="9">
        <f>2538.4+1528.4-400</f>
        <v>3666.8</v>
      </c>
      <c r="H404" s="114">
        <v>3000</v>
      </c>
      <c r="I404" s="9">
        <v>3500</v>
      </c>
    </row>
    <row r="405" spans="1:9" ht="18.75">
      <c r="A405" s="65" t="s">
        <v>221</v>
      </c>
      <c r="B405" s="13" t="s">
        <v>112</v>
      </c>
      <c r="C405" s="13" t="s">
        <v>309</v>
      </c>
      <c r="D405" s="13" t="s">
        <v>118</v>
      </c>
      <c r="E405" s="13" t="s">
        <v>122</v>
      </c>
      <c r="F405" s="13" t="s">
        <v>220</v>
      </c>
      <c r="G405" s="9">
        <f>5821+400</f>
        <v>6221</v>
      </c>
      <c r="H405" s="114">
        <v>5821</v>
      </c>
      <c r="I405" s="9">
        <v>5821</v>
      </c>
    </row>
    <row r="406" spans="1:9" ht="18.75">
      <c r="A406" s="93" t="s">
        <v>23</v>
      </c>
      <c r="B406" s="13" t="s">
        <v>113</v>
      </c>
      <c r="C406" s="13"/>
      <c r="D406" s="9"/>
      <c r="E406" s="13"/>
      <c r="F406" s="13"/>
      <c r="G406" s="9">
        <f>G407+G412+G410</f>
        <v>35353.5</v>
      </c>
      <c r="H406" s="114">
        <f>H407+H412+H410</f>
        <v>18009.4</v>
      </c>
      <c r="I406" s="9">
        <f>I407+I412+I410</f>
        <v>18079.4</v>
      </c>
    </row>
    <row r="407" spans="1:9" ht="24" customHeight="1">
      <c r="A407" s="65" t="s">
        <v>213</v>
      </c>
      <c r="B407" s="13" t="s">
        <v>114</v>
      </c>
      <c r="C407" s="13"/>
      <c r="D407" s="13"/>
      <c r="E407" s="13"/>
      <c r="F407" s="13"/>
      <c r="G407" s="9">
        <f>G408+G409</f>
        <v>4545.4</v>
      </c>
      <c r="H407" s="114">
        <f>H408+H409</f>
        <v>5815.9</v>
      </c>
      <c r="I407" s="9">
        <f>I408+I409</f>
        <v>5885.9</v>
      </c>
    </row>
    <row r="408" spans="1:9" ht="37.5">
      <c r="A408" s="65" t="s">
        <v>91</v>
      </c>
      <c r="B408" s="13" t="s">
        <v>114</v>
      </c>
      <c r="C408" s="13" t="s">
        <v>309</v>
      </c>
      <c r="D408" s="13" t="s">
        <v>118</v>
      </c>
      <c r="E408" s="13" t="s">
        <v>122</v>
      </c>
      <c r="F408" s="13" t="s">
        <v>174</v>
      </c>
      <c r="G408" s="9">
        <v>2295.4</v>
      </c>
      <c r="H408" s="114">
        <v>5815.9</v>
      </c>
      <c r="I408" s="9">
        <v>5885.9</v>
      </c>
    </row>
    <row r="409" spans="1:9" ht="18.75">
      <c r="A409" s="65" t="s">
        <v>221</v>
      </c>
      <c r="B409" s="13" t="s">
        <v>114</v>
      </c>
      <c r="C409" s="13" t="s">
        <v>309</v>
      </c>
      <c r="D409" s="13" t="s">
        <v>118</v>
      </c>
      <c r="E409" s="13" t="s">
        <v>122</v>
      </c>
      <c r="F409" s="13" t="s">
        <v>220</v>
      </c>
      <c r="G409" s="9">
        <v>2250</v>
      </c>
      <c r="H409" s="114">
        <v>0</v>
      </c>
      <c r="I409" s="9">
        <v>0</v>
      </c>
    </row>
    <row r="410" spans="1:9" ht="37.5" customHeight="1">
      <c r="A410" s="65" t="s">
        <v>339</v>
      </c>
      <c r="B410" s="13" t="s">
        <v>391</v>
      </c>
      <c r="C410" s="13"/>
      <c r="D410" s="13"/>
      <c r="E410" s="13"/>
      <c r="F410" s="13"/>
      <c r="G410" s="9">
        <f>G411</f>
        <v>29070.6</v>
      </c>
      <c r="H410" s="114">
        <f>H411</f>
        <v>10456</v>
      </c>
      <c r="I410" s="9">
        <f>I411</f>
        <v>10456</v>
      </c>
    </row>
    <row r="411" spans="1:9" ht="18.75">
      <c r="A411" s="65" t="s">
        <v>221</v>
      </c>
      <c r="B411" s="13" t="s">
        <v>391</v>
      </c>
      <c r="C411" s="13" t="s">
        <v>309</v>
      </c>
      <c r="D411" s="13" t="s">
        <v>118</v>
      </c>
      <c r="E411" s="13" t="s">
        <v>122</v>
      </c>
      <c r="F411" s="13" t="s">
        <v>220</v>
      </c>
      <c r="G411" s="9">
        <v>29070.6</v>
      </c>
      <c r="H411" s="114">
        <v>10456</v>
      </c>
      <c r="I411" s="9">
        <v>10456</v>
      </c>
    </row>
    <row r="412" spans="1:9" ht="56.25">
      <c r="A412" s="65" t="s">
        <v>338</v>
      </c>
      <c r="B412" s="13" t="s">
        <v>336</v>
      </c>
      <c r="C412" s="13"/>
      <c r="D412" s="13"/>
      <c r="E412" s="13"/>
      <c r="F412" s="13"/>
      <c r="G412" s="9">
        <f>G413</f>
        <v>1737.5</v>
      </c>
      <c r="H412" s="114">
        <f>H413</f>
        <v>1737.5</v>
      </c>
      <c r="I412" s="9">
        <f>I413</f>
        <v>1737.5</v>
      </c>
    </row>
    <row r="413" spans="1:9" ht="18.75">
      <c r="A413" s="65" t="s">
        <v>221</v>
      </c>
      <c r="B413" s="13" t="s">
        <v>336</v>
      </c>
      <c r="C413" s="13" t="s">
        <v>309</v>
      </c>
      <c r="D413" s="13" t="s">
        <v>118</v>
      </c>
      <c r="E413" s="13" t="s">
        <v>122</v>
      </c>
      <c r="F413" s="13" t="s">
        <v>220</v>
      </c>
      <c r="G413" s="9">
        <v>1737.5</v>
      </c>
      <c r="H413" s="114">
        <v>1737.5</v>
      </c>
      <c r="I413" s="9">
        <v>1737.5</v>
      </c>
    </row>
    <row r="414" spans="1:9" ht="37.5">
      <c r="A414" s="62" t="s">
        <v>471</v>
      </c>
      <c r="B414" s="10" t="s">
        <v>245</v>
      </c>
      <c r="C414" s="10"/>
      <c r="D414" s="10"/>
      <c r="E414" s="10"/>
      <c r="F414" s="10"/>
      <c r="G414" s="11">
        <f>G415+G420+G424+G429</f>
        <v>454</v>
      </c>
      <c r="H414" s="119">
        <f>H415+H420+H424+H429</f>
        <v>308.5</v>
      </c>
      <c r="I414" s="11">
        <f>I415+I420+I424+I429</f>
        <v>308.5</v>
      </c>
    </row>
    <row r="415" spans="1:9" ht="37.5">
      <c r="A415" s="65" t="s">
        <v>246</v>
      </c>
      <c r="B415" s="13" t="s">
        <v>473</v>
      </c>
      <c r="C415" s="13"/>
      <c r="D415" s="13"/>
      <c r="E415" s="13"/>
      <c r="F415" s="13"/>
      <c r="G415" s="9">
        <f>G416</f>
        <v>274</v>
      </c>
      <c r="H415" s="114">
        <f>H416</f>
        <v>179.20000000000002</v>
      </c>
      <c r="I415" s="9">
        <f>I416</f>
        <v>179.20000000000002</v>
      </c>
    </row>
    <row r="416" spans="1:9" ht="18.75">
      <c r="A416" s="65" t="s">
        <v>175</v>
      </c>
      <c r="B416" s="13" t="s">
        <v>474</v>
      </c>
      <c r="C416" s="13"/>
      <c r="D416" s="13"/>
      <c r="E416" s="13"/>
      <c r="F416" s="13"/>
      <c r="G416" s="9">
        <f>G417+G418+G419</f>
        <v>274</v>
      </c>
      <c r="H416" s="114">
        <f>H417+H418+H419</f>
        <v>179.20000000000002</v>
      </c>
      <c r="I416" s="9">
        <f>I417+I418+I419</f>
        <v>179.20000000000002</v>
      </c>
    </row>
    <row r="417" spans="1:9" ht="18.75">
      <c r="A417" s="65" t="s">
        <v>186</v>
      </c>
      <c r="B417" s="13" t="s">
        <v>474</v>
      </c>
      <c r="C417" s="13" t="s">
        <v>326</v>
      </c>
      <c r="D417" s="13" t="s">
        <v>126</v>
      </c>
      <c r="E417" s="13" t="s">
        <v>126</v>
      </c>
      <c r="F417" s="13" t="s">
        <v>185</v>
      </c>
      <c r="G417" s="9">
        <v>12</v>
      </c>
      <c r="H417" s="114">
        <v>31.9</v>
      </c>
      <c r="I417" s="9">
        <v>31.9</v>
      </c>
    </row>
    <row r="418" spans="1:9" ht="18.75">
      <c r="A418" s="65" t="s">
        <v>186</v>
      </c>
      <c r="B418" s="13" t="s">
        <v>474</v>
      </c>
      <c r="C418" s="13" t="s">
        <v>327</v>
      </c>
      <c r="D418" s="13" t="s">
        <v>126</v>
      </c>
      <c r="E418" s="13" t="s">
        <v>126</v>
      </c>
      <c r="F418" s="13" t="s">
        <v>185</v>
      </c>
      <c r="G418" s="9">
        <v>140.8</v>
      </c>
      <c r="H418" s="114">
        <v>140.8</v>
      </c>
      <c r="I418" s="9">
        <v>140.8</v>
      </c>
    </row>
    <row r="419" spans="1:9" ht="37.5">
      <c r="A419" s="65" t="s">
        <v>91</v>
      </c>
      <c r="B419" s="13" t="s">
        <v>474</v>
      </c>
      <c r="C419" s="13" t="s">
        <v>309</v>
      </c>
      <c r="D419" s="13" t="s">
        <v>126</v>
      </c>
      <c r="E419" s="13" t="s">
        <v>126</v>
      </c>
      <c r="F419" s="13" t="s">
        <v>174</v>
      </c>
      <c r="G419" s="9">
        <f>43.2+78</f>
        <v>121.2</v>
      </c>
      <c r="H419" s="114">
        <v>6.5</v>
      </c>
      <c r="I419" s="9">
        <v>6.5</v>
      </c>
    </row>
    <row r="420" spans="1:15" ht="37.5">
      <c r="A420" s="65" t="s">
        <v>472</v>
      </c>
      <c r="B420" s="13" t="s">
        <v>247</v>
      </c>
      <c r="C420" s="13"/>
      <c r="D420" s="13"/>
      <c r="E420" s="13"/>
      <c r="F420" s="13"/>
      <c r="G420" s="9">
        <f>G421</f>
        <v>25.3</v>
      </c>
      <c r="H420" s="114">
        <f>H421</f>
        <v>14.6</v>
      </c>
      <c r="I420" s="9">
        <f>I421</f>
        <v>14.6</v>
      </c>
      <c r="O420" s="19" t="s">
        <v>164</v>
      </c>
    </row>
    <row r="421" spans="1:9" ht="18.75">
      <c r="A421" s="65" t="s">
        <v>175</v>
      </c>
      <c r="B421" s="13" t="s">
        <v>248</v>
      </c>
      <c r="C421" s="13"/>
      <c r="D421" s="13"/>
      <c r="E421" s="13"/>
      <c r="F421" s="13"/>
      <c r="G421" s="9">
        <f>G423+G422</f>
        <v>25.3</v>
      </c>
      <c r="H421" s="114">
        <f>H423+H422</f>
        <v>14.6</v>
      </c>
      <c r="I421" s="9">
        <f>I423+I422</f>
        <v>14.6</v>
      </c>
    </row>
    <row r="422" spans="1:9" ht="18.75">
      <c r="A422" s="65" t="s">
        <v>186</v>
      </c>
      <c r="B422" s="13" t="s">
        <v>248</v>
      </c>
      <c r="C422" s="13" t="s">
        <v>326</v>
      </c>
      <c r="D422" s="13" t="s">
        <v>126</v>
      </c>
      <c r="E422" s="13" t="s">
        <v>126</v>
      </c>
      <c r="F422" s="13" t="s">
        <v>185</v>
      </c>
      <c r="G422" s="9">
        <f>11+10.7</f>
        <v>21.7</v>
      </c>
      <c r="H422" s="114">
        <v>11</v>
      </c>
      <c r="I422" s="9">
        <v>11</v>
      </c>
    </row>
    <row r="423" spans="1:9" ht="18.75">
      <c r="A423" s="65" t="s">
        <v>186</v>
      </c>
      <c r="B423" s="13" t="s">
        <v>248</v>
      </c>
      <c r="C423" s="13" t="s">
        <v>327</v>
      </c>
      <c r="D423" s="13" t="s">
        <v>126</v>
      </c>
      <c r="E423" s="13" t="s">
        <v>126</v>
      </c>
      <c r="F423" s="13" t="s">
        <v>185</v>
      </c>
      <c r="G423" s="9">
        <v>3.6</v>
      </c>
      <c r="H423" s="114">
        <v>3.6</v>
      </c>
      <c r="I423" s="9">
        <v>3.6</v>
      </c>
    </row>
    <row r="424" spans="1:9" ht="57" customHeight="1">
      <c r="A424" s="65" t="s">
        <v>31</v>
      </c>
      <c r="B424" s="13" t="s">
        <v>249</v>
      </c>
      <c r="C424" s="13"/>
      <c r="D424" s="13"/>
      <c r="E424" s="13"/>
      <c r="F424" s="13"/>
      <c r="G424" s="9">
        <f>G425</f>
        <v>85.6</v>
      </c>
      <c r="H424" s="114">
        <f>H425</f>
        <v>60.5</v>
      </c>
      <c r="I424" s="9">
        <f>I425</f>
        <v>60.5</v>
      </c>
    </row>
    <row r="425" spans="1:9" ht="18.75">
      <c r="A425" s="65" t="s">
        <v>175</v>
      </c>
      <c r="B425" s="13" t="s">
        <v>250</v>
      </c>
      <c r="C425" s="13"/>
      <c r="D425" s="13"/>
      <c r="E425" s="13"/>
      <c r="F425" s="13"/>
      <c r="G425" s="9">
        <f>G426+G427+G428</f>
        <v>85.6</v>
      </c>
      <c r="H425" s="114">
        <f>H426+H427+H428</f>
        <v>60.5</v>
      </c>
      <c r="I425" s="9">
        <f>I426+I427+I428</f>
        <v>60.5</v>
      </c>
    </row>
    <row r="426" spans="1:9" ht="18.75">
      <c r="A426" s="65" t="s">
        <v>186</v>
      </c>
      <c r="B426" s="13" t="s">
        <v>250</v>
      </c>
      <c r="C426" s="13" t="s">
        <v>326</v>
      </c>
      <c r="D426" s="13" t="s">
        <v>126</v>
      </c>
      <c r="E426" s="13" t="s">
        <v>126</v>
      </c>
      <c r="F426" s="13" t="s">
        <v>185</v>
      </c>
      <c r="G426" s="9">
        <f>42.9-25.6+4</f>
        <v>21.299999999999997</v>
      </c>
      <c r="H426" s="114">
        <v>27</v>
      </c>
      <c r="I426" s="9">
        <v>27</v>
      </c>
    </row>
    <row r="427" spans="1:9" ht="18.75">
      <c r="A427" s="65" t="s">
        <v>186</v>
      </c>
      <c r="B427" s="13" t="s">
        <v>250</v>
      </c>
      <c r="C427" s="13" t="s">
        <v>327</v>
      </c>
      <c r="D427" s="13" t="s">
        <v>126</v>
      </c>
      <c r="E427" s="13" t="s">
        <v>126</v>
      </c>
      <c r="F427" s="13" t="s">
        <v>185</v>
      </c>
      <c r="G427" s="9">
        <v>15</v>
      </c>
      <c r="H427" s="114">
        <v>15</v>
      </c>
      <c r="I427" s="9">
        <v>15</v>
      </c>
    </row>
    <row r="428" spans="1:9" ht="37.5">
      <c r="A428" s="65" t="s">
        <v>91</v>
      </c>
      <c r="B428" s="13" t="s">
        <v>250</v>
      </c>
      <c r="C428" s="13" t="s">
        <v>309</v>
      </c>
      <c r="D428" s="13" t="s">
        <v>126</v>
      </c>
      <c r="E428" s="13" t="s">
        <v>126</v>
      </c>
      <c r="F428" s="13" t="s">
        <v>174</v>
      </c>
      <c r="G428" s="9">
        <f>75.3-26</f>
        <v>49.3</v>
      </c>
      <c r="H428" s="114">
        <v>18.5</v>
      </c>
      <c r="I428" s="9">
        <v>18.5</v>
      </c>
    </row>
    <row r="429" spans="1:9" ht="58.5" customHeight="1">
      <c r="A429" s="65" t="s">
        <v>253</v>
      </c>
      <c r="B429" s="13" t="s">
        <v>251</v>
      </c>
      <c r="C429" s="13"/>
      <c r="D429" s="13"/>
      <c r="E429" s="13"/>
      <c r="F429" s="13"/>
      <c r="G429" s="9">
        <f>G430</f>
        <v>69.1</v>
      </c>
      <c r="H429" s="114">
        <f>H430</f>
        <v>54.2</v>
      </c>
      <c r="I429" s="9">
        <f>I430</f>
        <v>54.2</v>
      </c>
    </row>
    <row r="430" spans="1:9" ht="18.75">
      <c r="A430" s="65" t="s">
        <v>175</v>
      </c>
      <c r="B430" s="13" t="s">
        <v>252</v>
      </c>
      <c r="C430" s="13"/>
      <c r="D430" s="13"/>
      <c r="E430" s="13"/>
      <c r="F430" s="13"/>
      <c r="G430" s="9">
        <f>G431+G432</f>
        <v>69.1</v>
      </c>
      <c r="H430" s="114">
        <f>H431+H432</f>
        <v>54.2</v>
      </c>
      <c r="I430" s="9">
        <f>I431+I432</f>
        <v>54.2</v>
      </c>
    </row>
    <row r="431" spans="1:9" ht="18.75">
      <c r="A431" s="65" t="s">
        <v>186</v>
      </c>
      <c r="B431" s="13" t="s">
        <v>252</v>
      </c>
      <c r="C431" s="13" t="s">
        <v>326</v>
      </c>
      <c r="D431" s="13" t="s">
        <v>126</v>
      </c>
      <c r="E431" s="13" t="s">
        <v>126</v>
      </c>
      <c r="F431" s="13" t="s">
        <v>185</v>
      </c>
      <c r="G431" s="9">
        <f>12+14.9</f>
        <v>26.9</v>
      </c>
      <c r="H431" s="114">
        <v>12</v>
      </c>
      <c r="I431" s="9">
        <v>12</v>
      </c>
    </row>
    <row r="432" spans="1:9" ht="18.75">
      <c r="A432" s="65" t="s">
        <v>186</v>
      </c>
      <c r="B432" s="13" t="s">
        <v>252</v>
      </c>
      <c r="C432" s="13" t="s">
        <v>327</v>
      </c>
      <c r="D432" s="13" t="s">
        <v>126</v>
      </c>
      <c r="E432" s="13" t="s">
        <v>126</v>
      </c>
      <c r="F432" s="13" t="s">
        <v>185</v>
      </c>
      <c r="G432" s="9">
        <v>42.2</v>
      </c>
      <c r="H432" s="114">
        <v>42.2</v>
      </c>
      <c r="I432" s="9">
        <v>42.2</v>
      </c>
    </row>
    <row r="433" spans="1:9" ht="37.5">
      <c r="A433" s="62" t="s">
        <v>459</v>
      </c>
      <c r="B433" s="129" t="s">
        <v>268</v>
      </c>
      <c r="C433" s="129"/>
      <c r="D433" s="10"/>
      <c r="E433" s="10"/>
      <c r="F433" s="10"/>
      <c r="G433" s="11">
        <f>G434+G439+G444+G448+G454+G464</f>
        <v>96756.29999999999</v>
      </c>
      <c r="H433" s="119">
        <f>H434+H439+H444+H448+H454</f>
        <v>77068.7</v>
      </c>
      <c r="I433" s="11">
        <f>I434+I439+I444+I448+I454</f>
        <v>78552.59999999999</v>
      </c>
    </row>
    <row r="434" spans="1:9" ht="37.5" customHeight="1">
      <c r="A434" s="65" t="s">
        <v>271</v>
      </c>
      <c r="B434" s="66" t="s">
        <v>460</v>
      </c>
      <c r="C434" s="66"/>
      <c r="D434" s="13"/>
      <c r="E434" s="13"/>
      <c r="F434" s="13"/>
      <c r="G434" s="9">
        <f>G435+G437</f>
        <v>16977.8</v>
      </c>
      <c r="H434" s="114">
        <f>H435+H437</f>
        <v>15502.2</v>
      </c>
      <c r="I434" s="9">
        <f>I435+I437</f>
        <v>17148.7</v>
      </c>
    </row>
    <row r="435" spans="1:9" ht="37.5">
      <c r="A435" s="69" t="s">
        <v>462</v>
      </c>
      <c r="B435" s="66" t="s">
        <v>461</v>
      </c>
      <c r="C435" s="66"/>
      <c r="D435" s="13"/>
      <c r="E435" s="13"/>
      <c r="F435" s="13"/>
      <c r="G435" s="9">
        <f>G436</f>
        <v>13401.4</v>
      </c>
      <c r="H435" s="114">
        <f>H436</f>
        <v>11803.4</v>
      </c>
      <c r="I435" s="9">
        <f>I436</f>
        <v>13302.2</v>
      </c>
    </row>
    <row r="436" spans="1:9" ht="18.75">
      <c r="A436" s="65" t="s">
        <v>189</v>
      </c>
      <c r="B436" s="66" t="s">
        <v>461</v>
      </c>
      <c r="C436" s="13" t="s">
        <v>151</v>
      </c>
      <c r="D436" s="13" t="s">
        <v>142</v>
      </c>
      <c r="E436" s="13" t="s">
        <v>117</v>
      </c>
      <c r="F436" s="13" t="s">
        <v>196</v>
      </c>
      <c r="G436" s="71">
        <v>13401.4</v>
      </c>
      <c r="H436" s="114">
        <v>11803.4</v>
      </c>
      <c r="I436" s="9">
        <v>13302.2</v>
      </c>
    </row>
    <row r="437" spans="1:9" ht="135" customHeight="1">
      <c r="A437" s="65" t="s">
        <v>385</v>
      </c>
      <c r="B437" s="66" t="s">
        <v>463</v>
      </c>
      <c r="C437" s="66"/>
      <c r="D437" s="13"/>
      <c r="E437" s="13"/>
      <c r="F437" s="13"/>
      <c r="G437" s="9">
        <f>G438</f>
        <v>3576.4</v>
      </c>
      <c r="H437" s="114">
        <f>H438</f>
        <v>3698.8</v>
      </c>
      <c r="I437" s="9">
        <f>I438</f>
        <v>3846.5</v>
      </c>
    </row>
    <row r="438" spans="1:9" ht="24" customHeight="1">
      <c r="A438" s="65" t="s">
        <v>189</v>
      </c>
      <c r="B438" s="66" t="s">
        <v>463</v>
      </c>
      <c r="C438" s="13" t="s">
        <v>151</v>
      </c>
      <c r="D438" s="13" t="s">
        <v>142</v>
      </c>
      <c r="E438" s="13" t="s">
        <v>117</v>
      </c>
      <c r="F438" s="13" t="s">
        <v>196</v>
      </c>
      <c r="G438" s="71">
        <v>3576.4</v>
      </c>
      <c r="H438" s="114">
        <v>3698.8</v>
      </c>
      <c r="I438" s="9">
        <v>3846.5</v>
      </c>
    </row>
    <row r="439" spans="1:9" ht="37.5">
      <c r="A439" s="65" t="s">
        <v>273</v>
      </c>
      <c r="B439" s="66" t="s">
        <v>272</v>
      </c>
      <c r="C439" s="66"/>
      <c r="D439" s="13"/>
      <c r="E439" s="13"/>
      <c r="F439" s="13"/>
      <c r="G439" s="9">
        <f>G440+G442</f>
        <v>50885.6</v>
      </c>
      <c r="H439" s="114">
        <f>H440+H442</f>
        <v>33626.7</v>
      </c>
      <c r="I439" s="9">
        <f>I440+I442</f>
        <v>33271.5</v>
      </c>
    </row>
    <row r="440" spans="1:9" ht="38.25" customHeight="1">
      <c r="A440" s="65" t="s">
        <v>465</v>
      </c>
      <c r="B440" s="66" t="s">
        <v>464</v>
      </c>
      <c r="C440" s="66"/>
      <c r="D440" s="13"/>
      <c r="E440" s="13"/>
      <c r="F440" s="13"/>
      <c r="G440" s="9">
        <f>G441</f>
        <v>36842.7</v>
      </c>
      <c r="H440" s="114">
        <f>H441</f>
        <v>22028.3</v>
      </c>
      <c r="I440" s="9">
        <f>I441</f>
        <v>21673.1</v>
      </c>
    </row>
    <row r="441" spans="1:9" ht="18.75">
      <c r="A441" s="65" t="s">
        <v>198</v>
      </c>
      <c r="B441" s="66" t="s">
        <v>464</v>
      </c>
      <c r="C441" s="13" t="s">
        <v>151</v>
      </c>
      <c r="D441" s="13" t="s">
        <v>142</v>
      </c>
      <c r="E441" s="13" t="s">
        <v>121</v>
      </c>
      <c r="F441" s="13" t="s">
        <v>196</v>
      </c>
      <c r="G441" s="9">
        <f>19262.7+80+16000+1500</f>
        <v>36842.7</v>
      </c>
      <c r="H441" s="114">
        <v>22028.3</v>
      </c>
      <c r="I441" s="9">
        <v>21673.1</v>
      </c>
    </row>
    <row r="442" spans="1:9" ht="83.25" customHeight="1">
      <c r="A442" s="69" t="s">
        <v>531</v>
      </c>
      <c r="B442" s="66" t="s">
        <v>532</v>
      </c>
      <c r="C442" s="13"/>
      <c r="D442" s="13"/>
      <c r="E442" s="13"/>
      <c r="F442" s="13"/>
      <c r="G442" s="9">
        <f>G443</f>
        <v>14042.9</v>
      </c>
      <c r="H442" s="114">
        <f>H443</f>
        <v>11598.4</v>
      </c>
      <c r="I442" s="9">
        <f>I443</f>
        <v>11598.4</v>
      </c>
    </row>
    <row r="443" spans="1:9" ht="18.75">
      <c r="A443" s="65" t="s">
        <v>198</v>
      </c>
      <c r="B443" s="66" t="s">
        <v>532</v>
      </c>
      <c r="C443" s="13" t="s">
        <v>151</v>
      </c>
      <c r="D443" s="13" t="s">
        <v>142</v>
      </c>
      <c r="E443" s="13" t="s">
        <v>121</v>
      </c>
      <c r="F443" s="13" t="s">
        <v>196</v>
      </c>
      <c r="G443" s="9">
        <f>11598.4+2444.5</f>
        <v>14042.9</v>
      </c>
      <c r="H443" s="114">
        <v>11598.4</v>
      </c>
      <c r="I443" s="9">
        <v>11598.4</v>
      </c>
    </row>
    <row r="444" spans="1:9" ht="56.25">
      <c r="A444" s="65" t="s">
        <v>467</v>
      </c>
      <c r="B444" s="66" t="s">
        <v>270</v>
      </c>
      <c r="C444" s="66"/>
      <c r="D444" s="13"/>
      <c r="E444" s="13"/>
      <c r="F444" s="13"/>
      <c r="G444" s="9">
        <f>G445</f>
        <v>219.9</v>
      </c>
      <c r="H444" s="114">
        <f>H445</f>
        <v>219.9</v>
      </c>
      <c r="I444" s="9">
        <f>I445</f>
        <v>219.9</v>
      </c>
    </row>
    <row r="445" spans="1:9" ht="37.5">
      <c r="A445" s="65" t="s">
        <v>26</v>
      </c>
      <c r="B445" s="66" t="s">
        <v>466</v>
      </c>
      <c r="C445" s="66"/>
      <c r="D445" s="13"/>
      <c r="E445" s="13"/>
      <c r="F445" s="13"/>
      <c r="G445" s="9">
        <f>G446+G447</f>
        <v>219.9</v>
      </c>
      <c r="H445" s="114">
        <f>H446+H447</f>
        <v>219.9</v>
      </c>
      <c r="I445" s="9">
        <f>I446+I447</f>
        <v>219.9</v>
      </c>
    </row>
    <row r="446" spans="1:9" ht="18.75">
      <c r="A446" s="65" t="s">
        <v>170</v>
      </c>
      <c r="B446" s="66" t="s">
        <v>466</v>
      </c>
      <c r="C446" s="13" t="s">
        <v>151</v>
      </c>
      <c r="D446" s="13" t="s">
        <v>117</v>
      </c>
      <c r="E446" s="13" t="s">
        <v>133</v>
      </c>
      <c r="F446" s="13" t="s">
        <v>171</v>
      </c>
      <c r="G446" s="9">
        <v>153.9</v>
      </c>
      <c r="H446" s="114">
        <v>153.9</v>
      </c>
      <c r="I446" s="9">
        <v>153.9</v>
      </c>
    </row>
    <row r="447" spans="1:9" ht="37.5">
      <c r="A447" s="65" t="s">
        <v>91</v>
      </c>
      <c r="B447" s="66" t="s">
        <v>466</v>
      </c>
      <c r="C447" s="13" t="s">
        <v>151</v>
      </c>
      <c r="D447" s="13" t="s">
        <v>117</v>
      </c>
      <c r="E447" s="13" t="s">
        <v>133</v>
      </c>
      <c r="F447" s="13" t="s">
        <v>174</v>
      </c>
      <c r="G447" s="9">
        <v>66</v>
      </c>
      <c r="H447" s="114">
        <v>66</v>
      </c>
      <c r="I447" s="9">
        <v>66</v>
      </c>
    </row>
    <row r="448" spans="1:9" ht="37.5">
      <c r="A448" s="65" t="s">
        <v>399</v>
      </c>
      <c r="B448" s="66" t="s">
        <v>67</v>
      </c>
      <c r="C448" s="66"/>
      <c r="D448" s="13"/>
      <c r="E448" s="13"/>
      <c r="F448" s="13"/>
      <c r="G448" s="9">
        <f>G449+G452</f>
        <v>8836</v>
      </c>
      <c r="H448" s="114">
        <f>H449+H452</f>
        <v>8955</v>
      </c>
      <c r="I448" s="9">
        <f>I449+I452</f>
        <v>9086.1</v>
      </c>
    </row>
    <row r="449" spans="1:9" ht="39.75" customHeight="1">
      <c r="A449" s="65" t="s">
        <v>184</v>
      </c>
      <c r="B449" s="66" t="s">
        <v>468</v>
      </c>
      <c r="C449" s="66"/>
      <c r="D449" s="13"/>
      <c r="E449" s="13"/>
      <c r="F449" s="13"/>
      <c r="G449" s="9">
        <f>G450+G451</f>
        <v>6988.700000000001</v>
      </c>
      <c r="H449" s="114">
        <f>H450+H451</f>
        <v>7107.700000000001</v>
      </c>
      <c r="I449" s="9">
        <f>I450+I451</f>
        <v>7238.8</v>
      </c>
    </row>
    <row r="450" spans="1:9" ht="18.75">
      <c r="A450" s="65" t="s">
        <v>170</v>
      </c>
      <c r="B450" s="66" t="s">
        <v>468</v>
      </c>
      <c r="C450" s="13" t="s">
        <v>151</v>
      </c>
      <c r="D450" s="13" t="s">
        <v>117</v>
      </c>
      <c r="E450" s="13" t="s">
        <v>133</v>
      </c>
      <c r="F450" s="13" t="s">
        <v>171</v>
      </c>
      <c r="G450" s="71">
        <f>5796.8+35</f>
        <v>5831.8</v>
      </c>
      <c r="H450" s="120">
        <v>5796.8</v>
      </c>
      <c r="I450" s="71">
        <v>5796.8</v>
      </c>
    </row>
    <row r="451" spans="1:9" ht="37.5">
      <c r="A451" s="65" t="s">
        <v>91</v>
      </c>
      <c r="B451" s="66" t="s">
        <v>468</v>
      </c>
      <c r="C451" s="13" t="s">
        <v>151</v>
      </c>
      <c r="D451" s="13" t="s">
        <v>117</v>
      </c>
      <c r="E451" s="13" t="s">
        <v>133</v>
      </c>
      <c r="F451" s="13" t="s">
        <v>174</v>
      </c>
      <c r="G451" s="71">
        <f>1191.9-35</f>
        <v>1156.9</v>
      </c>
      <c r="H451" s="120">
        <v>1310.9</v>
      </c>
      <c r="I451" s="71">
        <v>1442</v>
      </c>
    </row>
    <row r="452" spans="1:9" ht="37.5">
      <c r="A452" s="69" t="s">
        <v>432</v>
      </c>
      <c r="B452" s="66" t="s">
        <v>545</v>
      </c>
      <c r="C452" s="13"/>
      <c r="D452" s="13"/>
      <c r="E452" s="13"/>
      <c r="F452" s="13"/>
      <c r="G452" s="71">
        <f>G453</f>
        <v>1847.3</v>
      </c>
      <c r="H452" s="120">
        <f>H453</f>
        <v>1847.3</v>
      </c>
      <c r="I452" s="71">
        <f>I453</f>
        <v>1847.3</v>
      </c>
    </row>
    <row r="453" spans="1:9" ht="18.75">
      <c r="A453" s="65" t="s">
        <v>170</v>
      </c>
      <c r="B453" s="66" t="s">
        <v>545</v>
      </c>
      <c r="C453" s="13" t="s">
        <v>151</v>
      </c>
      <c r="D453" s="13" t="s">
        <v>117</v>
      </c>
      <c r="E453" s="13" t="s">
        <v>133</v>
      </c>
      <c r="F453" s="13" t="s">
        <v>171</v>
      </c>
      <c r="G453" s="71">
        <v>1847.3</v>
      </c>
      <c r="H453" s="114">
        <v>1847.3</v>
      </c>
      <c r="I453" s="9">
        <v>1847.3</v>
      </c>
    </row>
    <row r="454" spans="1:9" ht="56.25" customHeight="1">
      <c r="A454" s="65" t="s">
        <v>544</v>
      </c>
      <c r="B454" s="66" t="s">
        <v>269</v>
      </c>
      <c r="C454" s="13"/>
      <c r="D454" s="13"/>
      <c r="E454" s="13"/>
      <c r="F454" s="13"/>
      <c r="G454" s="9">
        <f>G455+G459+G462</f>
        <v>18337.5</v>
      </c>
      <c r="H454" s="114">
        <f>H455+H459+H462</f>
        <v>18764.899999999998</v>
      </c>
      <c r="I454" s="9">
        <f>I455+I459+I462</f>
        <v>18826.399999999998</v>
      </c>
    </row>
    <row r="455" spans="1:9" ht="18.75">
      <c r="A455" s="72" t="s">
        <v>334</v>
      </c>
      <c r="B455" s="66" t="s">
        <v>469</v>
      </c>
      <c r="C455" s="13"/>
      <c r="D455" s="13"/>
      <c r="E455" s="13"/>
      <c r="F455" s="13"/>
      <c r="G455" s="9">
        <f>G456+G457+G458</f>
        <v>13505</v>
      </c>
      <c r="H455" s="114">
        <f>H456+H457+H458</f>
        <v>13932.4</v>
      </c>
      <c r="I455" s="9">
        <f>I456+I457+I458</f>
        <v>13993.9</v>
      </c>
    </row>
    <row r="456" spans="1:9" ht="18.75">
      <c r="A456" s="65" t="s">
        <v>612</v>
      </c>
      <c r="B456" s="66" t="s">
        <v>469</v>
      </c>
      <c r="C456" s="13" t="s">
        <v>309</v>
      </c>
      <c r="D456" s="13" t="s">
        <v>117</v>
      </c>
      <c r="E456" s="13" t="s">
        <v>154</v>
      </c>
      <c r="F456" s="13" t="s">
        <v>149</v>
      </c>
      <c r="G456" s="9">
        <v>12653</v>
      </c>
      <c r="H456" s="114">
        <v>12580.4</v>
      </c>
      <c r="I456" s="9">
        <v>12641.9</v>
      </c>
    </row>
    <row r="457" spans="1:9" ht="37.5">
      <c r="A457" s="65" t="s">
        <v>91</v>
      </c>
      <c r="B457" s="66" t="s">
        <v>469</v>
      </c>
      <c r="C457" s="13" t="s">
        <v>309</v>
      </c>
      <c r="D457" s="13" t="s">
        <v>117</v>
      </c>
      <c r="E457" s="13" t="s">
        <v>154</v>
      </c>
      <c r="F457" s="13" t="s">
        <v>174</v>
      </c>
      <c r="G457" s="9">
        <v>851.9</v>
      </c>
      <c r="H457" s="121">
        <v>1351.9</v>
      </c>
      <c r="I457" s="73">
        <v>1351.9</v>
      </c>
    </row>
    <row r="458" spans="1:9" ht="24" customHeight="1">
      <c r="A458" s="65" t="s">
        <v>172</v>
      </c>
      <c r="B458" s="66" t="s">
        <v>469</v>
      </c>
      <c r="C458" s="13" t="s">
        <v>309</v>
      </c>
      <c r="D458" s="13" t="s">
        <v>117</v>
      </c>
      <c r="E458" s="13" t="s">
        <v>154</v>
      </c>
      <c r="F458" s="13" t="s">
        <v>173</v>
      </c>
      <c r="G458" s="9">
        <v>0.1</v>
      </c>
      <c r="H458" s="114">
        <v>0.1</v>
      </c>
      <c r="I458" s="9">
        <v>0.1</v>
      </c>
    </row>
    <row r="459" spans="1:9" ht="42" customHeight="1">
      <c r="A459" s="65" t="s">
        <v>370</v>
      </c>
      <c r="B459" s="66" t="s">
        <v>470</v>
      </c>
      <c r="C459" s="13"/>
      <c r="D459" s="13"/>
      <c r="E459" s="13"/>
      <c r="F459" s="13"/>
      <c r="G459" s="9">
        <f>G460+G461</f>
        <v>2200.3999999999996</v>
      </c>
      <c r="H459" s="114">
        <f>H460+H461</f>
        <v>2200.3999999999996</v>
      </c>
      <c r="I459" s="9">
        <f>I460+I461</f>
        <v>2200.3999999999996</v>
      </c>
    </row>
    <row r="460" spans="1:9" ht="18.75">
      <c r="A460" s="65" t="s">
        <v>612</v>
      </c>
      <c r="B460" s="66" t="s">
        <v>470</v>
      </c>
      <c r="C460" s="13" t="s">
        <v>309</v>
      </c>
      <c r="D460" s="13" t="s">
        <v>117</v>
      </c>
      <c r="E460" s="13" t="s">
        <v>154</v>
      </c>
      <c r="F460" s="13" t="s">
        <v>149</v>
      </c>
      <c r="G460" s="9">
        <v>2115.2</v>
      </c>
      <c r="H460" s="114">
        <v>2115.2</v>
      </c>
      <c r="I460" s="9">
        <v>2115.2</v>
      </c>
    </row>
    <row r="461" spans="1:9" ht="37.5">
      <c r="A461" s="65" t="s">
        <v>91</v>
      </c>
      <c r="B461" s="66" t="s">
        <v>470</v>
      </c>
      <c r="C461" s="13" t="s">
        <v>309</v>
      </c>
      <c r="D461" s="13" t="s">
        <v>117</v>
      </c>
      <c r="E461" s="13" t="s">
        <v>154</v>
      </c>
      <c r="F461" s="13" t="s">
        <v>174</v>
      </c>
      <c r="G461" s="9">
        <v>85.2</v>
      </c>
      <c r="H461" s="114">
        <v>85.2</v>
      </c>
      <c r="I461" s="9">
        <v>85.2</v>
      </c>
    </row>
    <row r="462" spans="1:9" ht="37.5">
      <c r="A462" s="69" t="s">
        <v>432</v>
      </c>
      <c r="B462" s="66" t="s">
        <v>565</v>
      </c>
      <c r="C462" s="13"/>
      <c r="D462" s="13"/>
      <c r="E462" s="13"/>
      <c r="F462" s="13"/>
      <c r="G462" s="9">
        <f>G463</f>
        <v>2632.1</v>
      </c>
      <c r="H462" s="114">
        <f>H463</f>
        <v>2632.1</v>
      </c>
      <c r="I462" s="9">
        <f>I463</f>
        <v>2632.1</v>
      </c>
    </row>
    <row r="463" spans="1:9" ht="18.75">
      <c r="A463" s="65" t="s">
        <v>612</v>
      </c>
      <c r="B463" s="66" t="s">
        <v>565</v>
      </c>
      <c r="C463" s="13" t="s">
        <v>309</v>
      </c>
      <c r="D463" s="13" t="s">
        <v>117</v>
      </c>
      <c r="E463" s="13" t="s">
        <v>154</v>
      </c>
      <c r="F463" s="13" t="s">
        <v>149</v>
      </c>
      <c r="G463" s="9">
        <v>2632.1</v>
      </c>
      <c r="H463" s="114">
        <v>2632.1</v>
      </c>
      <c r="I463" s="9">
        <v>2632.1</v>
      </c>
    </row>
    <row r="464" spans="1:9" ht="37.5">
      <c r="A464" s="134" t="s">
        <v>730</v>
      </c>
      <c r="B464" s="66" t="s">
        <v>731</v>
      </c>
      <c r="C464" s="13"/>
      <c r="D464" s="13"/>
      <c r="E464" s="13"/>
      <c r="F464" s="13"/>
      <c r="G464" s="9">
        <f aca="true" t="shared" si="21" ref="G464:I465">G465</f>
        <v>1499.5</v>
      </c>
      <c r="H464" s="114">
        <f t="shared" si="21"/>
        <v>0</v>
      </c>
      <c r="I464" s="114">
        <f t="shared" si="21"/>
        <v>0</v>
      </c>
    </row>
    <row r="465" spans="1:9" ht="131.25">
      <c r="A465" s="134" t="s">
        <v>732</v>
      </c>
      <c r="B465" s="66" t="s">
        <v>733</v>
      </c>
      <c r="C465" s="13"/>
      <c r="D465" s="13"/>
      <c r="E465" s="13"/>
      <c r="F465" s="13"/>
      <c r="G465" s="9">
        <f t="shared" si="21"/>
        <v>1499.5</v>
      </c>
      <c r="H465" s="114">
        <f t="shared" si="21"/>
        <v>0</v>
      </c>
      <c r="I465" s="114">
        <f t="shared" si="21"/>
        <v>0</v>
      </c>
    </row>
    <row r="466" spans="1:9" ht="18.75">
      <c r="A466" s="65" t="s">
        <v>170</v>
      </c>
      <c r="B466" s="66" t="s">
        <v>733</v>
      </c>
      <c r="C466" s="13" t="s">
        <v>151</v>
      </c>
      <c r="D466" s="13" t="s">
        <v>117</v>
      </c>
      <c r="E466" s="13" t="s">
        <v>133</v>
      </c>
      <c r="F466" s="13" t="s">
        <v>171</v>
      </c>
      <c r="G466" s="9">
        <v>1499.5</v>
      </c>
      <c r="H466" s="114"/>
      <c r="I466" s="9"/>
    </row>
    <row r="467" spans="1:9" ht="37.5">
      <c r="A467" s="62" t="s">
        <v>483</v>
      </c>
      <c r="B467" s="129" t="s">
        <v>266</v>
      </c>
      <c r="C467" s="10"/>
      <c r="D467" s="10"/>
      <c r="E467" s="10"/>
      <c r="F467" s="10"/>
      <c r="G467" s="11">
        <f>G468+G473</f>
        <v>549.7</v>
      </c>
      <c r="H467" s="119">
        <f>H468+H473</f>
        <v>938</v>
      </c>
      <c r="I467" s="11">
        <f>I468+I473</f>
        <v>938</v>
      </c>
    </row>
    <row r="468" spans="1:9" ht="18.75">
      <c r="A468" s="65" t="s">
        <v>536</v>
      </c>
      <c r="B468" s="66" t="s">
        <v>27</v>
      </c>
      <c r="C468" s="13"/>
      <c r="D468" s="13"/>
      <c r="E468" s="13"/>
      <c r="F468" s="13"/>
      <c r="G468" s="9">
        <f>G469+G471</f>
        <v>111.7</v>
      </c>
      <c r="H468" s="114">
        <f>H469+H471</f>
        <v>500</v>
      </c>
      <c r="I468" s="9">
        <f>I469+I471</f>
        <v>500</v>
      </c>
    </row>
    <row r="469" spans="1:9" ht="27" customHeight="1">
      <c r="A469" s="65" t="s">
        <v>223</v>
      </c>
      <c r="B469" s="66" t="s">
        <v>28</v>
      </c>
      <c r="C469" s="13"/>
      <c r="D469" s="13"/>
      <c r="E469" s="13"/>
      <c r="F469" s="13"/>
      <c r="G469" s="9">
        <f>G470</f>
        <v>0</v>
      </c>
      <c r="H469" s="114">
        <f>H470</f>
        <v>500</v>
      </c>
      <c r="I469" s="9">
        <f>I470</f>
        <v>500</v>
      </c>
    </row>
    <row r="470" spans="1:9" ht="18.75">
      <c r="A470" s="65" t="s">
        <v>340</v>
      </c>
      <c r="B470" s="66" t="s">
        <v>28</v>
      </c>
      <c r="C470" s="13" t="s">
        <v>309</v>
      </c>
      <c r="D470" s="13" t="s">
        <v>125</v>
      </c>
      <c r="E470" s="13" t="s">
        <v>117</v>
      </c>
      <c r="F470" s="13" t="s">
        <v>179</v>
      </c>
      <c r="G470" s="9">
        <v>0</v>
      </c>
      <c r="H470" s="114">
        <v>500</v>
      </c>
      <c r="I470" s="9">
        <v>500</v>
      </c>
    </row>
    <row r="471" spans="1:9" ht="18.75">
      <c r="A471" s="65" t="s">
        <v>296</v>
      </c>
      <c r="B471" s="66" t="s">
        <v>710</v>
      </c>
      <c r="C471" s="13"/>
      <c r="D471" s="13"/>
      <c r="E471" s="13"/>
      <c r="F471" s="13"/>
      <c r="G471" s="9">
        <f>G472</f>
        <v>111.7</v>
      </c>
      <c r="H471" s="114">
        <f>H472</f>
        <v>0</v>
      </c>
      <c r="I471" s="9">
        <f>I472</f>
        <v>0</v>
      </c>
    </row>
    <row r="472" spans="1:9" ht="37.5">
      <c r="A472" s="65" t="s">
        <v>91</v>
      </c>
      <c r="B472" s="66" t="s">
        <v>710</v>
      </c>
      <c r="C472" s="13" t="s">
        <v>309</v>
      </c>
      <c r="D472" s="13" t="s">
        <v>125</v>
      </c>
      <c r="E472" s="13" t="s">
        <v>117</v>
      </c>
      <c r="F472" s="13" t="s">
        <v>174</v>
      </c>
      <c r="G472" s="9">
        <v>111.7</v>
      </c>
      <c r="H472" s="114">
        <v>0</v>
      </c>
      <c r="I472" s="9">
        <v>0</v>
      </c>
    </row>
    <row r="473" spans="1:9" ht="38.25" customHeight="1">
      <c r="A473" s="65" t="s">
        <v>537</v>
      </c>
      <c r="B473" s="66" t="s">
        <v>300</v>
      </c>
      <c r="C473" s="13"/>
      <c r="D473" s="13"/>
      <c r="E473" s="13"/>
      <c r="F473" s="13"/>
      <c r="G473" s="9">
        <f>G474</f>
        <v>438</v>
      </c>
      <c r="H473" s="114">
        <f>H474</f>
        <v>438</v>
      </c>
      <c r="I473" s="9">
        <f>I474</f>
        <v>438</v>
      </c>
    </row>
    <row r="474" spans="1:9" ht="25.5" customHeight="1">
      <c r="A474" s="65" t="s">
        <v>223</v>
      </c>
      <c r="B474" s="66" t="s">
        <v>301</v>
      </c>
      <c r="C474" s="13"/>
      <c r="D474" s="13"/>
      <c r="E474" s="13"/>
      <c r="F474" s="13"/>
      <c r="G474" s="9">
        <f>G475+G478+G477+G476</f>
        <v>438</v>
      </c>
      <c r="H474" s="114">
        <f>H475+H478+H477+H476</f>
        <v>438</v>
      </c>
      <c r="I474" s="9">
        <f>I475+I478+I477+I476</f>
        <v>438</v>
      </c>
    </row>
    <row r="475" spans="1:9" ht="37.5">
      <c r="A475" s="65" t="s">
        <v>91</v>
      </c>
      <c r="B475" s="66" t="s">
        <v>301</v>
      </c>
      <c r="C475" s="13" t="s">
        <v>309</v>
      </c>
      <c r="D475" s="13" t="s">
        <v>122</v>
      </c>
      <c r="E475" s="13" t="s">
        <v>122</v>
      </c>
      <c r="F475" s="13" t="s">
        <v>174</v>
      </c>
      <c r="G475" s="9">
        <v>120</v>
      </c>
      <c r="H475" s="114">
        <v>120</v>
      </c>
      <c r="I475" s="9">
        <v>120</v>
      </c>
    </row>
    <row r="476" spans="1:9" ht="18.75">
      <c r="A476" s="65" t="s">
        <v>216</v>
      </c>
      <c r="B476" s="66" t="s">
        <v>301</v>
      </c>
      <c r="C476" s="13" t="s">
        <v>309</v>
      </c>
      <c r="D476" s="13" t="s">
        <v>122</v>
      </c>
      <c r="E476" s="13" t="s">
        <v>122</v>
      </c>
      <c r="F476" s="13" t="s">
        <v>215</v>
      </c>
      <c r="G476" s="9">
        <v>144</v>
      </c>
      <c r="H476" s="114">
        <v>144</v>
      </c>
      <c r="I476" s="9">
        <v>144</v>
      </c>
    </row>
    <row r="477" spans="1:9" ht="22.5" customHeight="1">
      <c r="A477" s="65" t="s">
        <v>304</v>
      </c>
      <c r="B477" s="66" t="s">
        <v>301</v>
      </c>
      <c r="C477" s="13" t="s">
        <v>309</v>
      </c>
      <c r="D477" s="13" t="s">
        <v>122</v>
      </c>
      <c r="E477" s="13" t="s">
        <v>122</v>
      </c>
      <c r="F477" s="13" t="s">
        <v>303</v>
      </c>
      <c r="G477" s="9">
        <v>144</v>
      </c>
      <c r="H477" s="114">
        <v>144</v>
      </c>
      <c r="I477" s="9">
        <v>144</v>
      </c>
    </row>
    <row r="478" spans="1:9" ht="27" customHeight="1">
      <c r="A478" s="65" t="s">
        <v>180</v>
      </c>
      <c r="B478" s="66" t="s">
        <v>301</v>
      </c>
      <c r="C478" s="13" t="s">
        <v>309</v>
      </c>
      <c r="D478" s="13" t="s">
        <v>122</v>
      </c>
      <c r="E478" s="13" t="s">
        <v>122</v>
      </c>
      <c r="F478" s="13" t="s">
        <v>176</v>
      </c>
      <c r="G478" s="9">
        <v>30</v>
      </c>
      <c r="H478" s="114">
        <v>30</v>
      </c>
      <c r="I478" s="9">
        <v>30</v>
      </c>
    </row>
    <row r="479" spans="1:9" ht="63" customHeight="1">
      <c r="A479" s="62" t="s">
        <v>741</v>
      </c>
      <c r="B479" s="129" t="s">
        <v>401</v>
      </c>
      <c r="C479" s="10"/>
      <c r="D479" s="10"/>
      <c r="E479" s="10"/>
      <c r="F479" s="10"/>
      <c r="G479" s="11">
        <f aca="true" t="shared" si="22" ref="G479:I481">G480</f>
        <v>1792.2</v>
      </c>
      <c r="H479" s="119">
        <f t="shared" si="22"/>
        <v>1819.6</v>
      </c>
      <c r="I479" s="11">
        <f t="shared" si="22"/>
        <v>1959.9</v>
      </c>
    </row>
    <row r="480" spans="1:17" ht="42" customHeight="1">
      <c r="A480" s="80" t="s">
        <v>495</v>
      </c>
      <c r="B480" s="66" t="s">
        <v>403</v>
      </c>
      <c r="C480" s="10"/>
      <c r="D480" s="10"/>
      <c r="E480" s="10"/>
      <c r="F480" s="10"/>
      <c r="G480" s="9">
        <f t="shared" si="22"/>
        <v>1792.2</v>
      </c>
      <c r="H480" s="114">
        <f t="shared" si="22"/>
        <v>1819.6</v>
      </c>
      <c r="I480" s="9">
        <f t="shared" si="22"/>
        <v>1959.9</v>
      </c>
      <c r="J480" s="180"/>
      <c r="K480" s="181"/>
      <c r="L480" s="181"/>
      <c r="M480" s="181"/>
      <c r="N480" s="181"/>
      <c r="O480" s="181"/>
      <c r="P480" s="181"/>
      <c r="Q480" s="181"/>
    </row>
    <row r="481" spans="1:9" ht="18.75">
      <c r="A481" s="65" t="s">
        <v>402</v>
      </c>
      <c r="B481" s="66" t="s">
        <v>404</v>
      </c>
      <c r="C481" s="13"/>
      <c r="D481" s="13"/>
      <c r="E481" s="13"/>
      <c r="F481" s="13"/>
      <c r="G481" s="9">
        <f t="shared" si="22"/>
        <v>1792.2</v>
      </c>
      <c r="H481" s="114">
        <f t="shared" si="22"/>
        <v>1819.6</v>
      </c>
      <c r="I481" s="9">
        <f t="shared" si="22"/>
        <v>1959.9</v>
      </c>
    </row>
    <row r="482" spans="1:9" ht="37.5">
      <c r="A482" s="65" t="s">
        <v>91</v>
      </c>
      <c r="B482" s="66" t="s">
        <v>404</v>
      </c>
      <c r="C482" s="13" t="s">
        <v>309</v>
      </c>
      <c r="D482" s="13" t="s">
        <v>125</v>
      </c>
      <c r="E482" s="13" t="s">
        <v>120</v>
      </c>
      <c r="F482" s="13" t="s">
        <v>174</v>
      </c>
      <c r="G482" s="9">
        <v>1792.2</v>
      </c>
      <c r="H482" s="114">
        <v>1819.6</v>
      </c>
      <c r="I482" s="9">
        <v>1959.9</v>
      </c>
    </row>
    <row r="483" spans="1:9" ht="62.25" customHeight="1">
      <c r="A483" s="62" t="s">
        <v>522</v>
      </c>
      <c r="B483" s="129" t="s">
        <v>520</v>
      </c>
      <c r="C483" s="10"/>
      <c r="D483" s="10"/>
      <c r="E483" s="10"/>
      <c r="F483" s="10"/>
      <c r="G483" s="11">
        <f>G484</f>
        <v>479.8</v>
      </c>
      <c r="H483" s="119">
        <f aca="true" t="shared" si="23" ref="H483:I485">H484</f>
        <v>377.6</v>
      </c>
      <c r="I483" s="11">
        <f t="shared" si="23"/>
        <v>377.6</v>
      </c>
    </row>
    <row r="484" spans="1:9" ht="18.75">
      <c r="A484" s="65" t="s">
        <v>521</v>
      </c>
      <c r="B484" s="66" t="s">
        <v>523</v>
      </c>
      <c r="C484" s="13"/>
      <c r="D484" s="13"/>
      <c r="E484" s="13"/>
      <c r="F484" s="13"/>
      <c r="G484" s="9">
        <f>G485</f>
        <v>479.8</v>
      </c>
      <c r="H484" s="114">
        <f t="shared" si="23"/>
        <v>377.6</v>
      </c>
      <c r="I484" s="9">
        <f t="shared" si="23"/>
        <v>377.6</v>
      </c>
    </row>
    <row r="485" spans="1:9" ht="37.5">
      <c r="A485" s="65" t="s">
        <v>528</v>
      </c>
      <c r="B485" s="66" t="s">
        <v>526</v>
      </c>
      <c r="C485" s="13"/>
      <c r="D485" s="13"/>
      <c r="E485" s="13"/>
      <c r="F485" s="13"/>
      <c r="G485" s="9">
        <f>G486</f>
        <v>479.8</v>
      </c>
      <c r="H485" s="114">
        <f t="shared" si="23"/>
        <v>377.6</v>
      </c>
      <c r="I485" s="9">
        <f t="shared" si="23"/>
        <v>377.6</v>
      </c>
    </row>
    <row r="486" spans="1:9" ht="38.25" customHeight="1">
      <c r="A486" s="65" t="s">
        <v>90</v>
      </c>
      <c r="B486" s="66" t="s">
        <v>526</v>
      </c>
      <c r="C486" s="13" t="s">
        <v>309</v>
      </c>
      <c r="D486" s="13" t="s">
        <v>123</v>
      </c>
      <c r="E486" s="13" t="s">
        <v>133</v>
      </c>
      <c r="F486" s="13" t="s">
        <v>183</v>
      </c>
      <c r="G486" s="9">
        <f>477.6+2.2</f>
        <v>479.8</v>
      </c>
      <c r="H486" s="114">
        <v>377.6</v>
      </c>
      <c r="I486" s="9">
        <v>377.6</v>
      </c>
    </row>
    <row r="487" spans="1:9" ht="38.25" customHeight="1">
      <c r="A487" s="103" t="s">
        <v>556</v>
      </c>
      <c r="B487" s="32" t="s">
        <v>550</v>
      </c>
      <c r="C487" s="10"/>
      <c r="D487" s="10"/>
      <c r="E487" s="10"/>
      <c r="F487" s="10"/>
      <c r="G487" s="11">
        <f aca="true" t="shared" si="24" ref="G487:I489">G488</f>
        <v>62.7</v>
      </c>
      <c r="H487" s="119">
        <f t="shared" si="24"/>
        <v>50</v>
      </c>
      <c r="I487" s="11">
        <f t="shared" si="24"/>
        <v>50</v>
      </c>
    </row>
    <row r="488" spans="1:9" ht="38.25" customHeight="1">
      <c r="A488" s="75" t="s">
        <v>557</v>
      </c>
      <c r="B488" s="92" t="s">
        <v>551</v>
      </c>
      <c r="C488" s="13"/>
      <c r="D488" s="13"/>
      <c r="E488" s="13"/>
      <c r="F488" s="13"/>
      <c r="G488" s="9">
        <f t="shared" si="24"/>
        <v>62.7</v>
      </c>
      <c r="H488" s="114">
        <f t="shared" si="24"/>
        <v>50</v>
      </c>
      <c r="I488" s="9">
        <f t="shared" si="24"/>
        <v>50</v>
      </c>
    </row>
    <row r="489" spans="1:9" ht="27.75" customHeight="1">
      <c r="A489" s="75" t="s">
        <v>604</v>
      </c>
      <c r="B489" s="13" t="s">
        <v>603</v>
      </c>
      <c r="C489" s="66"/>
      <c r="D489" s="13"/>
      <c r="E489" s="13"/>
      <c r="F489" s="13"/>
      <c r="G489" s="9">
        <f t="shared" si="24"/>
        <v>62.7</v>
      </c>
      <c r="H489" s="114">
        <f t="shared" si="24"/>
        <v>50</v>
      </c>
      <c r="I489" s="9">
        <f t="shared" si="24"/>
        <v>50</v>
      </c>
    </row>
    <row r="490" spans="1:9" ht="40.5" customHeight="1">
      <c r="A490" s="65" t="s">
        <v>91</v>
      </c>
      <c r="B490" s="13" t="s">
        <v>603</v>
      </c>
      <c r="C490" s="66">
        <v>546</v>
      </c>
      <c r="D490" s="13" t="s">
        <v>117</v>
      </c>
      <c r="E490" s="13" t="s">
        <v>154</v>
      </c>
      <c r="F490" s="13" t="s">
        <v>174</v>
      </c>
      <c r="G490" s="9">
        <f>56+6.7</f>
        <v>62.7</v>
      </c>
      <c r="H490" s="114">
        <v>50</v>
      </c>
      <c r="I490" s="9">
        <v>50</v>
      </c>
    </row>
    <row r="491" spans="1:9" ht="58.5" customHeight="1">
      <c r="A491" s="62" t="s">
        <v>630</v>
      </c>
      <c r="B491" s="32" t="s">
        <v>631</v>
      </c>
      <c r="C491" s="13"/>
      <c r="D491" s="13"/>
      <c r="E491" s="13"/>
      <c r="F491" s="13"/>
      <c r="G491" s="11">
        <f>G492+G497+G520</f>
        <v>32957.100000000006</v>
      </c>
      <c r="H491" s="119">
        <f>H492+H497+H520</f>
        <v>33468.49999999999</v>
      </c>
      <c r="I491" s="11">
        <f>I492+I497+I520</f>
        <v>34102.9</v>
      </c>
    </row>
    <row r="492" spans="1:9" ht="45" customHeight="1">
      <c r="A492" s="12" t="s">
        <v>632</v>
      </c>
      <c r="B492" s="66" t="s">
        <v>633</v>
      </c>
      <c r="C492" s="66"/>
      <c r="D492" s="13"/>
      <c r="E492" s="13"/>
      <c r="F492" s="13"/>
      <c r="G492" s="9">
        <f>G493+G495</f>
        <v>50.7</v>
      </c>
      <c r="H492" s="114">
        <f>H493+H495</f>
        <v>80.7</v>
      </c>
      <c r="I492" s="9">
        <f>I493+I495</f>
        <v>80.7</v>
      </c>
    </row>
    <row r="493" spans="1:9" ht="36.75" customHeight="1">
      <c r="A493" s="12" t="s">
        <v>184</v>
      </c>
      <c r="B493" s="66" t="s">
        <v>634</v>
      </c>
      <c r="C493" s="66"/>
      <c r="D493" s="13"/>
      <c r="E493" s="13"/>
      <c r="F493" s="13"/>
      <c r="G493" s="9">
        <f>G494</f>
        <v>35</v>
      </c>
      <c r="H493" s="114">
        <f>H494</f>
        <v>65</v>
      </c>
      <c r="I493" s="9">
        <f>I494</f>
        <v>65</v>
      </c>
    </row>
    <row r="494" spans="1:9" ht="41.25" customHeight="1">
      <c r="A494" s="12" t="s">
        <v>91</v>
      </c>
      <c r="B494" s="66" t="s">
        <v>634</v>
      </c>
      <c r="C494" s="66">
        <v>546</v>
      </c>
      <c r="D494" s="13" t="s">
        <v>117</v>
      </c>
      <c r="E494" s="13" t="s">
        <v>118</v>
      </c>
      <c r="F494" s="13" t="s">
        <v>174</v>
      </c>
      <c r="G494" s="9">
        <f>65-30</f>
        <v>35</v>
      </c>
      <c r="H494" s="114">
        <v>65</v>
      </c>
      <c r="I494" s="9">
        <v>65</v>
      </c>
    </row>
    <row r="495" spans="1:9" ht="41.25" customHeight="1">
      <c r="A495" s="65" t="s">
        <v>374</v>
      </c>
      <c r="B495" s="66" t="s">
        <v>693</v>
      </c>
      <c r="C495" s="66"/>
      <c r="D495" s="13"/>
      <c r="E495" s="13"/>
      <c r="F495" s="13"/>
      <c r="G495" s="9">
        <f>G496</f>
        <v>15.7</v>
      </c>
      <c r="H495" s="114">
        <f>H496</f>
        <v>15.7</v>
      </c>
      <c r="I495" s="9">
        <f>I496</f>
        <v>15.7</v>
      </c>
    </row>
    <row r="496" spans="1:9" ht="41.25" customHeight="1">
      <c r="A496" s="65" t="s">
        <v>91</v>
      </c>
      <c r="B496" s="66" t="s">
        <v>693</v>
      </c>
      <c r="C496" s="66">
        <v>546</v>
      </c>
      <c r="D496" s="13" t="s">
        <v>117</v>
      </c>
      <c r="E496" s="13" t="s">
        <v>118</v>
      </c>
      <c r="F496" s="13" t="s">
        <v>174</v>
      </c>
      <c r="G496" s="9">
        <v>15.7</v>
      </c>
      <c r="H496" s="114">
        <v>15.7</v>
      </c>
      <c r="I496" s="9">
        <v>15.7</v>
      </c>
    </row>
    <row r="497" spans="1:9" ht="57" customHeight="1">
      <c r="A497" s="12" t="s">
        <v>635</v>
      </c>
      <c r="B497" s="66" t="s">
        <v>636</v>
      </c>
      <c r="C497" s="66"/>
      <c r="D497" s="13"/>
      <c r="E497" s="13"/>
      <c r="F497" s="13"/>
      <c r="G497" s="9">
        <f>G498+G502+G504+G506+G509+G517+G512</f>
        <v>32606.4</v>
      </c>
      <c r="H497" s="114">
        <f>H498+H502+H504+H506+H509+H517+H512</f>
        <v>32937.799999999996</v>
      </c>
      <c r="I497" s="9">
        <f>I498+I502+I504+I506+I509+I517+I512</f>
        <v>33572.200000000004</v>
      </c>
    </row>
    <row r="498" spans="1:9" ht="36.75" customHeight="1">
      <c r="A498" s="12" t="s">
        <v>184</v>
      </c>
      <c r="B498" s="66" t="s">
        <v>637</v>
      </c>
      <c r="C498" s="66"/>
      <c r="D498" s="13"/>
      <c r="E498" s="13"/>
      <c r="F498" s="13"/>
      <c r="G498" s="9">
        <f>G499+G500+G501</f>
        <v>25399.1</v>
      </c>
      <c r="H498" s="114">
        <f>H499+H500+H501</f>
        <v>26013.199999999997</v>
      </c>
      <c r="I498" s="9">
        <f>I499+I500+I501</f>
        <v>26647.6</v>
      </c>
    </row>
    <row r="499" spans="1:9" ht="37.5" customHeight="1">
      <c r="A499" s="12" t="s">
        <v>170</v>
      </c>
      <c r="B499" s="66" t="s">
        <v>637</v>
      </c>
      <c r="C499" s="66">
        <v>546</v>
      </c>
      <c r="D499" s="13" t="s">
        <v>117</v>
      </c>
      <c r="E499" s="13" t="s">
        <v>118</v>
      </c>
      <c r="F499" s="13" t="s">
        <v>171</v>
      </c>
      <c r="G499" s="9">
        <f>21344.3-282.7</f>
        <v>21061.6</v>
      </c>
      <c r="H499" s="114">
        <v>21344.3</v>
      </c>
      <c r="I499" s="9">
        <v>21344.3</v>
      </c>
    </row>
    <row r="500" spans="1:9" ht="42" customHeight="1">
      <c r="A500" s="12" t="s">
        <v>91</v>
      </c>
      <c r="B500" s="66" t="s">
        <v>637</v>
      </c>
      <c r="C500" s="66">
        <v>546</v>
      </c>
      <c r="D500" s="13" t="s">
        <v>117</v>
      </c>
      <c r="E500" s="13" t="s">
        <v>118</v>
      </c>
      <c r="F500" s="13" t="s">
        <v>174</v>
      </c>
      <c r="G500" s="9">
        <f>4057.5+180</f>
        <v>4237.5</v>
      </c>
      <c r="H500" s="114">
        <v>4568.9</v>
      </c>
      <c r="I500" s="9">
        <v>5203.3</v>
      </c>
    </row>
    <row r="501" spans="1:9" ht="27" customHeight="1">
      <c r="A501" s="12" t="s">
        <v>172</v>
      </c>
      <c r="B501" s="66" t="s">
        <v>637</v>
      </c>
      <c r="C501" s="66">
        <v>546</v>
      </c>
      <c r="D501" s="13" t="s">
        <v>117</v>
      </c>
      <c r="E501" s="13" t="s">
        <v>118</v>
      </c>
      <c r="F501" s="13" t="s">
        <v>173</v>
      </c>
      <c r="G501" s="9">
        <v>100</v>
      </c>
      <c r="H501" s="114">
        <v>100</v>
      </c>
      <c r="I501" s="9">
        <v>100</v>
      </c>
    </row>
    <row r="502" spans="1:9" ht="60" customHeight="1">
      <c r="A502" s="104" t="s">
        <v>432</v>
      </c>
      <c r="B502" s="66" t="s">
        <v>638</v>
      </c>
      <c r="C502" s="66"/>
      <c r="D502" s="13"/>
      <c r="E502" s="13"/>
      <c r="F502" s="13"/>
      <c r="G502" s="9">
        <f>G503</f>
        <v>6666</v>
      </c>
      <c r="H502" s="114">
        <f>H503</f>
        <v>6383.3</v>
      </c>
      <c r="I502" s="9">
        <f>I503</f>
        <v>6383.3</v>
      </c>
    </row>
    <row r="503" spans="1:9" ht="40.5" customHeight="1">
      <c r="A503" s="12" t="s">
        <v>170</v>
      </c>
      <c r="B503" s="66" t="s">
        <v>638</v>
      </c>
      <c r="C503" s="66">
        <v>546</v>
      </c>
      <c r="D503" s="13" t="s">
        <v>117</v>
      </c>
      <c r="E503" s="13" t="s">
        <v>118</v>
      </c>
      <c r="F503" s="13" t="s">
        <v>171</v>
      </c>
      <c r="G503" s="9">
        <f>6383.3+282.7</f>
        <v>6666</v>
      </c>
      <c r="H503" s="114">
        <v>6383.3</v>
      </c>
      <c r="I503" s="9">
        <v>6383.3</v>
      </c>
    </row>
    <row r="504" spans="1:9" ht="40.5" customHeight="1">
      <c r="A504" s="65" t="s">
        <v>374</v>
      </c>
      <c r="B504" s="66" t="s">
        <v>694</v>
      </c>
      <c r="C504" s="66"/>
      <c r="D504" s="13"/>
      <c r="E504" s="13"/>
      <c r="F504" s="13"/>
      <c r="G504" s="9">
        <f>G505</f>
        <v>36.4</v>
      </c>
      <c r="H504" s="114">
        <f>H505</f>
        <v>36.4</v>
      </c>
      <c r="I504" s="9">
        <f>I505</f>
        <v>36.4</v>
      </c>
    </row>
    <row r="505" spans="1:9" ht="40.5" customHeight="1">
      <c r="A505" s="65" t="s">
        <v>91</v>
      </c>
      <c r="B505" s="66" t="s">
        <v>694</v>
      </c>
      <c r="C505" s="66">
        <v>546</v>
      </c>
      <c r="D505" s="13" t="s">
        <v>117</v>
      </c>
      <c r="E505" s="13" t="s">
        <v>118</v>
      </c>
      <c r="F505" s="13" t="s">
        <v>174</v>
      </c>
      <c r="G505" s="9">
        <v>36.4</v>
      </c>
      <c r="H505" s="114">
        <v>36.4</v>
      </c>
      <c r="I505" s="9">
        <v>36.4</v>
      </c>
    </row>
    <row r="506" spans="1:9" ht="40.5" customHeight="1">
      <c r="A506" s="65" t="s">
        <v>600</v>
      </c>
      <c r="B506" s="66" t="s">
        <v>695</v>
      </c>
      <c r="C506" s="66"/>
      <c r="D506" s="13"/>
      <c r="E506" s="13"/>
      <c r="F506" s="13"/>
      <c r="G506" s="9">
        <f>G507+G508</f>
        <v>177.4</v>
      </c>
      <c r="H506" s="114">
        <f>H507+H508</f>
        <v>177.4</v>
      </c>
      <c r="I506" s="9">
        <f>I507+I508</f>
        <v>177.4</v>
      </c>
    </row>
    <row r="507" spans="1:9" ht="40.5" customHeight="1">
      <c r="A507" s="65" t="s">
        <v>170</v>
      </c>
      <c r="B507" s="66" t="s">
        <v>695</v>
      </c>
      <c r="C507" s="66">
        <v>546</v>
      </c>
      <c r="D507" s="13" t="s">
        <v>117</v>
      </c>
      <c r="E507" s="13" t="s">
        <v>118</v>
      </c>
      <c r="F507" s="13" t="s">
        <v>171</v>
      </c>
      <c r="G507" s="9">
        <v>124.2</v>
      </c>
      <c r="H507" s="114">
        <v>124.2</v>
      </c>
      <c r="I507" s="9">
        <v>124.2</v>
      </c>
    </row>
    <row r="508" spans="1:9" ht="40.5" customHeight="1">
      <c r="A508" s="65" t="s">
        <v>91</v>
      </c>
      <c r="B508" s="66" t="s">
        <v>695</v>
      </c>
      <c r="C508" s="66">
        <v>546</v>
      </c>
      <c r="D508" s="13" t="s">
        <v>117</v>
      </c>
      <c r="E508" s="13" t="s">
        <v>118</v>
      </c>
      <c r="F508" s="13" t="s">
        <v>174</v>
      </c>
      <c r="G508" s="9">
        <v>53.2</v>
      </c>
      <c r="H508" s="114">
        <v>53.2</v>
      </c>
      <c r="I508" s="9">
        <v>53.2</v>
      </c>
    </row>
    <row r="509" spans="1:9" ht="40.5" customHeight="1">
      <c r="A509" s="65" t="s">
        <v>599</v>
      </c>
      <c r="B509" s="66" t="s">
        <v>696</v>
      </c>
      <c r="C509" s="66"/>
      <c r="D509" s="13"/>
      <c r="E509" s="13"/>
      <c r="F509" s="13"/>
      <c r="G509" s="9">
        <f>G510+G511</f>
        <v>250.8</v>
      </c>
      <c r="H509" s="114">
        <f>H510+H511</f>
        <v>250.8</v>
      </c>
      <c r="I509" s="9">
        <f>I510+I511</f>
        <v>250.8</v>
      </c>
    </row>
    <row r="510" spans="1:9" ht="40.5" customHeight="1">
      <c r="A510" s="65" t="s">
        <v>170</v>
      </c>
      <c r="B510" s="66" t="s">
        <v>696</v>
      </c>
      <c r="C510" s="66">
        <v>546</v>
      </c>
      <c r="D510" s="13" t="s">
        <v>117</v>
      </c>
      <c r="E510" s="13" t="s">
        <v>118</v>
      </c>
      <c r="F510" s="13" t="s">
        <v>171</v>
      </c>
      <c r="G510" s="9">
        <v>175.5</v>
      </c>
      <c r="H510" s="114">
        <v>175.5</v>
      </c>
      <c r="I510" s="9">
        <v>175.5</v>
      </c>
    </row>
    <row r="511" spans="1:9" ht="40.5" customHeight="1">
      <c r="A511" s="65" t="s">
        <v>91</v>
      </c>
      <c r="B511" s="66" t="s">
        <v>696</v>
      </c>
      <c r="C511" s="66">
        <v>546</v>
      </c>
      <c r="D511" s="13" t="s">
        <v>117</v>
      </c>
      <c r="E511" s="13" t="s">
        <v>118</v>
      </c>
      <c r="F511" s="13" t="s">
        <v>174</v>
      </c>
      <c r="G511" s="9">
        <v>75.3</v>
      </c>
      <c r="H511" s="114">
        <v>75.3</v>
      </c>
      <c r="I511" s="9">
        <v>75.3</v>
      </c>
    </row>
    <row r="512" spans="1:9" ht="118.5" customHeight="1">
      <c r="A512" s="65" t="s">
        <v>701</v>
      </c>
      <c r="B512" s="66" t="s">
        <v>697</v>
      </c>
      <c r="C512" s="66"/>
      <c r="D512" s="13"/>
      <c r="E512" s="13"/>
      <c r="F512" s="13"/>
      <c r="G512" s="9">
        <f>G513+G514+G515+G516</f>
        <v>54.7</v>
      </c>
      <c r="H512" s="114">
        <f>H513+H514+H515+H516</f>
        <v>54.7</v>
      </c>
      <c r="I512" s="9">
        <f>I513+I514+I515+I516</f>
        <v>54.7</v>
      </c>
    </row>
    <row r="513" spans="1:9" ht="40.5" customHeight="1">
      <c r="A513" s="65" t="s">
        <v>170</v>
      </c>
      <c r="B513" s="66" t="s">
        <v>697</v>
      </c>
      <c r="C513" s="66">
        <v>546</v>
      </c>
      <c r="D513" s="13" t="s">
        <v>120</v>
      </c>
      <c r="E513" s="13" t="s">
        <v>122</v>
      </c>
      <c r="F513" s="13" t="s">
        <v>171</v>
      </c>
      <c r="G513" s="9">
        <v>19.2</v>
      </c>
      <c r="H513" s="114">
        <v>19.2</v>
      </c>
      <c r="I513" s="9">
        <v>19.2</v>
      </c>
    </row>
    <row r="514" spans="1:9" ht="40.5" customHeight="1">
      <c r="A514" s="65" t="s">
        <v>91</v>
      </c>
      <c r="B514" s="66" t="s">
        <v>697</v>
      </c>
      <c r="C514" s="66">
        <v>546</v>
      </c>
      <c r="D514" s="13" t="s">
        <v>120</v>
      </c>
      <c r="E514" s="13" t="s">
        <v>122</v>
      </c>
      <c r="F514" s="13" t="s">
        <v>174</v>
      </c>
      <c r="G514" s="9">
        <v>8.2</v>
      </c>
      <c r="H514" s="114">
        <v>8.2</v>
      </c>
      <c r="I514" s="9">
        <v>8.2</v>
      </c>
    </row>
    <row r="515" spans="1:9" ht="40.5" customHeight="1">
      <c r="A515" s="65" t="s">
        <v>170</v>
      </c>
      <c r="B515" s="66" t="s">
        <v>697</v>
      </c>
      <c r="C515" s="66">
        <v>546</v>
      </c>
      <c r="D515" s="13" t="s">
        <v>120</v>
      </c>
      <c r="E515" s="13" t="s">
        <v>123</v>
      </c>
      <c r="F515" s="13" t="s">
        <v>171</v>
      </c>
      <c r="G515" s="9">
        <v>19.1</v>
      </c>
      <c r="H515" s="114">
        <v>19.1</v>
      </c>
      <c r="I515" s="9">
        <v>19.1</v>
      </c>
    </row>
    <row r="516" spans="1:9" ht="40.5" customHeight="1">
      <c r="A516" s="65" t="s">
        <v>91</v>
      </c>
      <c r="B516" s="66" t="s">
        <v>697</v>
      </c>
      <c r="C516" s="66">
        <v>546</v>
      </c>
      <c r="D516" s="13" t="s">
        <v>120</v>
      </c>
      <c r="E516" s="13" t="s">
        <v>123</v>
      </c>
      <c r="F516" s="13" t="s">
        <v>174</v>
      </c>
      <c r="G516" s="9">
        <v>8.2</v>
      </c>
      <c r="H516" s="114">
        <v>8.2</v>
      </c>
      <c r="I516" s="9">
        <v>8.2</v>
      </c>
    </row>
    <row r="517" spans="1:9" ht="40.5" customHeight="1">
      <c r="A517" s="65" t="s">
        <v>419</v>
      </c>
      <c r="B517" s="13" t="s">
        <v>692</v>
      </c>
      <c r="C517" s="66"/>
      <c r="D517" s="13"/>
      <c r="E517" s="13"/>
      <c r="F517" s="13"/>
      <c r="G517" s="9">
        <f>G518+G519</f>
        <v>22</v>
      </c>
      <c r="H517" s="114">
        <f>H518+H519</f>
        <v>22</v>
      </c>
      <c r="I517" s="9">
        <f>I518+I519</f>
        <v>22</v>
      </c>
    </row>
    <row r="518" spans="1:9" ht="40.5" customHeight="1">
      <c r="A518" s="65" t="s">
        <v>170</v>
      </c>
      <c r="B518" s="13" t="s">
        <v>692</v>
      </c>
      <c r="C518" s="66">
        <v>546</v>
      </c>
      <c r="D518" s="13" t="s">
        <v>117</v>
      </c>
      <c r="E518" s="13" t="s">
        <v>118</v>
      </c>
      <c r="F518" s="13" t="s">
        <v>171</v>
      </c>
      <c r="G518" s="9">
        <v>16.3</v>
      </c>
      <c r="H518" s="114">
        <v>16.3</v>
      </c>
      <c r="I518" s="9">
        <v>16.3</v>
      </c>
    </row>
    <row r="519" spans="1:9" ht="40.5" customHeight="1">
      <c r="A519" s="65" t="s">
        <v>91</v>
      </c>
      <c r="B519" s="13" t="s">
        <v>692</v>
      </c>
      <c r="C519" s="66">
        <v>546</v>
      </c>
      <c r="D519" s="13" t="s">
        <v>117</v>
      </c>
      <c r="E519" s="13" t="s">
        <v>118</v>
      </c>
      <c r="F519" s="13" t="s">
        <v>174</v>
      </c>
      <c r="G519" s="9">
        <v>5.7</v>
      </c>
      <c r="H519" s="114">
        <v>5.7</v>
      </c>
      <c r="I519" s="9">
        <v>5.7</v>
      </c>
    </row>
    <row r="520" spans="1:9" ht="43.5" customHeight="1">
      <c r="A520" s="12" t="s">
        <v>639</v>
      </c>
      <c r="B520" s="66" t="s">
        <v>640</v>
      </c>
      <c r="C520" s="66"/>
      <c r="D520" s="13"/>
      <c r="E520" s="13"/>
      <c r="F520" s="13"/>
      <c r="G520" s="9">
        <f aca="true" t="shared" si="25" ref="G520:I521">G521</f>
        <v>300</v>
      </c>
      <c r="H520" s="114">
        <f t="shared" si="25"/>
        <v>450</v>
      </c>
      <c r="I520" s="9">
        <f t="shared" si="25"/>
        <v>450</v>
      </c>
    </row>
    <row r="521" spans="1:9" ht="36.75" customHeight="1">
      <c r="A521" s="12" t="s">
        <v>184</v>
      </c>
      <c r="B521" s="66" t="s">
        <v>641</v>
      </c>
      <c r="C521" s="66"/>
      <c r="D521" s="13"/>
      <c r="E521" s="13"/>
      <c r="F521" s="13"/>
      <c r="G521" s="9">
        <f t="shared" si="25"/>
        <v>300</v>
      </c>
      <c r="H521" s="114">
        <f t="shared" si="25"/>
        <v>450</v>
      </c>
      <c r="I521" s="9">
        <f t="shared" si="25"/>
        <v>450</v>
      </c>
    </row>
    <row r="522" spans="1:9" ht="40.5" customHeight="1">
      <c r="A522" s="12" t="s">
        <v>91</v>
      </c>
      <c r="B522" s="66" t="s">
        <v>641</v>
      </c>
      <c r="C522" s="66">
        <v>546</v>
      </c>
      <c r="D522" s="13" t="s">
        <v>117</v>
      </c>
      <c r="E522" s="13" t="s">
        <v>118</v>
      </c>
      <c r="F522" s="13" t="s">
        <v>174</v>
      </c>
      <c r="G522" s="9">
        <f>450-150</f>
        <v>300</v>
      </c>
      <c r="H522" s="9">
        <v>450</v>
      </c>
      <c r="I522" s="9">
        <v>450</v>
      </c>
    </row>
    <row r="523" spans="1:9" ht="34.5" customHeight="1">
      <c r="A523" s="173" t="s">
        <v>136</v>
      </c>
      <c r="B523" s="173"/>
      <c r="C523" s="173"/>
      <c r="D523" s="173"/>
      <c r="E523" s="173"/>
      <c r="F523" s="173"/>
      <c r="G523" s="11">
        <f>G17+G58+G96+G143+G226+G329+G374+G396+G401+G414+G433+G467+G479+G483+G487+G491</f>
        <v>1079947.2000000002</v>
      </c>
      <c r="H523" s="11">
        <f>H17+H58+H96+H143+H226+H329+H374+H396+H401+H414+H433+H467+H479+H483+H487+H491</f>
        <v>887868.7999999999</v>
      </c>
      <c r="I523" s="11">
        <f>I17+I58+I96+I143+I226+I329+I374+I396+I401+I414+I433+I467+I479+I483+I487+I491</f>
        <v>848061.3000000002</v>
      </c>
    </row>
    <row r="544" spans="7:9" ht="18.75">
      <c r="G544" s="24"/>
      <c r="H544" s="24"/>
      <c r="I544" s="24"/>
    </row>
    <row r="545" spans="6:10" ht="20.25">
      <c r="F545" s="39"/>
      <c r="G545" s="40"/>
      <c r="H545" s="40"/>
      <c r="I545" s="40"/>
      <c r="J545" s="40"/>
    </row>
    <row r="546" spans="7:9" ht="18.75">
      <c r="G546" s="24"/>
      <c r="H546" s="24"/>
      <c r="I546" s="24"/>
    </row>
    <row r="547" spans="7:9" ht="18.75">
      <c r="G547" s="24"/>
      <c r="H547" s="24"/>
      <c r="I547" s="24"/>
    </row>
    <row r="548" spans="7:9" ht="18.75">
      <c r="G548" s="24"/>
      <c r="H548" s="24"/>
      <c r="I548" s="24"/>
    </row>
    <row r="549" spans="7:9" ht="18.75">
      <c r="G549" s="24"/>
      <c r="H549" s="24"/>
      <c r="I549" s="24"/>
    </row>
    <row r="550" spans="7:9" ht="18.75">
      <c r="G550" s="24"/>
      <c r="H550" s="24"/>
      <c r="I550" s="24"/>
    </row>
    <row r="551" spans="7:9" ht="18.75">
      <c r="G551" s="24"/>
      <c r="H551" s="24"/>
      <c r="I551" s="24"/>
    </row>
    <row r="552" spans="7:9" ht="18.75">
      <c r="G552" s="24"/>
      <c r="H552" s="24"/>
      <c r="I552" s="24"/>
    </row>
  </sheetData>
  <sheetProtection/>
  <autoFilter ref="G15:I523"/>
  <mergeCells count="19">
    <mergeCell ref="J480:Q480"/>
    <mergeCell ref="F5:I5"/>
    <mergeCell ref="F6:I6"/>
    <mergeCell ref="F7:I7"/>
    <mergeCell ref="F8:I8"/>
    <mergeCell ref="F9:I9"/>
    <mergeCell ref="A10:I11"/>
    <mergeCell ref="E14:E15"/>
    <mergeCell ref="F14:F15"/>
    <mergeCell ref="F2:O2"/>
    <mergeCell ref="F3:O3"/>
    <mergeCell ref="F4:O4"/>
    <mergeCell ref="G14:I14"/>
    <mergeCell ref="A12:I12"/>
    <mergeCell ref="A523:F523"/>
    <mergeCell ref="A14:A15"/>
    <mergeCell ref="B14:B15"/>
    <mergeCell ref="C14:C15"/>
    <mergeCell ref="D14:D15"/>
  </mergeCells>
  <printOptions horizontalCentered="1"/>
  <pageMargins left="0.5905511811023623" right="0.1968503937007874" top="0.5905511811023623" bottom="0.5905511811023623" header="0" footer="0"/>
  <pageSetup fitToHeight="13" fitToWidth="1" horizontalDpi="600" verticalDpi="600" orientation="portrait" paperSize="9" scale="46" r:id="rId1"/>
  <rowBreaks count="1" manualBreakCount="1">
    <brk id="4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User</cp:lastModifiedBy>
  <cp:lastPrinted>2022-11-01T12:06:49Z</cp:lastPrinted>
  <dcterms:created xsi:type="dcterms:W3CDTF">2004-11-04T07:33:42Z</dcterms:created>
  <dcterms:modified xsi:type="dcterms:W3CDTF">2022-11-01T12:08:13Z</dcterms:modified>
  <cp:category/>
  <cp:version/>
  <cp:contentType/>
  <cp:contentStatus/>
</cp:coreProperties>
</file>