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7640" windowHeight="10995" activeTab="3"/>
  </bookViews>
  <sheets>
    <sheet name="6 раздел " sheetId="1" r:id="rId1"/>
    <sheet name="7 целевые  " sheetId="2" r:id="rId2"/>
    <sheet name="8 ведомственная" sheetId="3" r:id="rId3"/>
    <sheet name="9 программы" sheetId="4" r:id="rId4"/>
  </sheets>
  <externalReferences>
    <externalReference r:id="rId7"/>
  </externalReferences>
  <definedNames>
    <definedName name="_xlnm._FilterDatabase" localSheetId="1" hidden="1">'7 целевые  '!$B$15:$D$656</definedName>
    <definedName name="_xlnm._FilterDatabase" localSheetId="2" hidden="1">'8 ведомственная'!$A$15:$E$754</definedName>
    <definedName name="_xlnm._FilterDatabase" localSheetId="3" hidden="1">'9 программы'!$B$14:$F$482</definedName>
    <definedName name="_xlnm.Print_Titles" localSheetId="2">'8 ведомственная'!$17:$17</definedName>
    <definedName name="_xlnm.Print_Titles" localSheetId="3">'9 программы'!$16:$16</definedName>
    <definedName name="_xlnm.Print_Area" localSheetId="0">'6 раздел '!$A$1:$O$68</definedName>
    <definedName name="_xlnm.Print_Area" localSheetId="1">'7 целевые  '!$A$1:$Q$656</definedName>
    <definedName name="_xlnm.Print_Area" localSheetId="2">'8 ведомственная'!$A$1:$R$732</definedName>
    <definedName name="_xlnm.Print_Area" localSheetId="3">'9 программы'!$A$1:$I$482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<sst xmlns="http://schemas.openxmlformats.org/spreadsheetml/2006/main" count="7722" uniqueCount="703">
  <si>
    <t>Основное мероприятие "Физическая культура и массовый спорт"</t>
  </si>
  <si>
    <t>02 0 01 00000</t>
  </si>
  <si>
    <t>02 0 01 21600</t>
  </si>
  <si>
    <t>02 0 01 00590</t>
  </si>
  <si>
    <t>Основное мероприятие "Подготовка спортивного резерва"</t>
  </si>
  <si>
    <t>02 0 02 00000</t>
  </si>
  <si>
    <t>02 0 02 21600</t>
  </si>
  <si>
    <t>02 0 03 00000</t>
  </si>
  <si>
    <t>02 0 03 21600</t>
  </si>
  <si>
    <t>03 0 00 00000</t>
  </si>
  <si>
    <t>03 3 00 00000</t>
  </si>
  <si>
    <t>03 3 01 00000</t>
  </si>
  <si>
    <t>01 2 00 00000</t>
  </si>
  <si>
    <t>01 2 02 00000</t>
  </si>
  <si>
    <t>Основное мероприятие "Мероприятия по обеспечению экологической безопасности и экологическому просвещению"</t>
  </si>
  <si>
    <t>01 2 03 00000</t>
  </si>
  <si>
    <t>05 1 01 11590</t>
  </si>
  <si>
    <t>05 2 02 72020</t>
  </si>
  <si>
    <t>Подпрограмма "Развитие общего и дополнительного образования детей"</t>
  </si>
  <si>
    <t>05 2 01 13590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</si>
  <si>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</si>
  <si>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"Информационная деятельность библиотек"</t>
  </si>
  <si>
    <t>Основное мероприятие "Содержание муниципальных дорог и искусственных сооружений"</t>
  </si>
  <si>
    <t>Основное мероприятие "Ремонт муниципальных дорог и искусственных сооружений"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</si>
  <si>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</si>
  <si>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>Прочие мероприятия по профилактике употребления  психоактивных веществ</t>
  </si>
  <si>
    <t xml:space="preserve">Осуществление части полномочий по внутреннему муниципальному финансовому контролю </t>
  </si>
  <si>
    <t>12 0 01 00000</t>
  </si>
  <si>
    <t>12 0 01 21840</t>
  </si>
  <si>
    <t>Подпрограмма "Обеспечение реализации подпрограмм"</t>
  </si>
  <si>
    <t>01 2 02 20120</t>
  </si>
  <si>
    <t>Основное мероприятие "Повышение социальной активности молодежи, направленной на достижение общественных интересов"</t>
  </si>
  <si>
    <t>Основное мероприятие "Пропаганда предпринимательства, формирование положительного образа предпринимателя"</t>
  </si>
  <si>
    <t>43 0 00 00000</t>
  </si>
  <si>
    <t>43 0 00 21860</t>
  </si>
  <si>
    <t>04 4 00 00000</t>
  </si>
  <si>
    <t>03 3 03 00000</t>
  </si>
  <si>
    <t>03 3 03 21960</t>
  </si>
  <si>
    <t>03 3 01 21960</t>
  </si>
  <si>
    <t>Мероприятия по оздоровлению детей, включая занятость несовершеннолетних</t>
  </si>
  <si>
    <t>Подпрограмма "Предоставление мер социальной поддержки отдельным категориям граждан"</t>
  </si>
  <si>
    <t>03 1 00 00000</t>
  </si>
  <si>
    <t>03 1 01 21830</t>
  </si>
  <si>
    <t>03 1 01 00000</t>
  </si>
  <si>
    <t>03 1 04 00000</t>
  </si>
  <si>
    <t>03 2 00 00000</t>
  </si>
  <si>
    <t>Подпрограмма "Модернизация и развитие социального обслуживания"</t>
  </si>
  <si>
    <t>05 2 01 72010</t>
  </si>
  <si>
    <t>05 2 03 00000</t>
  </si>
  <si>
    <t>05 2 03 72020</t>
  </si>
  <si>
    <t>05 2 04 27980</t>
  </si>
  <si>
    <t>05 2 06 72020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</si>
  <si>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</si>
  <si>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</si>
  <si>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05 2 08 15590</t>
  </si>
  <si>
    <t>04 4 01 00000</t>
  </si>
  <si>
    <t>04 4 01 15590</t>
  </si>
  <si>
    <t>04 1 02 00000</t>
  </si>
  <si>
    <t>04 1 02 01590</t>
  </si>
  <si>
    <t>Основное мероприятие "Культурно-досуговая деятельность"</t>
  </si>
  <si>
    <t>06 1 00 00000</t>
  </si>
  <si>
    <t>06 1 04 00000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</si>
  <si>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</si>
  <si>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</si>
  <si>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06 3 00 00000</t>
  </si>
  <si>
    <t>81 2 00 00000</t>
  </si>
  <si>
    <t>11 0 07 00000</t>
  </si>
  <si>
    <t>03 3 01 S1030</t>
  </si>
  <si>
    <t>81 2 00 21770</t>
  </si>
  <si>
    <t>05 1 01 72010</t>
  </si>
  <si>
    <t>05 2 05 00000</t>
  </si>
  <si>
    <t>05 2 05 72020</t>
  </si>
  <si>
    <t>Основное мероприятие  "Обеспечение внедрения и /или эксплуатации аппаратно-програмного комплекса "Безопасный город"</t>
  </si>
  <si>
    <t>05 3 00 00000</t>
  </si>
  <si>
    <t>Основное мероприятие  "Привлечение общественности к охране общественного порядка"</t>
  </si>
  <si>
    <t>Основное мероприятие "Развитие инфраструктуры физической культуры и спорта"</t>
  </si>
  <si>
    <t>02 0 04 00000</t>
  </si>
  <si>
    <t>02 0 02 21601</t>
  </si>
  <si>
    <t>02 0 01 21601</t>
  </si>
  <si>
    <t>01 2 01 00000</t>
  </si>
  <si>
    <t>Основное мероприятие "Охрана и рациональное использование водных ресурсов"</t>
  </si>
  <si>
    <t>КУЛЬТУРА , КИНЕМАТОГРАФИЯ</t>
  </si>
  <si>
    <t>05 1 04 00000</t>
  </si>
  <si>
    <t>03 3 01 00590</t>
  </si>
  <si>
    <t>Публичные нормативные социальные выплаты гражданам</t>
  </si>
  <si>
    <t>Субсидии некоммерческим организациям (за исключением государственных (муниципальных) учреждений)</t>
  </si>
  <si>
    <t>Иные закупки товаров, работ и услуг для обеспечения государственных (муниципальных) нужд</t>
  </si>
  <si>
    <t>Основное мероприятие "Предоставление иных социальных выплат"</t>
  </si>
  <si>
    <t>Подпрограмма "Развитие дополнительного художественного образования детей"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</si>
  <si>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</si>
  <si>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 отдельных государственных полномочий в соответствии с законом области  от 10 декабря 2014 года  № 3526-ОЗ "О наделении органов местного самоуправления отдельными государственными полномочиями по  организации деятельности многофункциональных центров предоставления государственных и муниципальных услуг"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</si>
  <si>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</si>
  <si>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Учреждения по внешкольной работе с детьми  </t>
  </si>
  <si>
    <t>Функционирование высшего должностного лица субъекта Российской Федерации и муниципального образования</t>
  </si>
  <si>
    <t>81 2 00 21790</t>
  </si>
  <si>
    <t>08 0 00 00000</t>
  </si>
  <si>
    <t>Прочие мероприятия по профилактике употребления психоактивных веществ</t>
  </si>
  <si>
    <t>06 1 03 00000</t>
  </si>
  <si>
    <t>Дополнительное образование детей</t>
  </si>
  <si>
    <t xml:space="preserve">Молодежная политика </t>
  </si>
  <si>
    <t>Молодежная политика</t>
  </si>
  <si>
    <t>Общее образование</t>
  </si>
  <si>
    <t>05 3 01 00000</t>
  </si>
  <si>
    <t>05 3 02 00000</t>
  </si>
  <si>
    <t>05 3 02 00190</t>
  </si>
  <si>
    <t xml:space="preserve">09 0 00 00000 </t>
  </si>
  <si>
    <t xml:space="preserve">09 0 01 00000 </t>
  </si>
  <si>
    <t>09 0 01 20100</t>
  </si>
  <si>
    <t xml:space="preserve">09 0 02 00000 </t>
  </si>
  <si>
    <t>09 0 02 20110</t>
  </si>
  <si>
    <t>81 1 00 21710</t>
  </si>
  <si>
    <t>Наименование</t>
  </si>
  <si>
    <t>01</t>
  </si>
  <si>
    <t>04</t>
  </si>
  <si>
    <t>Резервные фонды</t>
  </si>
  <si>
    <t>03</t>
  </si>
  <si>
    <t>02</t>
  </si>
  <si>
    <t>09</t>
  </si>
  <si>
    <t>10</t>
  </si>
  <si>
    <t>НАЦИОНАЛЬНАЯ ЭКОНОМИКА</t>
  </si>
  <si>
    <t>05</t>
  </si>
  <si>
    <t>07</t>
  </si>
  <si>
    <t>ОБРАЗОВАНИЕ</t>
  </si>
  <si>
    <t>Дошкольное образование</t>
  </si>
  <si>
    <t>Детские дошкольные учреждения</t>
  </si>
  <si>
    <t>08</t>
  </si>
  <si>
    <t>Культура</t>
  </si>
  <si>
    <t>Библиотеки</t>
  </si>
  <si>
    <t>06</t>
  </si>
  <si>
    <t>СОЦИАЛЬНАЯ ПОЛИТИКА</t>
  </si>
  <si>
    <t>Социальное обеспечение населения</t>
  </si>
  <si>
    <t>ВСЕГО РАСХОДОВ</t>
  </si>
  <si>
    <t>ОХРАНА ОКРУЖАЮЩЕЙ СРЕДЫ</t>
  </si>
  <si>
    <t>Пенсионное обеспечение</t>
  </si>
  <si>
    <t>11</t>
  </si>
  <si>
    <t>Другие общегосударственные вопросы</t>
  </si>
  <si>
    <t>Глава местной администрации</t>
  </si>
  <si>
    <t>14</t>
  </si>
  <si>
    <t>Резервные фонды местных администраций</t>
  </si>
  <si>
    <t>Выполнение других обязательств государства</t>
  </si>
  <si>
    <t>Учреждения по внешкольной работе с детьми</t>
  </si>
  <si>
    <t>Никольского муниципального района</t>
  </si>
  <si>
    <t>ЗДРАВООХРАНЕНИЕ</t>
  </si>
  <si>
    <t>110</t>
  </si>
  <si>
    <t xml:space="preserve">Другие вопросы в области образования </t>
  </si>
  <si>
    <t>098</t>
  </si>
  <si>
    <t>Коммунальное хозяйство</t>
  </si>
  <si>
    <t>13</t>
  </si>
  <si>
    <t>Дорожное хозяйство (дорожные фонды)</t>
  </si>
  <si>
    <t>ФИЗИЧЕСКАЯ КУЛЬТУРА И СПОРТ</t>
  </si>
  <si>
    <t>Массовый спорт</t>
  </si>
  <si>
    <t>Другие вопросы в области культуры, кинематографии</t>
  </si>
  <si>
    <t>Осуществление отдельных государственных полномочий</t>
  </si>
  <si>
    <t>Другие вопросы в области охраны окружающей среды</t>
  </si>
  <si>
    <t>ЖИЛИЩНО-КОММУНАЛЬНОЕ ХОЗЯЙСТВО</t>
  </si>
  <si>
    <t>Жилищное хозяйство</t>
  </si>
  <si>
    <t>Судебная система</t>
  </si>
  <si>
    <t xml:space="preserve"> </t>
  </si>
  <si>
    <t>Сумма</t>
  </si>
  <si>
    <t>Другие вопросы в области национальной экономики</t>
  </si>
  <si>
    <t>12</t>
  </si>
  <si>
    <t>к решению Представительного Собрания</t>
  </si>
  <si>
    <t>Администрация Никольского муниципального района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</si>
  <si>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</si>
  <si>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</si>
  <si>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</si>
  <si>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</si>
  <si>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240</t>
  </si>
  <si>
    <t>Проведение мероприятий для детей и молодежи</t>
  </si>
  <si>
    <t>360</t>
  </si>
  <si>
    <t>870</t>
  </si>
  <si>
    <t>Резервные средства</t>
  </si>
  <si>
    <t>410</t>
  </si>
  <si>
    <t>Иные выплаты населению</t>
  </si>
  <si>
    <t>ГРБС</t>
  </si>
  <si>
    <t>Санитарно-эпидемилогическое благополучие</t>
  </si>
  <si>
    <t>630</t>
  </si>
  <si>
    <t>Расходы на обеспечение функций органов местного самоуправления</t>
  </si>
  <si>
    <t>610</t>
  </si>
  <si>
    <t xml:space="preserve">Субсидии бюджетным учреждениям </t>
  </si>
  <si>
    <t xml:space="preserve">Учреждения культуры </t>
  </si>
  <si>
    <t>Подпрограмма "Развитие библиотечного дела в Никольском муниципальном районе"</t>
  </si>
  <si>
    <t>Дотации</t>
  </si>
  <si>
    <t>Подпрограмма "Развитие дошкольного образования"</t>
  </si>
  <si>
    <t>Подпрограмма "Профилактика преступлений и иных правонарушений"</t>
  </si>
  <si>
    <t>Представительное Собрание Никольского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</si>
  <si>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</si>
  <si>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управление Никольского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</si>
  <si>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</si>
  <si>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510</t>
  </si>
  <si>
    <t xml:space="preserve">Иные дотации </t>
  </si>
  <si>
    <t xml:space="preserve">Дотации </t>
  </si>
  <si>
    <t>Подпрограмма "Развитие культурно-досугового обеспечения населения Никольского муниципального района"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</si>
  <si>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</si>
  <si>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</si>
  <si>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</si>
  <si>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310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</si>
  <si>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</si>
  <si>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Обеспечение деятельности органов местного самоуправления</t>
  </si>
  <si>
    <t>Расходы на обеспечение функций представительных органов</t>
  </si>
  <si>
    <t>Прочие мероприятия в сфере безопасности дорожного движения</t>
  </si>
  <si>
    <t>Школы-детские сады, школы начальные, неполные средние и средние</t>
  </si>
  <si>
    <t>ОБЩЕГОСУДАРСТВЕННЫЕ ВОПРОСЫ</t>
  </si>
  <si>
    <t xml:space="preserve"> Осуществление отдельных государственных полномочий</t>
  </si>
  <si>
    <t>Дотации на выравнивание бюджетной обеспеченности субъектов Российской Федерации и муниципальных образований</t>
  </si>
  <si>
    <t>Другие мероприятия в области охраны окружающей среды и природоохранные мероприятия</t>
  </si>
  <si>
    <t>Ремонт муниципальных дорог и искусственных сооружений</t>
  </si>
  <si>
    <t xml:space="preserve"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</t>
  </si>
  <si>
    <t>320</t>
  </si>
  <si>
    <t>Социальные выплаты гражданам, кроме публичных нормативных социальных выплат</t>
  </si>
  <si>
    <t>Мероприятия по энергосбережению</t>
  </si>
  <si>
    <t>Подпрограмма "Обеспечение условий реализации муниципальной программы"</t>
  </si>
  <si>
    <t>540</t>
  </si>
  <si>
    <t>Иные межбюджетные трансферты</t>
  </si>
  <si>
    <t>(тыс. рублей)</t>
  </si>
  <si>
    <t>Обеспечение системы здравоохранения медицинскими кадрами</t>
  </si>
  <si>
    <t xml:space="preserve">Другие вопросы в области здравоохранения </t>
  </si>
  <si>
    <t>Иные межбюджетные трансферты, передаваемые районному бюджету из бюджетов поселений</t>
  </si>
  <si>
    <t xml:space="preserve">Иные межбюджетные трансферты, передаваемые районному бюджету из бюджетов поселений </t>
  </si>
  <si>
    <t xml:space="preserve">Иные межбюджетные трансферты бюджетам городских, сельских поселений из бюджета муниципального района </t>
  </si>
  <si>
    <t>92 0 00 00000</t>
  </si>
  <si>
    <t>92 0 00 00190</t>
  </si>
  <si>
    <t>73 0 00 00000</t>
  </si>
  <si>
    <t>81 0 00 00000</t>
  </si>
  <si>
    <t>81 1 00 00000</t>
  </si>
  <si>
    <t>91 0 00 00000</t>
  </si>
  <si>
    <t>91 2 00 00190</t>
  </si>
  <si>
    <t>73 0 00 51200</t>
  </si>
  <si>
    <t>70 0 00 00000</t>
  </si>
  <si>
    <t>70 5 00 00000</t>
  </si>
  <si>
    <t>06 0 00 00000</t>
  </si>
  <si>
    <t>07 0 00 00000</t>
  </si>
  <si>
    <t>73 0 00 72250</t>
  </si>
  <si>
    <t>97 0 00 00000</t>
  </si>
  <si>
    <t>01 0 00 00000</t>
  </si>
  <si>
    <t>01 1 00 00000</t>
  </si>
  <si>
    <t>10 0 00 00000</t>
  </si>
  <si>
    <t>Основное мероприятие "Создание и развитие условий для патриотического воспитания граждан"</t>
  </si>
  <si>
    <t>10 0 02 00000</t>
  </si>
  <si>
    <t>10 0 02 21970</t>
  </si>
  <si>
    <t>10 0 03 00000</t>
  </si>
  <si>
    <t>10 0 03 21970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</si>
  <si>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</si>
  <si>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</si>
  <si>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</si>
  <si>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04 0 00 00000</t>
  </si>
  <si>
    <t>04 1 00 00000</t>
  </si>
  <si>
    <t>04 1 01 00000</t>
  </si>
  <si>
    <t>04 1 01 01590</t>
  </si>
  <si>
    <t>04 2 00 00000</t>
  </si>
  <si>
    <t>04 2 01 00000</t>
  </si>
  <si>
    <t>04 2 01 01590</t>
  </si>
  <si>
    <t>04 3 00 00000</t>
  </si>
  <si>
    <t>04 3 01 00000</t>
  </si>
  <si>
    <t>04 3 01 03590</t>
  </si>
  <si>
    <t>04 5 00 00000</t>
  </si>
  <si>
    <t>04 5 01 00000</t>
  </si>
  <si>
    <t>12 0 00 00000</t>
  </si>
  <si>
    <t>97 0 00 21990</t>
  </si>
  <si>
    <t>11 0 00 00000</t>
  </si>
  <si>
    <t>11 0 08 00000</t>
  </si>
  <si>
    <t>11 0 06 00000</t>
  </si>
  <si>
    <t>Основное мероприятие "Выравнивание бюджетной обеспеченности муниципальных образований района"</t>
  </si>
  <si>
    <t>11 0 04 00000</t>
  </si>
  <si>
    <t>Основное мероприятие "Поддержка мер по обеспечению сбалансированности бюджетов поселений"</t>
  </si>
  <si>
    <t>05 0 00 00000</t>
  </si>
  <si>
    <t>05 2 00 00000</t>
  </si>
  <si>
    <t>05 2 01 00000</t>
  </si>
  <si>
    <t>05 2 02 00000</t>
  </si>
  <si>
    <t>05 2 04 00000</t>
  </si>
  <si>
    <t>05 2 06 00000</t>
  </si>
  <si>
    <t>05 1 00 00000</t>
  </si>
  <si>
    <t>05 1 01 00000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</si>
  <si>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</si>
  <si>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Основное мероприятие "Предоставление питания на льготных условиях  отдельным категориям обучающихся"</t>
  </si>
  <si>
    <t>02 0 00 00000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</si>
  <si>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</si>
  <si>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 "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</si>
  <si>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</si>
  <si>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</si>
  <si>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</si>
  <si>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>Дополнительное материальное содержание лицам, имеющим звание "Почетный гражданин Никольского района"</t>
  </si>
  <si>
    <t>(тыс.руб.)</t>
  </si>
  <si>
    <t>Основное мероприятие "Содействие развитию предпринимательства в приоритетных отраслях"</t>
  </si>
  <si>
    <t>Реализация мероприятий, направленных на  поддержку и развитие предпринимательства</t>
  </si>
  <si>
    <t xml:space="preserve">Внедрение и (или) эксплуатация аппаратно-программного комплекса "Безопасный город" </t>
  </si>
  <si>
    <t>Содержание и ремонт муниципального имущества</t>
  </si>
  <si>
    <t xml:space="preserve">91 2 00 00000 </t>
  </si>
  <si>
    <t xml:space="preserve">02 </t>
  </si>
  <si>
    <t>547</t>
  </si>
  <si>
    <t>12 0 02 00000</t>
  </si>
  <si>
    <t>12 0 02 21840</t>
  </si>
  <si>
    <t>07 1 00 00000</t>
  </si>
  <si>
    <t>340</t>
  </si>
  <si>
    <t>Стипендии</t>
  </si>
  <si>
    <t>07 1 03 00000</t>
  </si>
  <si>
    <t>07 1 03 20450</t>
  </si>
  <si>
    <t>07 1 06 20470</t>
  </si>
  <si>
    <t>07 1 06 00000</t>
  </si>
  <si>
    <t>546</t>
  </si>
  <si>
    <t>Основное мероприятие "Организация и осуществление деятельности  по опеке и попечительству в отношении совершеннолетних граждан и  в отношении несовершеннолетних граждан"</t>
  </si>
  <si>
    <t xml:space="preserve">546 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</si>
  <si>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</t>
  </si>
  <si>
    <t>Управление культуры администрации Никольского муниципального района</t>
  </si>
  <si>
    <t>Управление образования  администрации Никольского муниципального района</t>
  </si>
  <si>
    <t xml:space="preserve">07 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</si>
  <si>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</si>
  <si>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ИТОГО РАСХОДОВ</t>
  </si>
  <si>
    <t xml:space="preserve">ВЕДОМСТВЕННАЯ СТРУКТУРА РАСХОДОВ РАЙОННОГО БЮДЖЕТА  ПО ГЛАВНЫМ РАСПОРЯДИТЕЛЯМ БЮДЖЕТНЫХ СРЕДСТВ, РАЗДЕЛАМ, ПОДРАЗДЕЛАМ И (ИЛИ)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</t>
  </si>
  <si>
    <t xml:space="preserve">РАСПРЕДЕЛЕНИЕ БЮДЖЕТНЫХ АССИГНОВАНИЙ НА РЕАЛИЗАЦИЮ МУНИЦИПАЛЬНЫХ ПРОГРАММ НИКОЛЬСКОГО РАЙОНА </t>
  </si>
  <si>
    <t>06 3 01 00000</t>
  </si>
  <si>
    <t>06 3 01 21890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</si>
  <si>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</si>
  <si>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Мероприятия по профилактике преступлений и иных правонарушений</t>
  </si>
  <si>
    <t>Основное мероприятие "Выполнение функций и полномочий Управлением образования администрации Никольского муниципального района"</t>
  </si>
  <si>
    <t>Основное мероприятие "Выполнение функций  и полномочий  Управлением культуры администрации  Никольского муниципального района"</t>
  </si>
  <si>
    <t>114</t>
  </si>
  <si>
    <t>115</t>
  </si>
  <si>
    <t>Резервный фонд района</t>
  </si>
  <si>
    <t>Иные межбюджетные трансферты муниципального уровня</t>
  </si>
  <si>
    <t xml:space="preserve">43 0 00 21860 </t>
  </si>
  <si>
    <t>81 1 00 21920</t>
  </si>
  <si>
    <t>07 2 00 00000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</si>
  <si>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</si>
  <si>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Центр бюджетного учета и отчетности</t>
  </si>
  <si>
    <t>Содержание муниципальных дорог и искусственных сооружений</t>
  </si>
  <si>
    <t>09 0 02 S1360</t>
  </si>
  <si>
    <t>Основное мероприятие "Реализация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</si>
  <si>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</si>
  <si>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Осуществление дорожной деятельности в отношении автомобильных дорог общего пользования местного значения</t>
  </si>
  <si>
    <t xml:space="preserve">Бюджетные инвестиции </t>
  </si>
  <si>
    <t>05 2 10 15590</t>
  </si>
  <si>
    <t>05 2 10 00000</t>
  </si>
  <si>
    <t>Основное мероприятие "Дополнительные меры  по стимулированию педагогических работников  и повышение статуса педагогических работников"</t>
  </si>
  <si>
    <t xml:space="preserve">07 1 03 20450 </t>
  </si>
  <si>
    <t>Расходы на обеспечение деятельности (оказание услуг) муниципальных учреждений</t>
  </si>
  <si>
    <t>Основное мероприятие "Сохранение уровня охвата детей всеми формами отдыха, оздоровления и занятости"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</si>
  <si>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</si>
  <si>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</si>
  <si>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Основное мероприятие "Проведение районного этапа областного смотра-конкурса деятельности организаций отдыха детей и их оздоровления "Горизонты лета", участие в областном смотре-конкурсе"</t>
  </si>
  <si>
    <t>Основное мероприятие "Оказание туристско-информационных услуг"</t>
  </si>
  <si>
    <t>Основное мероприятие "Организация и проведение мероприятий"</t>
  </si>
  <si>
    <t>01.00.00</t>
  </si>
  <si>
    <t>40.00.00</t>
  </si>
  <si>
    <t>03.00.00</t>
  </si>
  <si>
    <t>04 6 00 00000</t>
  </si>
  <si>
    <t>04 6 01 00000</t>
  </si>
  <si>
    <t>04 6 01 00190</t>
  </si>
  <si>
    <t>04 5 01 02590</t>
  </si>
  <si>
    <t>Музеи</t>
  </si>
  <si>
    <t>Основное мероприятие "Публичный показ музейных предметов, музейных коллекций"</t>
  </si>
  <si>
    <t>01 1 02 00000</t>
  </si>
  <si>
    <t>01 1 02 21350</t>
  </si>
  <si>
    <t>Основное мероприятие "Повышение энергетической эффективности муниципальных учреждений"</t>
  </si>
  <si>
    <t>01 1 01 00000</t>
  </si>
  <si>
    <t>01 1 01 21350</t>
  </si>
  <si>
    <t>Основное мероприятие "Реализация государственных полномочий  по отлову и содержанию безнадзорных животных"</t>
  </si>
  <si>
    <t>01 2 04 00000</t>
  </si>
  <si>
    <t>01 2 04 72230</t>
  </si>
  <si>
    <t>Осуществление части полномочий по ведению бухгалтерского (бюджетного) учета и составлению отчетности</t>
  </si>
  <si>
    <t xml:space="preserve">Мероприятия по объектам нецентрализованного водоснабжения </t>
  </si>
  <si>
    <t xml:space="preserve">01 2 01 21360 </t>
  </si>
  <si>
    <t xml:space="preserve">01 1 02 21350 </t>
  </si>
  <si>
    <t>Осуществление части полномочий по организации определения поставщиков (подрядчиков, исполнителей) для муниципальных нужд поселений</t>
  </si>
  <si>
    <t>01 2 01 21360</t>
  </si>
  <si>
    <t xml:space="preserve">01 2 04 00000 </t>
  </si>
  <si>
    <t>Центр обслуживания бюджетных учреждений</t>
  </si>
  <si>
    <t>05 3 01 19590</t>
  </si>
  <si>
    <t>04 6 03 00000</t>
  </si>
  <si>
    <t>Основное мероприятие "Обслуживание хозяйственной деятельности учреждений культуры Никольского муниципального района"</t>
  </si>
  <si>
    <t>04 6 03 19590</t>
  </si>
  <si>
    <t>Условно утверждаемые расходы</t>
  </si>
  <si>
    <t>КУЛЬТУРА, КИНЕМАТОГРАФИЯ</t>
  </si>
  <si>
    <t>00</t>
  </si>
  <si>
    <t>Осуществление отдельных государственных полномочий в сфере межбюджетных отношений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</si>
  <si>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КЦСР</t>
  </si>
  <si>
    <t>КВР</t>
  </si>
  <si>
    <t>06 1 01 00000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</si>
  <si>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</si>
  <si>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культуры, населения района и пользователей сети "Интернет"</t>
  </si>
  <si>
    <t>09 0 02 S1350</t>
  </si>
  <si>
    <t>РАСПРЕДЕЛЕНИЕ БЮДЖЕТНЫХ АССИГНОВАНИЙ ПО РАЗДЕЛАМ, ПОДРАЗДЕЛАМ</t>
  </si>
  <si>
    <t>КЛАССИФИКАЦИИ РАСХОДОВ БЮДЖЕТОВ</t>
  </si>
  <si>
    <t>Реализация мероприятий по обеспечению жильем молодых семей</t>
  </si>
  <si>
    <t>Подпрограмма "Формирование законопослушного поведения участников дорожного движения"</t>
  </si>
  <si>
    <t>Основное мероприятие "Снижение объемов потребления всех видов топливно-энергетических ресурсов муниципальных учреждений"</t>
  </si>
  <si>
    <t>Основное мероприятие «Создание условий для функционирования и  обеспечения системы персонифицированного финансирования дополнительного образования детей»</t>
  </si>
  <si>
    <t>Подпрограмма "Организация музейной деятельности на территории Никольского муниципального района"</t>
  </si>
  <si>
    <t>Основное мероприятие "Обеспечение деятельности Финансового управления района, как ответственного исполнителя муниципальной программы"</t>
  </si>
  <si>
    <t>Благоустройство</t>
  </si>
  <si>
    <t>13 0 00 00000</t>
  </si>
  <si>
    <t xml:space="preserve">Реализация мероприятий по благоустройству общественных территорий </t>
  </si>
  <si>
    <t>13 0 F2 00000</t>
  </si>
  <si>
    <t>13 0 F2 55552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</si>
  <si>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</si>
  <si>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</si>
  <si>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</si>
  <si>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05 2 11 00000</t>
  </si>
  <si>
    <t>03 1 Р1 72300</t>
  </si>
  <si>
    <t>03 1 Р1 00000</t>
  </si>
  <si>
    <t>03 1 P1 00000</t>
  </si>
  <si>
    <t>Основное мероприятие "Реализация регионального проекта "Финансовая поддержка семей при рождении детей" в части организации и предоставления денежной выплаты взамен предоставления земельного участка гражданам, имеющих трех и более детей"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</si>
  <si>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</si>
  <si>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лиц из числа детей указанных категорий" за счет средств единой субвенции</t>
  </si>
  <si>
    <t xml:space="preserve">Осуществление отдельных государственных  полномочий  в сфере административных отношений  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</t>
  </si>
  <si>
    <t>06 1 01 72311</t>
  </si>
  <si>
    <t>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 за счет средств единой субвенции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</si>
  <si>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</t>
  </si>
  <si>
    <t xml:space="preserve">01 2 03 72314 </t>
  </si>
  <si>
    <t>01 2 03 72314</t>
  </si>
  <si>
    <t>Другие вопросы в области социальной политики</t>
  </si>
  <si>
    <t xml:space="preserve">05 2 06 21850 </t>
  </si>
  <si>
    <t>05 2 06 21850</t>
  </si>
  <si>
    <t>Реализация мероприятий по обеспечению системы образования профессиональными  кадрами</t>
  </si>
  <si>
    <t>05 1 01 70030</t>
  </si>
  <si>
    <t>05 2 01 70030</t>
  </si>
  <si>
    <t>05 2 04 70030</t>
  </si>
  <si>
    <t>04 4 01 70030</t>
  </si>
  <si>
    <t>05 2 08 70030</t>
  </si>
  <si>
    <t>03 3 01 70030</t>
  </si>
  <si>
    <t>05 3 01 70030</t>
  </si>
  <si>
    <t>04 1 01 70030</t>
  </si>
  <si>
    <t>04 1 02 70030</t>
  </si>
  <si>
    <t>04 2 01 70030</t>
  </si>
  <si>
    <t>04 3 01 70030</t>
  </si>
  <si>
    <t>04 5 01 70030</t>
  </si>
  <si>
    <t>04 6 03 70030</t>
  </si>
  <si>
    <t>02 0 01 70030</t>
  </si>
  <si>
    <t>05 3 02 70030</t>
  </si>
  <si>
    <t>04 6 01 70030</t>
  </si>
  <si>
    <t>Муниципальная программа  "Энергосбережение и развитие жилищно-коммунального хозяйства Никольского муниципального района на 2020-2025 годы"</t>
  </si>
  <si>
    <t>Подпрограмма "Энергосбережение Никольского муниципального района на 2020-2025 годы"</t>
  </si>
  <si>
    <t>Подпрограмма "Рациональное природопользование и охрана окружающей среды Никольского муниципального района на 2020-2025 годы"</t>
  </si>
  <si>
    <t>Основное мероприятие "Реализация государственных полномочий по осуществлению регионального государственного экологического надзора"</t>
  </si>
  <si>
    <t>Муниципальная программа "Развитие физической культуры и спорта в Никольском муниципальном районе на 2020-2025 годы"</t>
  </si>
  <si>
    <t xml:space="preserve">Мероприятия в области  физической культуры и спорта </t>
  </si>
  <si>
    <t>Основное мероприятие "Реализация и внедрение комплекса ГТО на территории района"</t>
  </si>
  <si>
    <t>02 0 03 21601</t>
  </si>
  <si>
    <t>02 0 04 21600</t>
  </si>
  <si>
    <t>Основное мероприятие "Совершенствование кадрового и материально-технического обеспечения отрасли"</t>
  </si>
  <si>
    <t>02 0 05 00000</t>
  </si>
  <si>
    <t>02 0 05 21601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</si>
  <si>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2020-2025 годы"</t>
  </si>
  <si>
    <t>Муниципальная программа "Управление муниципальными финансами Никольского муниципального района на 2020-2025 годы"</t>
  </si>
  <si>
    <t>11 0 03 00000</t>
  </si>
  <si>
    <t>11 0 03 70010</t>
  </si>
  <si>
    <t>Дотации на выравнивание бюджетной обеспеченности муниципальных районов (городских округов)</t>
  </si>
  <si>
    <t>11 0 03 72220</t>
  </si>
  <si>
    <t>11 0 04 70020</t>
  </si>
  <si>
    <t>Дотации на поддержку мер по обеспечению сбалансированности бюджетов муниципальных районов (городских округов)</t>
  </si>
  <si>
    <t>11 0 06 21760</t>
  </si>
  <si>
    <t>Основное мероприятие "Осуществление части полномочий по внутреннему муниципальному финансовому контролю с использованием информационных и коммуникационных технологий"</t>
  </si>
  <si>
    <t>11 0 07 00190</t>
  </si>
  <si>
    <t>11 0 08 12590</t>
  </si>
  <si>
    <t>11 0 08 21780</t>
  </si>
  <si>
    <t>Муниципальная  программа "Реализация молодежной политики на территории Никольского муниципального района на 2020-2025 годы"</t>
  </si>
  <si>
    <t>Основное мероприятие "Активизация и развитие волонтерского движения на территории района"</t>
  </si>
  <si>
    <t>10 0 01 00000</t>
  </si>
  <si>
    <t>10 0 01 21970</t>
  </si>
  <si>
    <t>Муниципальная программа "Развитие образования Никольского муниципального района на 2020-2025 годы"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</si>
  <si>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общего, среднего общего образования, дополнительного образования на территории Никольского муниципального района, обеспечение хозяйственной, методической и правовой деятельности образовательных организаций"</t>
  </si>
  <si>
    <t>Муниципальная  программа "Экономическое развитие Никольского муниципального района на 2020-2025 годы"</t>
  </si>
  <si>
    <t>Подпрограмма "Поддержка и развитие малого и среднего предпринимательства в Никольском муниципальном районе на 2020-2025 годы"</t>
  </si>
  <si>
    <t>Сохранение и развитие сети муниципальных загородных оздоровительных лагерей, а также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</si>
  <si>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Иные дотации</t>
  </si>
  <si>
    <t xml:space="preserve">МЕЖБЮДЖЕТНЫЕ ТРАНСФЕРТЫ ОБЩЕГО ХАРАКТЕРА БЮДЖЕТАМ БЮДЖЕТНОЙ СИСТЕМЫ РОССИЙСКОЙ ФЕДЕРАЦИИ </t>
  </si>
  <si>
    <t>Муниципальная программа  "Кадровая политика в сфере здравоохранения Никольского муниципального района на 2020-2025 годы"</t>
  </si>
  <si>
    <t>05 2 Е1 00000</t>
  </si>
  <si>
    <t>05 2 Е4 00000</t>
  </si>
  <si>
    <t>07 2 01 00000</t>
  </si>
  <si>
    <t>07 2 01 S1250</t>
  </si>
  <si>
    <t>Основное мероприятие "Организация проведения кадастровых  работ"</t>
  </si>
  <si>
    <t xml:space="preserve">Основное мероприятие "Реализация регионального проекта "Формирование комфортной городской среды"  </t>
  </si>
  <si>
    <t>Муниципальная программа "Социальная поддержка граждан Никольского муниципального района на 2020-2025 годы"</t>
  </si>
  <si>
    <t>03 1 02 00000</t>
  </si>
  <si>
    <t xml:space="preserve">03 1 02 21810 </t>
  </si>
  <si>
    <t>03 1 02 21820</t>
  </si>
  <si>
    <t xml:space="preserve">03 1 02 21820 </t>
  </si>
  <si>
    <t>03 1 02 L4970</t>
  </si>
  <si>
    <t>Подпрограмма  "Организация  отдыха детей, их оздоровления и занятости в Никольском муниципальном районе на 2020-2025 годы"</t>
  </si>
  <si>
    <t>03 2 01 00000</t>
  </si>
  <si>
    <t>03 2 01 72315</t>
  </si>
  <si>
    <t>03 3 02 00000</t>
  </si>
  <si>
    <t>03 3 02 21960</t>
  </si>
  <si>
    <t xml:space="preserve">03 3 03 21960 </t>
  </si>
  <si>
    <t>06 3 02 21890</t>
  </si>
  <si>
    <t>06 3 02 00000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</si>
  <si>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</si>
  <si>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>06 1 02 00000</t>
  </si>
  <si>
    <t>06 1 02 23060</t>
  </si>
  <si>
    <t>06 1 03 S1060</t>
  </si>
  <si>
    <t>06 1 04 23060</t>
  </si>
  <si>
    <t>06 1 05 00000</t>
  </si>
  <si>
    <t>Основное мероприятие "Предупреждение преступлений, связанных с мошенничеством"</t>
  </si>
  <si>
    <t>06 1 05 23060</t>
  </si>
  <si>
    <t>06 2 01 00000</t>
  </si>
  <si>
    <t>06 2 01 20300</t>
  </si>
  <si>
    <t>14 0 00 00000</t>
  </si>
  <si>
    <t>Основное мероприятие "Финансовая поддержка СОНКО"</t>
  </si>
  <si>
    <t>Муниципальная программа "Поддержка социально ориентированных некоммерческих организаций в Никольском муниципальном районе на 2020-2025 годы"</t>
  </si>
  <si>
    <t xml:space="preserve">14 0 01 00000 </t>
  </si>
  <si>
    <t>14 0 01 00000</t>
  </si>
  <si>
    <t>05 2 11 41220</t>
  </si>
  <si>
    <t>14 0 01 21980</t>
  </si>
  <si>
    <t>Проведение работ по межеванию земельных участков</t>
  </si>
  <si>
    <t>Финансовое обеспечение социально ориентированных некоммерческих  организаций из районного бюджета</t>
  </si>
  <si>
    <t>11 0 04 70030</t>
  </si>
  <si>
    <t>Основное мероприятие  "Предупреждение экстремизма и терроризма"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</si>
  <si>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учреждениях"</t>
  </si>
  <si>
    <t>Основное мероприятие "Предоставление жилья медицинским работникам"</t>
  </si>
  <si>
    <t>Основное мероприятие "Оказание социальной поддержки студентам, специалистам сферы здравоохранения"</t>
  </si>
  <si>
    <t>Основное мероприятие  "Пристройка, реконструкция, капитальный ремонт (ремонт) общеобразовательных организаций Никольского муниципального района"</t>
  </si>
  <si>
    <t>Пр</t>
  </si>
  <si>
    <r>
      <t>Р</t>
    </r>
    <r>
      <rPr>
        <b/>
        <sz val="18"/>
        <rFont val="Times New Roman"/>
        <family val="1"/>
      </rPr>
      <t>з</t>
    </r>
  </si>
  <si>
    <r>
      <t>П</t>
    </r>
    <r>
      <rPr>
        <b/>
        <sz val="16"/>
        <rFont val="Times New Roman"/>
        <family val="1"/>
      </rPr>
      <t>р</t>
    </r>
  </si>
  <si>
    <t>07 1 07 00000</t>
  </si>
  <si>
    <t>07 1 07 21910</t>
  </si>
  <si>
    <t>Основное мероприятие "Обеспечение бюджетного процесса в части учета операций со средствами муниципальных учреждений района"</t>
  </si>
  <si>
    <t>11 0 07 70030</t>
  </si>
  <si>
    <t>91 2 00 70030</t>
  </si>
  <si>
    <t>92 0 00 70030</t>
  </si>
  <si>
    <t>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</si>
  <si>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>15 0 00 00000</t>
  </si>
  <si>
    <t>15 0 01 00000</t>
  </si>
  <si>
    <t>04 1 01 21800</t>
  </si>
  <si>
    <t>Основное мероприятие "Реализация регионального проекта "Современная школа"</t>
  </si>
  <si>
    <t>Основное мероприятие "Реализация регионального проекта "Цифровая образовательная среда"</t>
  </si>
  <si>
    <t>Основное мероприятие "Создание условий для функционирования и  обеспечения системы персонифицированного финансирования дополнительного образования детей"</t>
  </si>
  <si>
    <t>Муниципальная программа "Развитие информационного общества в Никольском районе на 2020-2025 годы"</t>
  </si>
  <si>
    <t>Основное мероприятие "Содействие развитию связи  и ИТ-отрасли на территории Никольского района"</t>
  </si>
  <si>
    <t>Транспорт</t>
  </si>
  <si>
    <t>07 3 00 00000</t>
  </si>
  <si>
    <t>Основное мероприятие «Создание условий для предоставления транспортных услуг населению»</t>
  </si>
  <si>
    <t>07 3 01 00000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</si>
  <si>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</si>
  <si>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07 3 01 S1370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</si>
  <si>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</si>
  <si>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11 0 08 70030</t>
  </si>
  <si>
    <t>06 1 06 00000</t>
  </si>
  <si>
    <t>06 1 06 23060</t>
  </si>
  <si>
    <t>06 1 01 23060</t>
  </si>
  <si>
    <t>05 2 10 70030</t>
  </si>
  <si>
    <t>Основное мероприятие «Формирование условий для социальной адаптации и реабилитации лиц, осужденных без изоляции от общества, а также лиц, отбывших наказание в местах лишения свободы осужденных. Предупреждение рецидивной преступности»</t>
  </si>
  <si>
    <t xml:space="preserve">Подпрограмма «Транспортное обслуживание населения Никольского муниципального района» </t>
  </si>
  <si>
    <t>Подпрограмма "Развитие торговли  и обеспечение прав потребителей в Никольском муниципальном районе на 2020-2025 годы"</t>
  </si>
  <si>
    <t>Подпрограмма «Развитие торговли  и обеспечение прав потребителей в Никольском муниципальном районе на 2020-2025 годы»</t>
  </si>
  <si>
    <t>05 2 15 00000</t>
  </si>
  <si>
    <t>Основное мероприятие "Предоставление бесплатного горячего питания обучающимся, получающим начальное общее образование в муниципальных образовательных организациях "</t>
  </si>
  <si>
    <t>05 2 15 L3041</t>
  </si>
  <si>
    <t>Муниципальная программа "Комплексное развитие сельских территорий Никольского муниципального района Вологодской области на 2020-2025 годы"</t>
  </si>
  <si>
    <t>2023 год</t>
  </si>
  <si>
    <t>04 7 00 00000</t>
  </si>
  <si>
    <t>04 7 01 00000</t>
  </si>
  <si>
    <t>04 7 01 72190</t>
  </si>
  <si>
    <t>Муниципальная программа "Развитие сферы культуры и архивного дела  Никольского муниципального района на 2020-2025 годы"</t>
  </si>
  <si>
    <t>Подпрограмма «Развитие архивного дела в Никольском муниципальном районе»</t>
  </si>
  <si>
    <t>Основное мероприятие "Осуществление отдельных государственных полномочий в сфере архивного дела"</t>
  </si>
  <si>
    <t>02 0 01 S1760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</si>
  <si>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</si>
  <si>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04 7 01 00190</t>
  </si>
  <si>
    <t>Защита населения и территории от чрезвычайных ситуаций природного и техногенного характера, пожарная безопасность</t>
  </si>
  <si>
    <t>Рз</t>
  </si>
  <si>
    <t>05 2 01 53031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</si>
  <si>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</si>
  <si>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Руководство и управление в сфере установленных функций органов местного самоуправления (Глава района)</t>
  </si>
  <si>
    <t>Гражданская оборона</t>
  </si>
  <si>
    <t>Осуществление мероприятий по  гражданской обороне, организации  деятельности аварийно-спасательных служб и (или) аварийно-спасательных формирований, иные мероприятия по защите населения и территории от чрезвычайных ситуаций природного и техногенного характера</t>
  </si>
  <si>
    <t>Осуществление части полномочий по информационно-техническому обеспечению деятельности органов местного самоуправления поселений</t>
  </si>
  <si>
    <t>Осуществление части полномочий по правовому обеспечению деятельности органов местного самоуправления поселений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</si>
  <si>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веществ"</t>
  </si>
  <si>
    <t>15 0 01 41600</t>
  </si>
  <si>
    <t xml:space="preserve">Мероприятия по обеспечению устойчивой сотовой  связи </t>
  </si>
  <si>
    <t>01 2 01 S2270</t>
  </si>
  <si>
    <t>Реализация проекта "Народный бюджет"</t>
  </si>
  <si>
    <t>330</t>
  </si>
  <si>
    <t>Расходы на выплату персоналу казенных учреждений</t>
  </si>
  <si>
    <t>Основное мероприятие "Реализация регионального проекта "Творческие люди"</t>
  </si>
  <si>
    <t>Публичные нормативные выплаты гражданам несоциального характера</t>
  </si>
  <si>
    <t>02 0 05 21600</t>
  </si>
  <si>
    <t>Муниципальная программа "Повышение эффективности деятельности органов местного самоуправления Никольского муниципального района на 2022-2027 годы"</t>
  </si>
  <si>
    <t>16 0 00 00000</t>
  </si>
  <si>
    <t>Основное мероприятие "Развитие и повышение качества кадрового состава органов местного самоуправления"</t>
  </si>
  <si>
    <t>16 0 01 00000</t>
  </si>
  <si>
    <t>16 0 01 00190</t>
  </si>
  <si>
    <t>Основное мероприятие "Обеспечение социально-экономического развития в сфере муниципального управления"</t>
  </si>
  <si>
    <t>16 0 02 00000</t>
  </si>
  <si>
    <t>16 0 02 00190</t>
  </si>
  <si>
    <t>16 0 02 70030</t>
  </si>
  <si>
    <t>Основное мероприятие "Обеспечение функционирования, сопровождения и развития информационных систем"</t>
  </si>
  <si>
    <t>16 0 04 00000</t>
  </si>
  <si>
    <t>16 0 04 00190</t>
  </si>
  <si>
    <t>2024 год</t>
  </si>
  <si>
    <t>Осуществление отдельных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</si>
  <si>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05 2 11 S1940</t>
  </si>
  <si>
    <t>Проведение работ по сохранению объектов культурного наследия</t>
  </si>
  <si>
    <t>05 2 11 S1340</t>
  </si>
  <si>
    <t>Капитальный ремонт объектов социальной и коммунальной инфраструктур муниципальной собственности (включая разработку, изготовление и экспертизу проектно-сметной документации, услуги строительного контроля)</t>
  </si>
  <si>
    <t>Основное мероприятие  «Пристройка, реконструкция, капитальный ремонт (ремонт) образовательных организаций Никольского муниципального района»</t>
  </si>
  <si>
    <t>Капитальный ремонт объектов социальной и коммунальной инфраструктур муниципальной собственности ( включая разработку, изготовление и экспертизу проектно-сметной документации, услуги строительного контроля)</t>
  </si>
  <si>
    <t xml:space="preserve">Иные межбюджетные трансферты на осуществление части полномочий и обеспечение части полномочий  по выдаче градостроительного плана земельного участка, расположенного в границах поселения </t>
  </si>
  <si>
    <t>Иные межбюджетные трансферты на  обеспечение осуществления  части полномочия по дорожной деятельности в отношении автомобильных дорог местного значения  в границах населенных пунктов поселения и обеспечению безопасности дорожного движения на них, осуществлению муниципального контроля на автомобильном транспорте и в дорожном хозяйстве в  границах населенных пунктов поселения, организация дорожного движения</t>
  </si>
  <si>
    <t>Ежемесячная денежная компенсация расходов на оплату помещения, отопления, освещения, твердого топлива и обращения с твердыми коммунальными отходами отдельным категориям граждан, проживающих и работающих в сельской местности</t>
  </si>
  <si>
    <t>16 0 02 72312</t>
  </si>
  <si>
    <t>16 0 01 21720</t>
  </si>
  <si>
    <t>16 0 02 21720</t>
  </si>
  <si>
    <t>16 0 02 21730</t>
  </si>
  <si>
    <t>16 0 02 21740</t>
  </si>
  <si>
    <t>Осуществление части полномочий по  созданию условий для организации досуга и обеспечения жителей поселения услугами  организаций культуры</t>
  </si>
  <si>
    <t xml:space="preserve">Осуществление части полномочий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  </t>
  </si>
  <si>
    <t>Осуществление части полномочий по  участию в предупреждении и ликвидации последствий чрезвычайных ситуаций в границах поселения; организации и осуществлению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</si>
  <si>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099</t>
  </si>
  <si>
    <t>Контрольно-счетный комитет Никольского муниципального района</t>
  </si>
  <si>
    <t xml:space="preserve">Обеспечение деятельности контрольно-счетного органа </t>
  </si>
  <si>
    <t>93 0 00 00000</t>
  </si>
  <si>
    <t>93 0 00 00190</t>
  </si>
  <si>
    <t>93 0 00 70030</t>
  </si>
  <si>
    <t>Обеспечение деятельности контрольно-счетного органа</t>
  </si>
  <si>
    <t>06 1 03 23060</t>
  </si>
  <si>
    <t>05 1 04 S1490</t>
  </si>
  <si>
    <t>Муниципальная программа "Формирование современной городской среды на территории Никольского муниципального района на 2018-2030 годы"</t>
  </si>
  <si>
    <t>2025 год</t>
  </si>
  <si>
    <t>НА 2023 ГОД И ПЛАНОВЫЙ ПЕРИОД 2024 И 2025 ГОДОВ</t>
  </si>
  <si>
    <t>Реализация мероприятий по благоустройству общественных пространств</t>
  </si>
  <si>
    <t>13 0 F2 71552</t>
  </si>
  <si>
    <t>Улучшение жилищных условий граждан, проживающих на сельских территориях</t>
  </si>
  <si>
    <t xml:space="preserve">Строительство, реконструкция, капитальный ремонт и ремонт объектов физической культуры и спорта, оснащение объектов спортивной инфраструктуры спортивно-технологическим оборудованием </t>
  </si>
  <si>
    <t>"О районном бюджете на 2023 год</t>
  </si>
  <si>
    <t xml:space="preserve">НА 2023 ГОД И ПЛАНОВЫЙ ПЕРИОД 2024 И 2025 ГОДОВ </t>
  </si>
  <si>
    <t xml:space="preserve"> НА 2023 ГОД И ПЛАНОВЫЙ ПЕРИОД 2024 И 2025 ГОДОВ </t>
  </si>
  <si>
    <t xml:space="preserve">РАСПРЕДЕЛЕНИЕ 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 НА 2023 ГОД И ПЛАНОВЫЙ ПЕРИОД 2024 И 2025 ГОДОВ </t>
  </si>
  <si>
    <t>04 3 01 S1960</t>
  </si>
  <si>
    <t xml:space="preserve">04 3 01 S1960 </t>
  </si>
  <si>
    <t>Обеспечение развития и укрепления материально-технической базы муниципальных учреждений отрасли культуры</t>
  </si>
  <si>
    <t>Иные межбюджетные трансферты на государственную поддержку лучших сельских учреждений культуры и лучших работников сельских учреждений культуры</t>
  </si>
  <si>
    <t>04 3 A2 00000</t>
  </si>
  <si>
    <t>04 3 A2 55192</t>
  </si>
  <si>
    <t>08 0 01 L5764</t>
  </si>
  <si>
    <t>Основное мероприятие "Строительство (приобретение) жилья для граждан, проживающих на сельских территориях Муниципального района</t>
  </si>
  <si>
    <t>08 0 01 00000</t>
  </si>
  <si>
    <t>05 2 01 S1440</t>
  </si>
  <si>
    <t>Проведение мероприятий по обеспечению условий для организации питания обучающихся в муниципальных общеобразовательных организациях</t>
  </si>
  <si>
    <t>Осуществление части полномочий по созданию условий для предоставления транспортных услуг  населению и организацию транспортного обслуживания в границах поселения</t>
  </si>
  <si>
    <t>Осуществление части полномочий контрольно-счетного органа по внешнему муниципальному финансовому контролю</t>
  </si>
  <si>
    <t>04 3 01 S1980</t>
  </si>
  <si>
    <t>Комплектование книжных фондов  библиотек</t>
  </si>
  <si>
    <t>04 3 01 S 1980</t>
  </si>
  <si>
    <t>06 4 00 00000</t>
  </si>
  <si>
    <t>06 4 01 00000</t>
  </si>
  <si>
    <t>06 4 01 21750</t>
  </si>
  <si>
    <t>06 4 01 21390</t>
  </si>
  <si>
    <t>Подпрограмма "Обеспечение безопасности проживания населения района"</t>
  </si>
  <si>
    <t>Основное мероприятие "Организация и проведение мероприятий по предупреждению и ликвидации чрезвычайных ситуаций, территориальной и гражданской обороне"</t>
  </si>
  <si>
    <t>Обеспечение питанием обучающихся с ограниченными возможностями здоровья, не проживающих в организациях, осуществляющих образовательную деятельность по адаптированным основным общеобразовательным программам</t>
  </si>
  <si>
    <t>Строительство, реконструкция, капитальный ремонт и ремонт  образовательных организаций  муниципальной собственности</t>
  </si>
  <si>
    <t>Рекультивация земельных участков, занятых несанкционированными свалками</t>
  </si>
  <si>
    <t>01 2 02 S3390</t>
  </si>
  <si>
    <t>Развитие мобильной торговли в малонаселенных и (или) труднодоступных населенных пунктах</t>
  </si>
  <si>
    <t>05 2 03 S1490</t>
  </si>
  <si>
    <t>(тыс.рублей)</t>
  </si>
  <si>
    <t>02 0 05 S3241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</si>
  <si>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</si>
  <si>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05 2 Е4 52130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</si>
  <si>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</si>
  <si>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05 2 Е1 51720</t>
  </si>
  <si>
    <t>Основное мероприятие "Услуги распределительно-логистического центра"</t>
  </si>
  <si>
    <t>05 2 17 00000</t>
  </si>
  <si>
    <t>05 2 17 S1460</t>
  </si>
  <si>
    <t>Приобретение услуг распределительно-логистического центра на поставку продовольственных товаров для муниципальных образовательных организаций</t>
  </si>
  <si>
    <t>05 1 05 S1460</t>
  </si>
  <si>
    <t>05 1 05 00000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</si>
  <si>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</si>
  <si>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05 2 ЕB 00000</t>
  </si>
  <si>
    <t>Основное мероприятие "Реализация регионального проекта "Патриотическое воспитание граждан Российской Федерации"</t>
  </si>
  <si>
    <t>Реализация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</si>
  <si>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Дотации на реализацию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</si>
  <si>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Приложение 3</t>
  </si>
  <si>
    <t>(Приложение 4</t>
  </si>
  <si>
    <t>и плановый период  2024 и 2025 годов")</t>
  </si>
  <si>
    <t>(Приложение  5</t>
  </si>
  <si>
    <t>(Приложение 6</t>
  </si>
  <si>
    <t>(Приложение  7</t>
  </si>
  <si>
    <t>05 2 ЕB 51790</t>
  </si>
  <si>
    <t>Капитальный ремонт и ремонт объектов культуры</t>
  </si>
  <si>
    <t>04 2 01 S1270</t>
  </si>
  <si>
    <t>Обеспечение проведения выборов и референдумов</t>
  </si>
  <si>
    <t>Обеспечение проведения выборов</t>
  </si>
  <si>
    <t>Проведение выборов в представительные органы муниципального образования</t>
  </si>
  <si>
    <t>94 0 00 00000</t>
  </si>
  <si>
    <t>94 0 00 00200</t>
  </si>
  <si>
    <t>НАЦИОНАЛЬНАЯ ОБОРОНА</t>
  </si>
  <si>
    <t>Мобилизационная и вневойсковая подготовка</t>
  </si>
  <si>
    <t>830</t>
  </si>
  <si>
    <t>Исполнение судебных актов</t>
  </si>
  <si>
    <t>Специальные расходы</t>
  </si>
  <si>
    <t>880</t>
  </si>
  <si>
    <t>Другие вопросы в области физической культуры и спорта</t>
  </si>
  <si>
    <t>Бюджетные инвестиции</t>
  </si>
  <si>
    <t>02 0 05 43241</t>
  </si>
  <si>
    <t>Строительство, реконструкция, капитальный ремонт и ремонт объектов физической культуры и спорта  (включая разработку, изготовление и экспертизу проектно-сметной документации, услуги по разработке технического задания)</t>
  </si>
  <si>
    <t>Приложение 4</t>
  </si>
  <si>
    <t>Приложение 5</t>
  </si>
  <si>
    <t>Приложение 6</t>
  </si>
  <si>
    <t>от 28.04.2023 года № 26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</si>
</sst>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\-#,##0.0\ "/>
    <numFmt numFmtId="180" formatCode="#,##0.0_р_."/>
    <numFmt numFmtId="181" formatCode="[$-FC19]d\ mmmm\ yyyy\ &quot;г.&quot;"/>
    <numFmt numFmtId="182" formatCode="000000"/>
    <numFmt numFmtId="183" formatCode="#,##0.00;[Red]\-#,##0.00;0.00"/>
    <numFmt numFmtId="184" formatCode="000"/>
    <numFmt numFmtId="185" formatCode="00\.00\.000"/>
    <numFmt numFmtId="186" formatCode="0\.00"/>
    <numFmt numFmtId="187" formatCode="00\.00\.00"/>
    <numFmt numFmtId="188" formatCode="000\.00\.00"/>
    <numFmt numFmtId="189" formatCode="000\.00\.000\.0"/>
    <numFmt numFmtId="190" formatCode="0000000000"/>
    <numFmt numFmtId="191" formatCode="0000"/>
    <numFmt numFmtId="192" formatCode="00\.00\.0"/>
  </numFmts>
  <fonts count="60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20"/>
      <name val="Arial Cyr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Arial"/>
      <family val="2"/>
    </font>
    <font>
      <b/>
      <i/>
      <sz val="16"/>
      <name val="Times New Roman"/>
      <family val="1"/>
    </font>
    <font>
      <sz val="16"/>
      <name val="Arial Cyr"/>
      <family val="0"/>
    </font>
    <font>
      <b/>
      <sz val="14"/>
      <color indexed="8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0"/>
      <color rgb="FFFF0000"/>
      <name val="Arial Cyr"/>
      <family val="0"/>
    </font>
    <font>
      <sz val="14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9" fontId="0" fillId="28" borderId="3">
      <alignment horizontal="left" vertical="top"/>
      <protection/>
    </xf>
    <xf numFmtId="49" fontId="1" fillId="0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4" fillId="0" borderId="0">
      <alignment horizontal="left" vertical="top"/>
      <protection/>
    </xf>
    <xf numFmtId="0" fontId="48" fillId="0" borderId="7" applyNumberFormat="0" applyFill="0" applyAlignment="0" applyProtection="0"/>
    <xf numFmtId="0" fontId="49" fillId="33" borderId="8" applyNumberFormat="0" applyAlignment="0" applyProtection="0"/>
    <xf numFmtId="0" fontId="50" fillId="0" borderId="0" applyNumberFormat="0" applyFill="0" applyBorder="0" applyAlignment="0" applyProtection="0"/>
    <xf numFmtId="0" fontId="51" fillId="3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29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3" fillId="0" borderId="0" applyNumberFormat="0" applyFill="0" applyBorder="0" applyAlignment="0" applyProtection="0"/>
    <xf numFmtId="0" fontId="52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49" fontId="5" fillId="37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8" borderId="0" applyNumberFormat="0" applyBorder="0" applyAlignment="0" applyProtection="0"/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</cellStyleXfs>
  <cellXfs count="208">
    <xf numFmtId="0" fontId="0" fillId="0" borderId="0" xfId="0" applyAlignment="1">
      <alignment/>
    </xf>
    <xf numFmtId="0" fontId="0" fillId="39" borderId="0" xfId="0" applyFont="1" applyFill="1" applyAlignment="1">
      <alignment/>
    </xf>
    <xf numFmtId="0" fontId="7" fillId="39" borderId="12" xfId="97" applyNumberFormat="1" applyFont="1" applyFill="1" applyBorder="1" applyAlignment="1" applyProtection="1">
      <alignment horizontal="right"/>
      <protection hidden="1"/>
    </xf>
    <xf numFmtId="174" fontId="0" fillId="39" borderId="0" xfId="0" applyNumberFormat="1" applyFont="1" applyFill="1" applyAlignment="1">
      <alignment/>
    </xf>
    <xf numFmtId="172" fontId="9" fillId="39" borderId="0" xfId="0" applyNumberFormat="1" applyFont="1" applyFill="1" applyAlignment="1">
      <alignment/>
    </xf>
    <xf numFmtId="0" fontId="8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0" fillId="39" borderId="0" xfId="0" applyFont="1" applyFill="1" applyAlignment="1">
      <alignment wrapText="1"/>
    </xf>
    <xf numFmtId="0" fontId="7" fillId="39" borderId="0" xfId="97" applyNumberFormat="1" applyFont="1" applyFill="1" applyBorder="1" applyAlignment="1" applyProtection="1">
      <alignment horizontal="right"/>
      <protection hidden="1"/>
    </xf>
    <xf numFmtId="0" fontId="7" fillId="39" borderId="13" xfId="0" applyFont="1" applyFill="1" applyBorder="1" applyAlignment="1">
      <alignment wrapText="1"/>
    </xf>
    <xf numFmtId="174" fontId="7" fillId="39" borderId="13" xfId="0" applyNumberFormat="1" applyFont="1" applyFill="1" applyBorder="1" applyAlignment="1">
      <alignment horizontal="center" vertical="center"/>
    </xf>
    <xf numFmtId="49" fontId="8" fillId="39" borderId="13" xfId="0" applyNumberFormat="1" applyFont="1" applyFill="1" applyBorder="1" applyAlignment="1">
      <alignment horizontal="center" vertical="center" wrapText="1"/>
    </xf>
    <xf numFmtId="174" fontId="8" fillId="39" borderId="13" xfId="0" applyNumberFormat="1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horizontal="left" vertical="center" wrapText="1"/>
    </xf>
    <xf numFmtId="49" fontId="7" fillId="39" borderId="13" xfId="0" applyNumberFormat="1" applyFont="1" applyFill="1" applyBorder="1" applyAlignment="1">
      <alignment horizontal="center" vertical="center" wrapText="1"/>
    </xf>
    <xf numFmtId="0" fontId="7" fillId="39" borderId="14" xfId="0" applyFont="1" applyFill="1" applyBorder="1" applyAlignment="1">
      <alignment wrapText="1"/>
    </xf>
    <xf numFmtId="0" fontId="7" fillId="39" borderId="15" xfId="0" applyFont="1" applyFill="1" applyBorder="1" applyAlignment="1">
      <alignment wrapText="1"/>
    </xf>
    <xf numFmtId="0" fontId="7" fillId="39" borderId="13" xfId="0" applyFont="1" applyFill="1" applyBorder="1" applyAlignment="1">
      <alignment/>
    </xf>
    <xf numFmtId="0" fontId="8" fillId="39" borderId="16" xfId="0" applyFont="1" applyFill="1" applyBorder="1" applyAlignment="1">
      <alignment wrapText="1"/>
    </xf>
    <xf numFmtId="0" fontId="8" fillId="39" borderId="12" xfId="0" applyFont="1" applyFill="1" applyBorder="1" applyAlignment="1">
      <alignment wrapText="1"/>
    </xf>
    <xf numFmtId="0" fontId="7" fillId="39" borderId="0" xfId="0" applyFont="1" applyFill="1" applyAlignment="1">
      <alignment/>
    </xf>
    <xf numFmtId="0" fontId="8" fillId="39" borderId="0" xfId="0" applyFont="1" applyFill="1" applyAlignment="1">
      <alignment wrapText="1"/>
    </xf>
    <xf numFmtId="0" fontId="8" fillId="39" borderId="0" xfId="0" applyFont="1" applyFill="1" applyAlignment="1">
      <alignment/>
    </xf>
    <xf numFmtId="0" fontId="7" fillId="39" borderId="0" xfId="0" applyFont="1" applyFill="1" applyAlignment="1">
      <alignment horizontal="right"/>
    </xf>
    <xf numFmtId="0" fontId="7" fillId="39" borderId="0" xfId="0" applyFont="1" applyFill="1" applyAlignment="1">
      <alignment wrapText="1"/>
    </xf>
    <xf numFmtId="174" fontId="7" fillId="39" borderId="0" xfId="0" applyNumberFormat="1" applyFont="1" applyFill="1" applyAlignment="1">
      <alignment/>
    </xf>
    <xf numFmtId="0" fontId="8" fillId="39" borderId="0" xfId="0" applyFont="1" applyFill="1" applyAlignment="1">
      <alignment horizontal="center"/>
    </xf>
    <xf numFmtId="0" fontId="0" fillId="40" borderId="0" xfId="0" applyFont="1" applyFill="1" applyAlignment="1">
      <alignment/>
    </xf>
    <xf numFmtId="0" fontId="0" fillId="41" borderId="0" xfId="0" applyFont="1" applyFill="1" applyAlignment="1">
      <alignment/>
    </xf>
    <xf numFmtId="0" fontId="8" fillId="39" borderId="17" xfId="97" applyNumberFormat="1" applyFont="1" applyFill="1" applyBorder="1" applyAlignment="1" applyProtection="1">
      <alignment horizontal="center" vertical="center" wrapText="1"/>
      <protection hidden="1"/>
    </xf>
    <xf numFmtId="174" fontId="7" fillId="39" borderId="13" xfId="0" applyNumberFormat="1" applyFont="1" applyFill="1" applyBorder="1" applyAlignment="1">
      <alignment horizontal="center" vertical="center" wrapText="1"/>
    </xf>
    <xf numFmtId="174" fontId="7" fillId="39" borderId="13" xfId="0" applyNumberFormat="1" applyFont="1" applyFill="1" applyBorder="1" applyAlignment="1">
      <alignment wrapText="1"/>
    </xf>
    <xf numFmtId="0" fontId="11" fillId="39" borderId="18" xfId="0" applyNumberFormat="1" applyFont="1" applyFill="1" applyBorder="1" applyAlignment="1" applyProtection="1">
      <alignment horizontal="left" wrapText="1"/>
      <protection/>
    </xf>
    <xf numFmtId="0" fontId="8" fillId="39" borderId="19" xfId="0" applyFont="1" applyFill="1" applyBorder="1" applyAlignment="1">
      <alignment horizontal="center" vertical="center" wrapText="1"/>
    </xf>
    <xf numFmtId="0" fontId="8" fillId="39" borderId="20" xfId="0" applyFont="1" applyFill="1" applyBorder="1" applyAlignment="1">
      <alignment wrapText="1"/>
    </xf>
    <xf numFmtId="0" fontId="8" fillId="39" borderId="21" xfId="0" applyFont="1" applyFill="1" applyBorder="1" applyAlignment="1">
      <alignment wrapText="1"/>
    </xf>
    <xf numFmtId="174" fontId="7" fillId="39" borderId="13" xfId="0" applyNumberFormat="1" applyFont="1" applyFill="1" applyBorder="1" applyAlignment="1">
      <alignment horizontal="left" wrapText="1"/>
    </xf>
    <xf numFmtId="0" fontId="0" fillId="6" borderId="0" xfId="0" applyFont="1" applyFill="1" applyAlignment="1">
      <alignment/>
    </xf>
    <xf numFmtId="0" fontId="7" fillId="6" borderId="0" xfId="0" applyFont="1" applyFill="1" applyAlignment="1">
      <alignment/>
    </xf>
    <xf numFmtId="0" fontId="10" fillId="6" borderId="0" xfId="0" applyFont="1" applyFill="1" applyAlignment="1">
      <alignment/>
    </xf>
    <xf numFmtId="174" fontId="57" fillId="6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16" fillId="39" borderId="0" xfId="0" applyFont="1" applyFill="1" applyAlignment="1">
      <alignment/>
    </xf>
    <xf numFmtId="174" fontId="16" fillId="39" borderId="0" xfId="0" applyNumberFormat="1" applyFont="1" applyFill="1" applyAlignment="1">
      <alignment/>
    </xf>
    <xf numFmtId="0" fontId="17" fillId="6" borderId="0" xfId="0" applyFont="1" applyFill="1" applyAlignment="1">
      <alignment/>
    </xf>
    <xf numFmtId="174" fontId="17" fillId="40" borderId="0" xfId="0" applyNumberFormat="1" applyFont="1" applyFill="1" applyAlignment="1">
      <alignment/>
    </xf>
    <xf numFmtId="0" fontId="8" fillId="39" borderId="0" xfId="0" applyFont="1" applyFill="1" applyAlignment="1">
      <alignment horizontal="center" vertical="center" wrapText="1"/>
    </xf>
    <xf numFmtId="0" fontId="7" fillId="39" borderId="0" xfId="0" applyFont="1" applyFill="1" applyAlignment="1">
      <alignment horizontal="center"/>
    </xf>
    <xf numFmtId="172" fontId="8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8" fillId="39" borderId="22" xfId="97" applyNumberFormat="1" applyFont="1" applyFill="1" applyBorder="1" applyAlignment="1" applyProtection="1">
      <alignment horizontal="center" vertical="center" wrapText="1"/>
      <protection hidden="1"/>
    </xf>
    <xf numFmtId="172" fontId="10" fillId="39" borderId="0" xfId="0" applyNumberFormat="1" applyFont="1" applyFill="1" applyAlignment="1">
      <alignment/>
    </xf>
    <xf numFmtId="0" fontId="10" fillId="39" borderId="0" xfId="0" applyFont="1" applyFill="1" applyAlignment="1">
      <alignment/>
    </xf>
    <xf numFmtId="174" fontId="57" fillId="39" borderId="0" xfId="0" applyNumberFormat="1" applyFont="1" applyFill="1" applyAlignment="1">
      <alignment/>
    </xf>
    <xf numFmtId="174" fontId="10" fillId="39" borderId="0" xfId="0" applyNumberFormat="1" applyFont="1" applyFill="1" applyAlignment="1">
      <alignment/>
    </xf>
    <xf numFmtId="0" fontId="7" fillId="39" borderId="0" xfId="0" applyFont="1" applyFill="1" applyAlignment="1">
      <alignment/>
    </xf>
    <xf numFmtId="0" fontId="58" fillId="39" borderId="0" xfId="0" applyFont="1" applyFill="1" applyAlignment="1">
      <alignment wrapText="1"/>
    </xf>
    <xf numFmtId="49" fontId="0" fillId="39" borderId="0" xfId="0" applyNumberFormat="1" applyFont="1" applyFill="1" applyAlignment="1">
      <alignment/>
    </xf>
    <xf numFmtId="0" fontId="8" fillId="39" borderId="15" xfId="0" applyFont="1" applyFill="1" applyBorder="1" applyAlignment="1">
      <alignment vertical="center" wrapText="1"/>
    </xf>
    <xf numFmtId="0" fontId="8" fillId="39" borderId="19" xfId="97" applyNumberFormat="1" applyFont="1" applyFill="1" applyBorder="1" applyAlignment="1" applyProtection="1">
      <alignment horizontal="center" vertical="center" wrapText="1"/>
      <protection hidden="1"/>
    </xf>
    <xf numFmtId="0" fontId="8" fillId="39" borderId="14" xfId="97" applyNumberFormat="1" applyFont="1" applyFill="1" applyBorder="1" applyAlignment="1" applyProtection="1">
      <alignment horizontal="center" vertical="center" wrapText="1"/>
      <protection hidden="1"/>
    </xf>
    <xf numFmtId="0" fontId="8" fillId="39" borderId="16" xfId="97" applyNumberFormat="1" applyFont="1" applyFill="1" applyBorder="1" applyAlignment="1" applyProtection="1">
      <alignment horizontal="center" vertical="center" wrapText="1"/>
      <protection hidden="1"/>
    </xf>
    <xf numFmtId="0" fontId="0" fillId="39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39" borderId="0" xfId="0" applyFont="1" applyFill="1" applyAlignment="1">
      <alignment horizontal="center"/>
    </xf>
    <xf numFmtId="174" fontId="7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7" fillId="39" borderId="13" xfId="0" applyFont="1" applyFill="1" applyBorder="1" applyAlignment="1">
      <alignment vertical="center"/>
    </xf>
    <xf numFmtId="174" fontId="8" fillId="39" borderId="13" xfId="0" applyNumberFormat="1" applyFont="1" applyFill="1" applyBorder="1" applyAlignment="1">
      <alignment horizontal="center" vertical="center" wrapText="1"/>
    </xf>
    <xf numFmtId="174" fontId="8" fillId="39" borderId="13" xfId="0" applyNumberFormat="1" applyFont="1" applyFill="1" applyBorder="1" applyAlignment="1">
      <alignment/>
    </xf>
    <xf numFmtId="174" fontId="8" fillId="39" borderId="22" xfId="0" applyNumberFormat="1" applyFont="1" applyFill="1" applyBorder="1" applyAlignment="1">
      <alignment horizontal="center" vertical="center"/>
    </xf>
    <xf numFmtId="174" fontId="8" fillId="39" borderId="23" xfId="0" applyNumberFormat="1" applyFont="1" applyFill="1" applyBorder="1" applyAlignment="1">
      <alignment horizontal="center" vertical="center"/>
    </xf>
    <xf numFmtId="174" fontId="8" fillId="39" borderId="24" xfId="0" applyNumberFormat="1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center" vertical="center" wrapText="1"/>
    </xf>
    <xf numFmtId="174" fontId="0" fillId="40" borderId="0" xfId="0" applyNumberFormat="1" applyFont="1" applyFill="1" applyAlignment="1">
      <alignment/>
    </xf>
    <xf numFmtId="174" fontId="10" fillId="40" borderId="0" xfId="0" applyNumberFormat="1" applyFont="1" applyFill="1" applyAlignment="1">
      <alignment/>
    </xf>
    <xf numFmtId="0" fontId="10" fillId="40" borderId="0" xfId="0" applyFont="1" applyFill="1" applyAlignment="1">
      <alignment/>
    </xf>
    <xf numFmtId="172" fontId="0" fillId="40" borderId="0" xfId="0" applyNumberFormat="1" applyFont="1" applyFill="1" applyAlignment="1">
      <alignment/>
    </xf>
    <xf numFmtId="0" fontId="8" fillId="39" borderId="22" xfId="0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wrapText="1"/>
    </xf>
    <xf numFmtId="0" fontId="17" fillId="39" borderId="0" xfId="0" applyFont="1" applyFill="1" applyAlignment="1">
      <alignment/>
    </xf>
    <xf numFmtId="174" fontId="7" fillId="0" borderId="13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174" fontId="7" fillId="0" borderId="13" xfId="97" applyNumberFormat="1" applyFont="1" applyFill="1" applyBorder="1" applyAlignment="1" applyProtection="1">
      <alignment horizontal="center" vertical="center" wrapText="1"/>
      <protection hidden="1"/>
    </xf>
    <xf numFmtId="0" fontId="8" fillId="39" borderId="13" xfId="0" applyFont="1" applyFill="1" applyBorder="1" applyAlignment="1">
      <alignment horizontal="center" vertical="center" wrapText="1"/>
    </xf>
    <xf numFmtId="174" fontId="7" fillId="0" borderId="13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13" xfId="0" applyFont="1" applyFill="1" applyBorder="1" applyAlignment="1">
      <alignment vertical="top" wrapText="1"/>
    </xf>
    <xf numFmtId="174" fontId="8" fillId="0" borderId="13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/>
    </xf>
    <xf numFmtId="174" fontId="7" fillId="0" borderId="13" xfId="0" applyNumberFormat="1" applyFont="1" applyFill="1" applyBorder="1" applyAlignment="1">
      <alignment horizontal="center" vertical="center" wrapText="1"/>
    </xf>
    <xf numFmtId="2" fontId="15" fillId="0" borderId="13" xfId="97" applyNumberFormat="1" applyFont="1" applyFill="1" applyBorder="1" applyAlignment="1" applyProtection="1">
      <alignment horizontal="center" vertical="center" wrapText="1"/>
      <protection hidden="1"/>
    </xf>
    <xf numFmtId="174" fontId="7" fillId="0" borderId="19" xfId="0" applyNumberFormat="1" applyFont="1" applyFill="1" applyBorder="1" applyAlignment="1">
      <alignment horizontal="center" vertical="center"/>
    </xf>
    <xf numFmtId="174" fontId="7" fillId="0" borderId="14" xfId="0" applyNumberFormat="1" applyFont="1" applyFill="1" applyBorder="1" applyAlignment="1">
      <alignment horizontal="center" vertical="center"/>
    </xf>
    <xf numFmtId="172" fontId="7" fillId="0" borderId="13" xfId="0" applyNumberFormat="1" applyFont="1" applyFill="1" applyBorder="1" applyAlignment="1">
      <alignment horizontal="center" vertical="center"/>
    </xf>
    <xf numFmtId="172" fontId="7" fillId="0" borderId="13" xfId="0" applyNumberFormat="1" applyFont="1" applyFill="1" applyBorder="1" applyAlignment="1">
      <alignment horizontal="center"/>
    </xf>
    <xf numFmtId="172" fontId="7" fillId="0" borderId="13" xfId="0" applyNumberFormat="1" applyFont="1" applyFill="1" applyBorder="1" applyAlignment="1">
      <alignment/>
    </xf>
    <xf numFmtId="4" fontId="7" fillId="0" borderId="13" xfId="0" applyNumberFormat="1" applyFont="1" applyFill="1" applyBorder="1" applyAlignment="1">
      <alignment/>
    </xf>
    <xf numFmtId="0" fontId="7" fillId="0" borderId="13" xfId="0" applyFont="1" applyFill="1" applyBorder="1" applyAlignment="1">
      <alignment vertical="center"/>
    </xf>
    <xf numFmtId="0" fontId="0" fillId="0" borderId="0" xfId="0" applyFill="1" applyAlignment="1">
      <alignment horizontal="right"/>
    </xf>
    <xf numFmtId="174" fontId="7" fillId="42" borderId="13" xfId="0" applyNumberFormat="1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vertical="top" wrapText="1"/>
    </xf>
    <xf numFmtId="0" fontId="7" fillId="39" borderId="13" xfId="0" applyFont="1" applyFill="1" applyBorder="1" applyAlignment="1">
      <alignment horizontal="center" vertical="center" wrapText="1"/>
    </xf>
    <xf numFmtId="2" fontId="7" fillId="39" borderId="13" xfId="97" applyNumberFormat="1" applyFont="1" applyFill="1" applyBorder="1" applyAlignment="1" applyProtection="1">
      <alignment horizontal="center" vertical="center" wrapText="1"/>
      <protection hidden="1"/>
    </xf>
    <xf numFmtId="49" fontId="7" fillId="39" borderId="13" xfId="0" applyNumberFormat="1" applyFont="1" applyFill="1" applyBorder="1" applyAlignment="1">
      <alignment horizontal="center" vertical="center"/>
    </xf>
    <xf numFmtId="0" fontId="7" fillId="39" borderId="25" xfId="0" applyFont="1" applyFill="1" applyBorder="1" applyAlignment="1">
      <alignment wrapText="1"/>
    </xf>
    <xf numFmtId="0" fontId="7" fillId="0" borderId="13" xfId="0" applyFont="1" applyFill="1" applyBorder="1" applyAlignment="1">
      <alignment vertical="top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26" xfId="0" applyFont="1" applyFill="1" applyBorder="1" applyAlignment="1">
      <alignment vertical="top" wrapText="1"/>
    </xf>
    <xf numFmtId="0" fontId="7" fillId="0" borderId="22" xfId="0" applyFont="1" applyFill="1" applyBorder="1" applyAlignment="1">
      <alignment vertical="top" wrapText="1"/>
    </xf>
    <xf numFmtId="49" fontId="7" fillId="0" borderId="22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top"/>
    </xf>
    <xf numFmtId="0" fontId="7" fillId="0" borderId="13" xfId="0" applyFont="1" applyFill="1" applyBorder="1" applyAlignment="1">
      <alignment horizontal="justify" vertical="top" wrapText="1"/>
    </xf>
    <xf numFmtId="3" fontId="7" fillId="0" borderId="13" xfId="0" applyNumberFormat="1" applyFont="1" applyFill="1" applyBorder="1" applyAlignment="1">
      <alignment horizontal="center" vertical="center" wrapText="1"/>
    </xf>
    <xf numFmtId="0" fontId="59" fillId="0" borderId="0" xfId="0" applyFont="1" applyFill="1" applyAlignment="1">
      <alignment vertical="top"/>
    </xf>
    <xf numFmtId="0" fontId="7" fillId="0" borderId="14" xfId="0" applyFont="1" applyFill="1" applyBorder="1" applyAlignment="1">
      <alignment vertical="top" wrapText="1"/>
    </xf>
    <xf numFmtId="0" fontId="7" fillId="0" borderId="13" xfId="0" applyFont="1" applyFill="1" applyBorder="1" applyAlignment="1">
      <alignment wrapText="1"/>
    </xf>
    <xf numFmtId="0" fontId="7" fillId="0" borderId="13" xfId="0" applyFont="1" applyFill="1" applyBorder="1" applyAlignment="1">
      <alignment horizontal="center"/>
    </xf>
    <xf numFmtId="174" fontId="7" fillId="0" borderId="18" xfId="0" applyNumberFormat="1" applyFont="1" applyFill="1" applyBorder="1" applyAlignment="1">
      <alignment vertical="top" wrapText="1"/>
    </xf>
    <xf numFmtId="0" fontId="7" fillId="0" borderId="13" xfId="97" applyNumberFormat="1" applyFont="1" applyFill="1" applyBorder="1" applyAlignment="1" applyProtection="1">
      <alignment vertical="top" wrapText="1"/>
      <protection hidden="1"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59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center" vertical="center"/>
    </xf>
    <xf numFmtId="172" fontId="7" fillId="0" borderId="13" xfId="0" applyNumberFormat="1" applyFont="1" applyFill="1" applyBorder="1" applyAlignment="1">
      <alignment vertical="top" wrapText="1"/>
    </xf>
    <xf numFmtId="49" fontId="7" fillId="0" borderId="13" xfId="0" applyNumberFormat="1" applyFont="1" applyFill="1" applyBorder="1" applyAlignment="1">
      <alignment vertical="top" wrapText="1"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172" fontId="7" fillId="0" borderId="13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vertical="top" wrapText="1"/>
    </xf>
    <xf numFmtId="0" fontId="11" fillId="0" borderId="18" xfId="0" applyNumberFormat="1" applyFont="1" applyFill="1" applyBorder="1" applyAlignment="1" applyProtection="1">
      <alignment horizontal="left" wrapText="1"/>
      <protection/>
    </xf>
    <xf numFmtId="49" fontId="7" fillId="0" borderId="13" xfId="0" applyNumberFormat="1" applyFont="1" applyFill="1" applyBorder="1" applyAlignment="1">
      <alignment horizontal="center" vertical="center"/>
    </xf>
    <xf numFmtId="0" fontId="8" fillId="0" borderId="13" xfId="0" applyNumberFormat="1" applyFont="1" applyFill="1" applyBorder="1" applyAlignment="1" applyProtection="1">
      <alignment vertical="top" wrapText="1"/>
      <protection/>
    </xf>
    <xf numFmtId="0" fontId="7" fillId="0" borderId="13" xfId="0" applyNumberFormat="1" applyFont="1" applyFill="1" applyBorder="1" applyAlignment="1" applyProtection="1">
      <alignment vertical="top" wrapText="1"/>
      <protection/>
    </xf>
    <xf numFmtId="49" fontId="8" fillId="0" borderId="13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vertical="top" wrapText="1"/>
      <protection/>
    </xf>
    <xf numFmtId="0" fontId="7" fillId="0" borderId="0" xfId="0" applyFont="1" applyFill="1" applyAlignment="1">
      <alignment vertical="center"/>
    </xf>
    <xf numFmtId="0" fontId="7" fillId="0" borderId="14" xfId="97" applyNumberFormat="1" applyFont="1" applyFill="1" applyBorder="1" applyAlignment="1" applyProtection="1">
      <alignment vertical="top" wrapText="1"/>
      <protection hidden="1"/>
    </xf>
    <xf numFmtId="0" fontId="7" fillId="0" borderId="0" xfId="0" applyFont="1" applyFill="1" applyAlignment="1">
      <alignment horizontal="center"/>
    </xf>
    <xf numFmtId="0" fontId="7" fillId="0" borderId="14" xfId="0" applyFont="1" applyFill="1" applyBorder="1" applyAlignment="1">
      <alignment/>
    </xf>
    <xf numFmtId="0" fontId="7" fillId="0" borderId="19" xfId="0" applyFont="1" applyFill="1" applyBorder="1" applyAlignment="1">
      <alignment horizontal="center" vertical="center" wrapText="1"/>
    </xf>
    <xf numFmtId="174" fontId="7" fillId="0" borderId="13" xfId="0" applyNumberFormat="1" applyFont="1" applyFill="1" applyBorder="1" applyAlignment="1">
      <alignment vertical="top" wrapText="1"/>
    </xf>
    <xf numFmtId="174" fontId="7" fillId="0" borderId="22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wrapText="1"/>
    </xf>
    <xf numFmtId="49" fontId="7" fillId="0" borderId="13" xfId="0" applyNumberFormat="1" applyFont="1" applyFill="1" applyBorder="1" applyAlignment="1">
      <alignment wrapText="1"/>
    </xf>
    <xf numFmtId="0" fontId="8" fillId="0" borderId="13" xfId="0" applyFont="1" applyFill="1" applyBorder="1" applyAlignment="1">
      <alignment horizontal="justify" vertical="top" wrapText="1"/>
    </xf>
    <xf numFmtId="0" fontId="8" fillId="0" borderId="19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174" fontId="7" fillId="43" borderId="13" xfId="0" applyNumberFormat="1" applyFont="1" applyFill="1" applyBorder="1" applyAlignment="1">
      <alignment horizontal="center" vertical="center"/>
    </xf>
    <xf numFmtId="0" fontId="10" fillId="39" borderId="13" xfId="0" applyFont="1" applyFill="1" applyBorder="1" applyAlignment="1">
      <alignment/>
    </xf>
    <xf numFmtId="49" fontId="7" fillId="39" borderId="26" xfId="0" applyNumberFormat="1" applyFont="1" applyFill="1" applyBorder="1" applyAlignment="1">
      <alignment horizontal="center" vertical="center" wrapText="1"/>
    </xf>
    <xf numFmtId="0" fontId="7" fillId="39" borderId="26" xfId="0" applyFont="1" applyFill="1" applyBorder="1" applyAlignment="1">
      <alignment horizontal="center" vertical="center" wrapText="1"/>
    </xf>
    <xf numFmtId="49" fontId="7" fillId="39" borderId="19" xfId="0" applyNumberFormat="1" applyFont="1" applyFill="1" applyBorder="1" applyAlignment="1">
      <alignment horizontal="center" vertical="center" wrapText="1"/>
    </xf>
    <xf numFmtId="49" fontId="7" fillId="39" borderId="22" xfId="0" applyNumberFormat="1" applyFont="1" applyFill="1" applyBorder="1" applyAlignment="1">
      <alignment horizontal="center" vertical="center" wrapText="1"/>
    </xf>
    <xf numFmtId="0" fontId="7" fillId="39" borderId="22" xfId="0" applyFont="1" applyFill="1" applyBorder="1" applyAlignment="1">
      <alignment horizontal="center" vertical="center" wrapText="1"/>
    </xf>
    <xf numFmtId="3" fontId="7" fillId="39" borderId="13" xfId="0" applyNumberFormat="1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center" wrapText="1"/>
    </xf>
    <xf numFmtId="0" fontId="7" fillId="39" borderId="0" xfId="0" applyFont="1" applyFill="1" applyAlignment="1">
      <alignment horizontal="center" wrapText="1"/>
    </xf>
    <xf numFmtId="0" fontId="7" fillId="39" borderId="13" xfId="0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 vertical="center"/>
    </xf>
    <xf numFmtId="0" fontId="7" fillId="39" borderId="0" xfId="0" applyFont="1" applyFill="1" applyAlignment="1">
      <alignment horizontal="center" vertical="center"/>
    </xf>
    <xf numFmtId="172" fontId="7" fillId="39" borderId="13" xfId="0" applyNumberFormat="1" applyFont="1" applyFill="1" applyBorder="1" applyAlignment="1">
      <alignment horizontal="center" vertical="center" wrapText="1"/>
    </xf>
    <xf numFmtId="0" fontId="7" fillId="39" borderId="0" xfId="0" applyFont="1" applyFill="1" applyAlignment="1">
      <alignment horizontal="center" vertical="center" wrapText="1"/>
    </xf>
    <xf numFmtId="0" fontId="11" fillId="0" borderId="13" xfId="0" applyFont="1" applyFill="1" applyBorder="1" applyAlignment="1">
      <alignment vertical="top" wrapText="1"/>
    </xf>
    <xf numFmtId="174" fontId="7" fillId="0" borderId="13" xfId="0" applyNumberFormat="1" applyFont="1" applyFill="1" applyBorder="1" applyAlignment="1">
      <alignment horizontal="center"/>
    </xf>
    <xf numFmtId="2" fontId="7" fillId="0" borderId="13" xfId="97" applyNumberFormat="1" applyFont="1" applyFill="1" applyBorder="1" applyAlignment="1" applyProtection="1">
      <alignment horizontal="center" vertical="center" wrapText="1"/>
      <protection hidden="1"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59" fillId="0" borderId="0" xfId="0" applyFont="1" applyFill="1" applyAlignment="1">
      <alignment/>
    </xf>
    <xf numFmtId="172" fontId="7" fillId="0" borderId="22" xfId="0" applyNumberFormat="1" applyFont="1" applyFill="1" applyBorder="1" applyAlignment="1">
      <alignment vertical="top" wrapText="1"/>
    </xf>
    <xf numFmtId="0" fontId="18" fillId="0" borderId="13" xfId="0" applyFont="1" applyFill="1" applyBorder="1" applyAlignment="1">
      <alignment vertical="top" wrapText="1"/>
    </xf>
    <xf numFmtId="0" fontId="1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39" borderId="14" xfId="0" applyFont="1" applyFill="1" applyBorder="1" applyAlignment="1">
      <alignment horizontal="left" vertical="center" wrapText="1"/>
    </xf>
    <xf numFmtId="0" fontId="8" fillId="39" borderId="15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8" fillId="39" borderId="0" xfId="0" applyFont="1" applyFill="1" applyAlignment="1">
      <alignment horizontal="center" wrapText="1"/>
    </xf>
    <xf numFmtId="0" fontId="8" fillId="39" borderId="0" xfId="0" applyFont="1" applyFill="1" applyAlignment="1">
      <alignment horizontal="center" vertical="center" wrapText="1"/>
    </xf>
    <xf numFmtId="0" fontId="8" fillId="39" borderId="26" xfId="0" applyFont="1" applyFill="1" applyBorder="1" applyAlignment="1">
      <alignment horizontal="center" vertical="center" wrapText="1"/>
    </xf>
    <xf numFmtId="0" fontId="8" fillId="39" borderId="17" xfId="0" applyFont="1" applyFill="1" applyBorder="1" applyAlignment="1">
      <alignment horizontal="center" vertical="center" wrapText="1"/>
    </xf>
    <xf numFmtId="0" fontId="8" fillId="39" borderId="22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8" fillId="39" borderId="14" xfId="0" applyFont="1" applyFill="1" applyBorder="1" applyAlignment="1">
      <alignment horizontal="left" wrapText="1"/>
    </xf>
    <xf numFmtId="0" fontId="8" fillId="39" borderId="15" xfId="0" applyFont="1" applyFill="1" applyBorder="1" applyAlignment="1">
      <alignment horizontal="left" wrapText="1"/>
    </xf>
    <xf numFmtId="0" fontId="8" fillId="39" borderId="19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7" fillId="39" borderId="14" xfId="0" applyFont="1" applyFill="1" applyBorder="1" applyAlignment="1">
      <alignment horizontal="left" wrapText="1"/>
    </xf>
    <xf numFmtId="0" fontId="7" fillId="39" borderId="15" xfId="0" applyFont="1" applyFill="1" applyBorder="1" applyAlignment="1">
      <alignment horizontal="left" wrapText="1"/>
    </xf>
    <xf numFmtId="0" fontId="7" fillId="39" borderId="19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8" fillId="39" borderId="27" xfId="0" applyFont="1" applyFill="1" applyBorder="1" applyAlignment="1">
      <alignment horizontal="left" vertical="center" wrapText="1"/>
    </xf>
    <xf numFmtId="0" fontId="8" fillId="39" borderId="12" xfId="0" applyFont="1" applyFill="1" applyBorder="1" applyAlignment="1">
      <alignment horizontal="left" vertical="center" wrapText="1"/>
    </xf>
    <xf numFmtId="0" fontId="8" fillId="39" borderId="28" xfId="0" applyFont="1" applyFill="1" applyBorder="1" applyAlignment="1">
      <alignment horizontal="left" vertical="center" wrapText="1"/>
    </xf>
    <xf numFmtId="0" fontId="8" fillId="39" borderId="13" xfId="0" applyFont="1" applyFill="1" applyBorder="1" applyAlignment="1">
      <alignment horizontal="left" vertical="center" wrapText="1"/>
    </xf>
    <xf numFmtId="0" fontId="7" fillId="39" borderId="29" xfId="0" applyNumberFormat="1" applyFont="1" applyFill="1" applyBorder="1" applyAlignment="1" applyProtection="1">
      <alignment horizontal="center" wrapText="1"/>
      <protection/>
    </xf>
    <xf numFmtId="0" fontId="7" fillId="39" borderId="0" xfId="0" applyNumberFormat="1" applyFont="1" applyFill="1" applyBorder="1" applyAlignment="1" applyProtection="1">
      <alignment horizontal="center" wrapText="1"/>
      <protection/>
    </xf>
    <xf numFmtId="0" fontId="14" fillId="0" borderId="0" xfId="0" applyFont="1" applyFill="1" applyAlignment="1">
      <alignment horizontal="left"/>
    </xf>
  </cellXfs>
  <cellStyles count="1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Денежный 2" xfId="57"/>
    <cellStyle name="Заголовки полей" xfId="58"/>
    <cellStyle name="Заголовки полей [печать]" xfId="59"/>
    <cellStyle name="Заголовки полей 2" xfId="60"/>
    <cellStyle name="Заголовки полей 3" xfId="61"/>
    <cellStyle name="Заголовки полей 4" xfId="62"/>
    <cellStyle name="Заголовок 1" xfId="63"/>
    <cellStyle name="Заголовок 2" xfId="64"/>
    <cellStyle name="Заголовок 3" xfId="65"/>
    <cellStyle name="Заголовок 4" xfId="66"/>
    <cellStyle name="Заголовок меры" xfId="67"/>
    <cellStyle name="Заголовок меры 2" xfId="68"/>
    <cellStyle name="Заголовок меры 3" xfId="69"/>
    <cellStyle name="Заголовок меры 4" xfId="70"/>
    <cellStyle name="Заголовок показателя [печать]" xfId="71"/>
    <cellStyle name="Заголовок показателя константы" xfId="72"/>
    <cellStyle name="Заголовок показателя константы 2" xfId="73"/>
    <cellStyle name="Заголовок показателя константы 3" xfId="74"/>
    <cellStyle name="Заголовок показателя константы 4" xfId="75"/>
    <cellStyle name="Заголовок результата расчета" xfId="76"/>
    <cellStyle name="Заголовок результата расчета 2" xfId="77"/>
    <cellStyle name="Заголовок результата расчета 3" xfId="78"/>
    <cellStyle name="Заголовок результата расчета 4" xfId="79"/>
    <cellStyle name="Заголовок свободного показателя" xfId="80"/>
    <cellStyle name="Заголовок свободного показателя 2" xfId="81"/>
    <cellStyle name="Заголовок свободного показателя 3" xfId="82"/>
    <cellStyle name="Заголовок свободного показателя 4" xfId="83"/>
    <cellStyle name="Значение фильтра" xfId="84"/>
    <cellStyle name="Значение фильтра [печать]" xfId="85"/>
    <cellStyle name="Значение фильтра [печать] 2" xfId="86"/>
    <cellStyle name="Значение фильтра [печать] 3" xfId="87"/>
    <cellStyle name="Значение фильтра [печать] 4" xfId="88"/>
    <cellStyle name="Значение фильтра 2" xfId="89"/>
    <cellStyle name="Значение фильтра 3" xfId="90"/>
    <cellStyle name="Значение фильтра 4" xfId="91"/>
    <cellStyle name="Информация о задаче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2 2" xfId="98"/>
    <cellStyle name="Обычный 2 3" xfId="99"/>
    <cellStyle name="Обычный 2 4" xfId="100"/>
    <cellStyle name="Обычный 2 5" xfId="101"/>
    <cellStyle name="Обычный 3" xfId="102"/>
    <cellStyle name="Обычный 4" xfId="103"/>
    <cellStyle name="Отдельная ячейка" xfId="104"/>
    <cellStyle name="Отдельная ячейка - константа" xfId="105"/>
    <cellStyle name="Отдельная ячейка - константа [печать]" xfId="106"/>
    <cellStyle name="Отдельная ячейка - константа [печать] 2" xfId="107"/>
    <cellStyle name="Отдельная ячейка - константа [печать] 3" xfId="108"/>
    <cellStyle name="Отдельная ячейка - константа [печать] 4" xfId="109"/>
    <cellStyle name="Отдельная ячейка - константа 2" xfId="110"/>
    <cellStyle name="Отдельная ячейка - константа 3" xfId="111"/>
    <cellStyle name="Отдельная ячейка - константа 4" xfId="112"/>
    <cellStyle name="Отдельная ячейка [печать]" xfId="113"/>
    <cellStyle name="Отдельная ячейка [печать] 2" xfId="114"/>
    <cellStyle name="Отдельная ячейка [печать] 3" xfId="115"/>
    <cellStyle name="Отдельная ячейка [печать] 4" xfId="116"/>
    <cellStyle name="Отдельная ячейка 2" xfId="117"/>
    <cellStyle name="Отдельная ячейка 3" xfId="118"/>
    <cellStyle name="Отдельная ячейка 4" xfId="119"/>
    <cellStyle name="Отдельная ячейка-результат" xfId="120"/>
    <cellStyle name="Отдельная ячейка-результат [печать]" xfId="121"/>
    <cellStyle name="Отдельная ячейка-результат [печать] 2" xfId="122"/>
    <cellStyle name="Отдельная ячейка-результат [печать] 3" xfId="123"/>
    <cellStyle name="Отдельная ячейка-результат [печать] 4" xfId="124"/>
    <cellStyle name="Отдельная ячейка-результат 2" xfId="125"/>
    <cellStyle name="Отдельная ячейка-результат 3" xfId="126"/>
    <cellStyle name="Отдельная ячейка-результат 4" xfId="127"/>
    <cellStyle name="Followed Hyperlink" xfId="128"/>
    <cellStyle name="Плохой" xfId="129"/>
    <cellStyle name="Пояснение" xfId="130"/>
    <cellStyle name="Примечание" xfId="131"/>
    <cellStyle name="Percent" xfId="132"/>
    <cellStyle name="Свойства элементов измерения" xfId="133"/>
    <cellStyle name="Свойства элементов измерения [печать]" xfId="134"/>
    <cellStyle name="Свойства элементов измерения [печать] 2" xfId="135"/>
    <cellStyle name="Свойства элементов измерения [печать] 3" xfId="136"/>
    <cellStyle name="Свойства элементов измерения [печать] 4" xfId="137"/>
    <cellStyle name="Связанная ячейка" xfId="138"/>
    <cellStyle name="Текст предупреждения" xfId="139"/>
    <cellStyle name="Comma" xfId="140"/>
    <cellStyle name="Comma [0]" xfId="141"/>
    <cellStyle name="Хороший" xfId="142"/>
    <cellStyle name="Элементы осей" xfId="143"/>
    <cellStyle name="Элементы осей [печать]" xfId="144"/>
    <cellStyle name="Элементы осей [печать] 2" xfId="145"/>
    <cellStyle name="Элементы осей [печать] 3" xfId="146"/>
    <cellStyle name="Элементы осей [печать] 4" xfId="147"/>
    <cellStyle name="Элементы осей 2" xfId="148"/>
    <cellStyle name="Элементы осей 3" xfId="149"/>
    <cellStyle name="Элементы осей 4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2;&#1077;&#1083;&#1077;&#1074;&#1099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 раздел 1"/>
      <sheetName val="7 целевые 1 "/>
      <sheetName val="8 ведомственная"/>
      <sheetName val="9 программы"/>
    </sheetNames>
    <sheetDataSet>
      <sheetData sheetId="1">
        <row r="126">
          <cell r="G126">
            <v>0</v>
          </cell>
          <cell r="H126">
            <v>15860.6</v>
          </cell>
          <cell r="I126">
            <v>0</v>
          </cell>
        </row>
        <row r="130">
          <cell r="G130">
            <v>5524.2</v>
          </cell>
          <cell r="H130">
            <v>16617</v>
          </cell>
          <cell r="I130">
            <v>2200.3999999999996</v>
          </cell>
        </row>
        <row r="170">
          <cell r="G170">
            <v>0</v>
          </cell>
          <cell r="H170">
            <v>120</v>
          </cell>
          <cell r="I170">
            <v>27.4</v>
          </cell>
        </row>
        <row r="179">
          <cell r="G179">
            <v>0</v>
          </cell>
          <cell r="H179">
            <v>140</v>
          </cell>
          <cell r="I179">
            <v>27.3</v>
          </cell>
        </row>
        <row r="188">
          <cell r="G188">
            <v>242.1</v>
          </cell>
          <cell r="H188">
            <v>153.10000000000002</v>
          </cell>
          <cell r="I188">
            <v>0</v>
          </cell>
        </row>
        <row r="215">
          <cell r="G215">
            <v>2642</v>
          </cell>
          <cell r="H215">
            <v>81.7</v>
          </cell>
          <cell r="I215">
            <v>0</v>
          </cell>
        </row>
        <row r="221">
          <cell r="G221">
            <v>29801.9</v>
          </cell>
          <cell r="H221">
            <v>15439.4</v>
          </cell>
          <cell r="I221">
            <v>0</v>
          </cell>
        </row>
        <row r="235">
          <cell r="G235">
            <v>1348.2</v>
          </cell>
          <cell r="H235">
            <v>151.89999999999998</v>
          </cell>
          <cell r="I235">
            <v>0</v>
          </cell>
        </row>
        <row r="254">
          <cell r="G254">
            <v>0</v>
          </cell>
          <cell r="H254">
            <v>300</v>
          </cell>
          <cell r="I254">
            <v>0</v>
          </cell>
        </row>
        <row r="264">
          <cell r="G264">
            <v>3458</v>
          </cell>
          <cell r="H264">
            <v>2097</v>
          </cell>
          <cell r="I264">
            <v>0</v>
          </cell>
        </row>
        <row r="279">
          <cell r="G279">
            <v>1613</v>
          </cell>
          <cell r="H279">
            <v>0</v>
          </cell>
          <cell r="I279">
            <v>179.2</v>
          </cell>
        </row>
        <row r="285">
          <cell r="G285">
            <v>210.3</v>
          </cell>
          <cell r="H285">
            <v>500</v>
          </cell>
          <cell r="I285">
            <v>0</v>
          </cell>
        </row>
        <row r="301">
          <cell r="G301">
            <v>142510.30000000002</v>
          </cell>
          <cell r="H301">
            <v>40642.6</v>
          </cell>
          <cell r="I301">
            <v>0</v>
          </cell>
        </row>
        <row r="326">
          <cell r="G326">
            <v>323515.2</v>
          </cell>
          <cell r="H326">
            <v>96366.89999999998</v>
          </cell>
          <cell r="I326">
            <v>0</v>
          </cell>
        </row>
        <row r="376">
          <cell r="G376">
            <v>5152.3</v>
          </cell>
          <cell r="H376">
            <v>29609.100000000002</v>
          </cell>
          <cell r="I376">
            <v>0</v>
          </cell>
        </row>
        <row r="399">
          <cell r="G399">
            <v>1500</v>
          </cell>
          <cell r="H399">
            <v>4429.9</v>
          </cell>
          <cell r="I399">
            <v>0</v>
          </cell>
        </row>
        <row r="437">
          <cell r="G437">
            <v>119.19999999999999</v>
          </cell>
          <cell r="H437">
            <v>56230.600000000006</v>
          </cell>
          <cell r="I437">
            <v>0</v>
          </cell>
        </row>
        <row r="487">
          <cell r="G487">
            <v>46525.7</v>
          </cell>
          <cell r="H487">
            <v>39692.1</v>
          </cell>
          <cell r="I487">
            <v>100</v>
          </cell>
        </row>
        <row r="540">
          <cell r="G540">
            <v>0</v>
          </cell>
          <cell r="H540">
            <v>4725.1</v>
          </cell>
          <cell r="I540">
            <v>0</v>
          </cell>
        </row>
        <row r="564">
          <cell r="G564">
            <v>551.5</v>
          </cell>
          <cell r="H564">
            <v>0</v>
          </cell>
          <cell r="I564">
            <v>0</v>
          </cell>
        </row>
        <row r="570">
          <cell r="G570">
            <v>0</v>
          </cell>
          <cell r="H570">
            <v>438</v>
          </cell>
          <cell r="I570">
            <v>0</v>
          </cell>
        </row>
        <row r="579">
          <cell r="G579">
            <v>0</v>
          </cell>
          <cell r="H579">
            <v>1941.7</v>
          </cell>
          <cell r="I579">
            <v>0</v>
          </cell>
        </row>
        <row r="586">
          <cell r="G586">
            <v>26217</v>
          </cell>
          <cell r="H586">
            <v>895.9</v>
          </cell>
          <cell r="I586">
            <v>0</v>
          </cell>
        </row>
        <row r="617">
          <cell r="G617">
            <v>0</v>
          </cell>
          <cell r="H617">
            <v>477.6</v>
          </cell>
          <cell r="I617">
            <v>0</v>
          </cell>
        </row>
        <row r="623">
          <cell r="G623">
            <v>12402.2</v>
          </cell>
          <cell r="H623">
            <v>8441.400000000001</v>
          </cell>
          <cell r="I623">
            <v>537.5</v>
          </cell>
        </row>
        <row r="669">
          <cell r="G669">
            <v>3576.4</v>
          </cell>
          <cell r="H669">
            <v>13401.4</v>
          </cell>
          <cell r="I669">
            <v>0</v>
          </cell>
        </row>
        <row r="676">
          <cell r="G676">
            <v>0</v>
          </cell>
          <cell r="H676">
            <v>46941.1</v>
          </cell>
          <cell r="I67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76"/>
  <sheetViews>
    <sheetView view="pageBreakPreview" zoomScale="70" zoomScaleNormal="85" zoomScaleSheetLayoutView="70" zoomScalePageLayoutView="0" workbookViewId="0" topLeftCell="A1">
      <selection activeCell="C7" sqref="C7:L7"/>
    </sheetView>
  </sheetViews>
  <sheetFormatPr defaultColWidth="9.00390625" defaultRowHeight="12.75"/>
  <cols>
    <col min="1" max="1" width="87.625" style="6" customWidth="1"/>
    <col min="2" max="2" width="11.25390625" style="1" customWidth="1"/>
    <col min="3" max="3" width="12.75390625" style="1" customWidth="1"/>
    <col min="4" max="4" width="17.75390625" style="1" customWidth="1"/>
    <col min="5" max="6" width="15.75390625" style="1" hidden="1" customWidth="1"/>
    <col min="7" max="7" width="3.875" style="1" hidden="1" customWidth="1"/>
    <col min="8" max="8" width="15.625" style="1" customWidth="1"/>
    <col min="9" max="11" width="15.75390625" style="1" hidden="1" customWidth="1"/>
    <col min="12" max="12" width="15.625" style="1" customWidth="1"/>
    <col min="13" max="15" width="15.75390625" style="1" hidden="1" customWidth="1"/>
    <col min="16" max="16" width="15.75390625" style="1" customWidth="1"/>
    <col min="17" max="16384" width="9.125" style="1" customWidth="1"/>
  </cols>
  <sheetData>
    <row r="1" spans="3:12" ht="18.75">
      <c r="C1" s="178" t="s">
        <v>675</v>
      </c>
      <c r="D1" s="179"/>
      <c r="E1" s="50"/>
      <c r="F1" s="50"/>
      <c r="G1" s="50"/>
      <c r="H1" s="50"/>
      <c r="I1" s="50"/>
      <c r="J1" s="50"/>
      <c r="K1" s="50"/>
      <c r="L1" s="50"/>
    </row>
    <row r="2" spans="3:12" ht="18.75">
      <c r="C2" s="178" t="s">
        <v>161</v>
      </c>
      <c r="D2" s="50"/>
      <c r="E2" s="50"/>
      <c r="F2" s="50"/>
      <c r="G2" s="50"/>
      <c r="H2" s="50"/>
      <c r="I2" s="50"/>
      <c r="J2" s="50"/>
      <c r="K2" s="50"/>
      <c r="L2" s="50"/>
    </row>
    <row r="3" spans="3:12" ht="18.75">
      <c r="C3" s="178" t="s">
        <v>141</v>
      </c>
      <c r="D3" s="50"/>
      <c r="E3" s="50"/>
      <c r="F3" s="50"/>
      <c r="G3" s="50"/>
      <c r="H3" s="50"/>
      <c r="I3" s="50"/>
      <c r="J3" s="50"/>
      <c r="K3" s="50"/>
      <c r="L3" s="50"/>
    </row>
    <row r="4" spans="3:12" ht="18.75">
      <c r="C4" s="178" t="s">
        <v>702</v>
      </c>
      <c r="D4" s="50"/>
      <c r="E4" s="50"/>
      <c r="F4" s="50"/>
      <c r="G4" s="50"/>
      <c r="H4" s="50"/>
      <c r="I4" s="50"/>
      <c r="J4" s="50"/>
      <c r="K4" s="50"/>
      <c r="L4" s="50"/>
    </row>
    <row r="5" spans="3:12" ht="18.75">
      <c r="C5" s="182" t="s">
        <v>676</v>
      </c>
      <c r="D5" s="183"/>
      <c r="E5" s="183"/>
      <c r="F5" s="183"/>
      <c r="G5" s="183"/>
      <c r="H5" s="183"/>
      <c r="I5" s="183"/>
      <c r="J5" s="183"/>
      <c r="K5" s="183"/>
      <c r="L5" s="183"/>
    </row>
    <row r="6" spans="1:15" ht="18.75">
      <c r="A6" s="25"/>
      <c r="B6" s="62"/>
      <c r="C6" s="182" t="s">
        <v>161</v>
      </c>
      <c r="D6" s="183"/>
      <c r="E6" s="183"/>
      <c r="F6" s="183"/>
      <c r="G6" s="183"/>
      <c r="H6" s="183"/>
      <c r="I6" s="183"/>
      <c r="J6" s="183"/>
      <c r="K6" s="183"/>
      <c r="L6" s="183"/>
      <c r="M6" s="19"/>
      <c r="N6" s="19"/>
      <c r="O6" s="19"/>
    </row>
    <row r="7" spans="1:15" ht="18.75">
      <c r="A7" s="25"/>
      <c r="B7" s="62"/>
      <c r="C7" s="182" t="s">
        <v>141</v>
      </c>
      <c r="D7" s="183"/>
      <c r="E7" s="183"/>
      <c r="F7" s="183"/>
      <c r="G7" s="183"/>
      <c r="H7" s="183"/>
      <c r="I7" s="183"/>
      <c r="J7" s="183"/>
      <c r="K7" s="183"/>
      <c r="L7" s="183"/>
      <c r="M7" s="19"/>
      <c r="N7" s="19"/>
      <c r="O7" s="19"/>
    </row>
    <row r="8" spans="1:15" ht="18.75">
      <c r="A8" s="25"/>
      <c r="B8" s="62"/>
      <c r="C8" s="182" t="s">
        <v>626</v>
      </c>
      <c r="D8" s="183"/>
      <c r="E8" s="183"/>
      <c r="F8" s="183"/>
      <c r="G8" s="183"/>
      <c r="H8" s="183"/>
      <c r="I8" s="183"/>
      <c r="J8" s="183"/>
      <c r="K8" s="183"/>
      <c r="L8" s="183"/>
      <c r="M8" s="19"/>
      <c r="N8" s="19"/>
      <c r="O8" s="19"/>
    </row>
    <row r="9" spans="1:15" ht="18.75">
      <c r="A9" s="25"/>
      <c r="B9" s="62"/>
      <c r="C9" s="182" t="s">
        <v>677</v>
      </c>
      <c r="D9" s="183"/>
      <c r="E9" s="183"/>
      <c r="F9" s="183"/>
      <c r="G9" s="183"/>
      <c r="H9" s="183"/>
      <c r="I9" s="183"/>
      <c r="J9" s="183"/>
      <c r="K9" s="183"/>
      <c r="L9" s="183"/>
      <c r="M9" s="19"/>
      <c r="N9" s="19"/>
      <c r="O9" s="19"/>
    </row>
    <row r="10" spans="1:15" ht="31.5" customHeight="1">
      <c r="A10" s="184" t="s">
        <v>381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9"/>
      <c r="N10" s="19"/>
      <c r="O10" s="19"/>
    </row>
    <row r="11" spans="1:19" ht="28.5" customHeight="1">
      <c r="A11" s="185" t="s">
        <v>382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9"/>
      <c r="N11" s="19"/>
      <c r="O11" s="19"/>
      <c r="S11" s="1" t="s">
        <v>157</v>
      </c>
    </row>
    <row r="12" spans="1:15" ht="23.25" customHeight="1">
      <c r="A12" s="185" t="s">
        <v>621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9"/>
      <c r="N12" s="19"/>
      <c r="O12" s="19"/>
    </row>
    <row r="13" spans="1:15" ht="2.25" customHeight="1" hidden="1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19"/>
      <c r="N13" s="19"/>
      <c r="O13" s="19"/>
    </row>
    <row r="14" spans="1:15" ht="19.5" customHeight="1" hidden="1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19"/>
      <c r="N14" s="19"/>
      <c r="O14" s="19"/>
    </row>
    <row r="15" spans="1:15" ht="16.5" customHeight="1">
      <c r="A15" s="20"/>
      <c r="B15" s="21"/>
      <c r="C15" s="21"/>
      <c r="D15" s="19"/>
      <c r="E15" s="22" t="s">
        <v>282</v>
      </c>
      <c r="F15" s="22"/>
      <c r="G15" s="19"/>
      <c r="H15" s="19"/>
      <c r="I15" s="19"/>
      <c r="J15" s="19"/>
      <c r="K15" s="19"/>
      <c r="L15" s="7" t="s">
        <v>214</v>
      </c>
      <c r="M15" s="19"/>
      <c r="N15" s="19"/>
      <c r="O15" s="19"/>
    </row>
    <row r="16" spans="1:15" ht="48" customHeight="1">
      <c r="A16" s="186" t="s">
        <v>111</v>
      </c>
      <c r="B16" s="186" t="s">
        <v>513</v>
      </c>
      <c r="C16" s="186" t="s">
        <v>514</v>
      </c>
      <c r="D16" s="189" t="s">
        <v>158</v>
      </c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</row>
    <row r="17" spans="1:15" ht="30.75" customHeight="1">
      <c r="A17" s="187"/>
      <c r="B17" s="188"/>
      <c r="C17" s="188"/>
      <c r="D17" s="5" t="s">
        <v>550</v>
      </c>
      <c r="E17" s="5" t="s">
        <v>344</v>
      </c>
      <c r="F17" s="5" t="s">
        <v>342</v>
      </c>
      <c r="G17" s="5" t="s">
        <v>343</v>
      </c>
      <c r="H17" s="84" t="s">
        <v>591</v>
      </c>
      <c r="I17" s="5" t="s">
        <v>344</v>
      </c>
      <c r="J17" s="5" t="s">
        <v>342</v>
      </c>
      <c r="K17" s="5" t="s">
        <v>343</v>
      </c>
      <c r="L17" s="84" t="s">
        <v>620</v>
      </c>
      <c r="M17" s="5" t="s">
        <v>344</v>
      </c>
      <c r="N17" s="5" t="s">
        <v>342</v>
      </c>
      <c r="O17" s="5" t="s">
        <v>343</v>
      </c>
    </row>
    <row r="18" spans="1:15" ht="21.75" customHeight="1">
      <c r="A18" s="77">
        <v>1</v>
      </c>
      <c r="B18" s="75">
        <v>2</v>
      </c>
      <c r="C18" s="75">
        <v>3</v>
      </c>
      <c r="D18" s="28">
        <v>4</v>
      </c>
      <c r="E18" s="5"/>
      <c r="F18" s="5"/>
      <c r="G18" s="5"/>
      <c r="H18" s="77">
        <v>5</v>
      </c>
      <c r="I18" s="5"/>
      <c r="J18" s="5"/>
      <c r="K18" s="5"/>
      <c r="L18" s="77">
        <v>6</v>
      </c>
      <c r="M18" s="5"/>
      <c r="N18" s="5"/>
      <c r="O18" s="5"/>
    </row>
    <row r="19" spans="1:15" ht="18.75">
      <c r="A19" s="79" t="s">
        <v>202</v>
      </c>
      <c r="B19" s="10" t="s">
        <v>112</v>
      </c>
      <c r="C19" s="10" t="s">
        <v>373</v>
      </c>
      <c r="D19" s="11">
        <f>D20+D21+D22+D23+D24+D26+D27+D25</f>
        <v>99980.80000000002</v>
      </c>
      <c r="E19" s="11" t="e">
        <f aca="true" t="shared" si="0" ref="E19:L19">E20+E21+E22+E23+E24+E26+E27+E25</f>
        <v>#REF!</v>
      </c>
      <c r="F19" s="11" t="e">
        <f t="shared" si="0"/>
        <v>#REF!</v>
      </c>
      <c r="G19" s="11" t="e">
        <f t="shared" si="0"/>
        <v>#REF!</v>
      </c>
      <c r="H19" s="11">
        <f t="shared" si="0"/>
        <v>95700.70000000001</v>
      </c>
      <c r="I19" s="11" t="e">
        <f t="shared" si="0"/>
        <v>#REF!</v>
      </c>
      <c r="J19" s="11" t="e">
        <f t="shared" si="0"/>
        <v>#REF!</v>
      </c>
      <c r="K19" s="11" t="e">
        <f t="shared" si="0"/>
        <v>#REF!</v>
      </c>
      <c r="L19" s="11">
        <f t="shared" si="0"/>
        <v>80908.1</v>
      </c>
      <c r="M19" s="11" t="e">
        <f>M20+M21+M22+M23+M24+M26+M27</f>
        <v>#REF!</v>
      </c>
      <c r="N19" s="11" t="e">
        <f>N20+N21+N22+N23+N24+N26+N27</f>
        <v>#REF!</v>
      </c>
      <c r="O19" s="11" t="e">
        <f>O20+O21+O22+O23+O24+O26+O27</f>
        <v>#REF!</v>
      </c>
    </row>
    <row r="20" spans="1:15" ht="37.5">
      <c r="A20" s="12" t="s">
        <v>93</v>
      </c>
      <c r="B20" s="13" t="s">
        <v>112</v>
      </c>
      <c r="C20" s="13" t="s">
        <v>116</v>
      </c>
      <c r="D20" s="9">
        <f>'7 целевые  '!F16</f>
        <v>1877.1999999999998</v>
      </c>
      <c r="E20" s="9" t="e">
        <f>#REF!</f>
        <v>#REF!</v>
      </c>
      <c r="F20" s="9" t="e">
        <f>#REF!</f>
        <v>#REF!</v>
      </c>
      <c r="G20" s="9" t="e">
        <f>#REF!</f>
        <v>#REF!</v>
      </c>
      <c r="H20" s="9">
        <f>'7 целевые  '!J16</f>
        <v>1772.6000000000001</v>
      </c>
      <c r="I20" s="9">
        <f>'7 целевые  '!K16</f>
        <v>0</v>
      </c>
      <c r="J20" s="9">
        <f>'7 целевые  '!L16</f>
        <v>1772.6000000000001</v>
      </c>
      <c r="K20" s="9">
        <f>'7 целевые  '!M16</f>
        <v>0</v>
      </c>
      <c r="L20" s="9">
        <f>'7 целевые  '!N16</f>
        <v>1772.6000000000001</v>
      </c>
      <c r="M20" s="9" t="e">
        <f>#REF!</f>
        <v>#REF!</v>
      </c>
      <c r="N20" s="9" t="e">
        <f>#REF!</f>
        <v>#REF!</v>
      </c>
      <c r="O20" s="9" t="e">
        <f>#REF!</f>
        <v>#REF!</v>
      </c>
    </row>
    <row r="21" spans="1:15" ht="56.25">
      <c r="A21" s="78" t="s">
        <v>186</v>
      </c>
      <c r="B21" s="13" t="s">
        <v>112</v>
      </c>
      <c r="C21" s="13" t="s">
        <v>115</v>
      </c>
      <c r="D21" s="9">
        <f>'7 целевые  '!F23</f>
        <v>1364.2</v>
      </c>
      <c r="E21" s="9">
        <f>'7 целевые  '!G23</f>
        <v>0</v>
      </c>
      <c r="F21" s="9">
        <f>'7 целевые  '!H23</f>
        <v>1364.2</v>
      </c>
      <c r="G21" s="9">
        <f>'7 целевые  '!I23</f>
        <v>0</v>
      </c>
      <c r="H21" s="9">
        <f>'7 целевые  '!J23</f>
        <v>1464.2</v>
      </c>
      <c r="I21" s="9">
        <f>'7 целевые  '!K23</f>
        <v>0</v>
      </c>
      <c r="J21" s="9">
        <f>'7 целевые  '!L23</f>
        <v>1464.2</v>
      </c>
      <c r="K21" s="9">
        <f>'7 целевые  '!M23</f>
        <v>0</v>
      </c>
      <c r="L21" s="9">
        <f>'7 целевые  '!N23</f>
        <v>1364.2</v>
      </c>
      <c r="M21" s="9" t="e">
        <f>#REF!</f>
        <v>#REF!</v>
      </c>
      <c r="N21" s="9" t="e">
        <f>#REF!</f>
        <v>#REF!</v>
      </c>
      <c r="O21" s="9" t="e">
        <f>#REF!</f>
        <v>#REF!</v>
      </c>
    </row>
    <row r="22" spans="1:15" ht="56.25">
      <c r="A22" s="78" t="s">
        <v>89</v>
      </c>
      <c r="B22" s="13" t="s">
        <v>112</v>
      </c>
      <c r="C22" s="13" t="s">
        <v>113</v>
      </c>
      <c r="D22" s="9">
        <f>'7 целевые  '!F30</f>
        <v>44038.700000000004</v>
      </c>
      <c r="E22" s="9" t="e">
        <f>#REF!</f>
        <v>#REF!</v>
      </c>
      <c r="F22" s="9" t="e">
        <f>#REF!</f>
        <v>#REF!</v>
      </c>
      <c r="G22" s="9" t="e">
        <f>#REF!</f>
        <v>#REF!</v>
      </c>
      <c r="H22" s="9">
        <f>'7 целевые  '!J30</f>
        <v>41535.90000000001</v>
      </c>
      <c r="I22" s="9">
        <f>'7 целевые  '!K30</f>
        <v>3161</v>
      </c>
      <c r="J22" s="9">
        <f>'7 целевые  '!L30</f>
        <v>37886.600000000006</v>
      </c>
      <c r="K22" s="9">
        <f>'7 целевые  '!M30</f>
        <v>488.3</v>
      </c>
      <c r="L22" s="9">
        <f>'7 целевые  '!N30</f>
        <v>41036.50000000001</v>
      </c>
      <c r="M22" s="9" t="e">
        <f>#REF!</f>
        <v>#REF!</v>
      </c>
      <c r="N22" s="9" t="e">
        <f>#REF!</f>
        <v>#REF!</v>
      </c>
      <c r="O22" s="9" t="e">
        <f>#REF!</f>
        <v>#REF!</v>
      </c>
    </row>
    <row r="23" spans="1:15" ht="18.75">
      <c r="A23" s="78" t="s">
        <v>156</v>
      </c>
      <c r="B23" s="13" t="s">
        <v>112</v>
      </c>
      <c r="C23" s="13" t="s">
        <v>120</v>
      </c>
      <c r="D23" s="9">
        <f>'7 целевые  '!F98</f>
        <v>0.8</v>
      </c>
      <c r="E23" s="9" t="e">
        <f>#REF!</f>
        <v>#REF!</v>
      </c>
      <c r="F23" s="9" t="e">
        <f>#REF!</f>
        <v>#REF!</v>
      </c>
      <c r="G23" s="9" t="e">
        <f>#REF!</f>
        <v>#REF!</v>
      </c>
      <c r="H23" s="9">
        <f>'7 целевые  '!J98</f>
        <v>0.9</v>
      </c>
      <c r="I23" s="9" t="e">
        <f>#REF!</f>
        <v>#REF!</v>
      </c>
      <c r="J23" s="9" t="e">
        <f>#REF!</f>
        <v>#REF!</v>
      </c>
      <c r="K23" s="9" t="e">
        <f>#REF!</f>
        <v>#REF!</v>
      </c>
      <c r="L23" s="9">
        <f>'7 целевые  '!N98</f>
        <v>0.8</v>
      </c>
      <c r="M23" s="9" t="e">
        <f>#REF!</f>
        <v>#REF!</v>
      </c>
      <c r="N23" s="9" t="e">
        <f>#REF!</f>
        <v>#REF!</v>
      </c>
      <c r="O23" s="9" t="e">
        <f>#REF!</f>
        <v>#REF!</v>
      </c>
    </row>
    <row r="24" spans="1:15" ht="37.5">
      <c r="A24" s="35" t="s">
        <v>188</v>
      </c>
      <c r="B24" s="13" t="s">
        <v>112</v>
      </c>
      <c r="C24" s="13" t="s">
        <v>128</v>
      </c>
      <c r="D24" s="9">
        <f>'7 целевые  '!F102</f>
        <v>10472.699999999999</v>
      </c>
      <c r="E24" s="9" t="e">
        <f>#REF!</f>
        <v>#REF!</v>
      </c>
      <c r="F24" s="9" t="e">
        <f>#REF!</f>
        <v>#REF!</v>
      </c>
      <c r="G24" s="9" t="e">
        <f>#REF!</f>
        <v>#REF!</v>
      </c>
      <c r="H24" s="9">
        <f>'7 целевые  '!J102</f>
        <v>10622.699999999999</v>
      </c>
      <c r="I24" s="9">
        <f>'7 целевые  '!K102</f>
        <v>0</v>
      </c>
      <c r="J24" s="9">
        <f>'7 целевые  '!L102</f>
        <v>10078.099999999999</v>
      </c>
      <c r="K24" s="9">
        <f>'7 целевые  '!M102</f>
        <v>544.6</v>
      </c>
      <c r="L24" s="9">
        <f>'7 целевые  '!N102</f>
        <v>10472.699999999999</v>
      </c>
      <c r="M24" s="9" t="e">
        <f>#REF!</f>
        <v>#REF!</v>
      </c>
      <c r="N24" s="9" t="e">
        <f>#REF!</f>
        <v>#REF!</v>
      </c>
      <c r="O24" s="9" t="e">
        <f>#REF!</f>
        <v>#REF!</v>
      </c>
    </row>
    <row r="25" spans="1:15" ht="18.75">
      <c r="A25" s="170" t="s">
        <v>684</v>
      </c>
      <c r="B25" s="110" t="s">
        <v>112</v>
      </c>
      <c r="C25" s="110" t="s">
        <v>121</v>
      </c>
      <c r="D25" s="9">
        <f>'7 целевые  '!F126</f>
        <v>2000</v>
      </c>
      <c r="E25" s="9"/>
      <c r="F25" s="9"/>
      <c r="G25" s="9"/>
      <c r="H25" s="9">
        <f>'7 целевые  '!J126</f>
        <v>0</v>
      </c>
      <c r="I25" s="9"/>
      <c r="J25" s="9"/>
      <c r="K25" s="9"/>
      <c r="L25" s="9">
        <f>'7 целевые  '!N126</f>
        <v>0</v>
      </c>
      <c r="M25" s="9"/>
      <c r="N25" s="9"/>
      <c r="O25" s="9"/>
    </row>
    <row r="26" spans="1:15" ht="18.75">
      <c r="A26" s="78" t="s">
        <v>114</v>
      </c>
      <c r="B26" s="13" t="s">
        <v>112</v>
      </c>
      <c r="C26" s="13" t="s">
        <v>134</v>
      </c>
      <c r="D26" s="9">
        <f>'7 целевые  '!F130</f>
        <v>14813.6</v>
      </c>
      <c r="E26" s="9">
        <f>'[1]7 целевые 1 '!G126</f>
        <v>0</v>
      </c>
      <c r="F26" s="9">
        <f>'[1]7 целевые 1 '!H126</f>
        <v>15860.6</v>
      </c>
      <c r="G26" s="9">
        <f>'[1]7 целевые 1 '!I126</f>
        <v>0</v>
      </c>
      <c r="H26" s="9">
        <f>'7 целевые  '!J130</f>
        <v>15000</v>
      </c>
      <c r="I26" s="9">
        <f>'7 целевые  '!K130</f>
        <v>0</v>
      </c>
      <c r="J26" s="9">
        <f>'7 целевые  '!L130</f>
        <v>15000</v>
      </c>
      <c r="K26" s="9">
        <f>'7 целевые  '!M130</f>
        <v>0</v>
      </c>
      <c r="L26" s="9">
        <f>'7 целевые  '!N130</f>
        <v>1308.9</v>
      </c>
      <c r="M26" s="9" t="e">
        <f>#REF!</f>
        <v>#REF!</v>
      </c>
      <c r="N26" s="9" t="e">
        <f>#REF!</f>
        <v>#REF!</v>
      </c>
      <c r="O26" s="9" t="e">
        <f>#REF!</f>
        <v>#REF!</v>
      </c>
    </row>
    <row r="27" spans="1:15" ht="24.75" customHeight="1">
      <c r="A27" s="154" t="s">
        <v>135</v>
      </c>
      <c r="B27" s="110" t="s">
        <v>112</v>
      </c>
      <c r="C27" s="110" t="s">
        <v>147</v>
      </c>
      <c r="D27" s="81">
        <f>'7 целевые  '!F134</f>
        <v>25413.600000000002</v>
      </c>
      <c r="E27" s="81">
        <f>'[1]7 целевые 1 '!G130</f>
        <v>5524.2</v>
      </c>
      <c r="F27" s="81">
        <f>'[1]7 целевые 1 '!H130</f>
        <v>16617</v>
      </c>
      <c r="G27" s="81">
        <f>'[1]7 целевые 1 '!I130</f>
        <v>2200.3999999999996</v>
      </c>
      <c r="H27" s="81">
        <f>'7 целевые  '!J134</f>
        <v>25304.4</v>
      </c>
      <c r="I27" s="81">
        <f>'7 целевые  '!K134</f>
        <v>5275.5</v>
      </c>
      <c r="J27" s="81">
        <f>'7 целевые  '!L134</f>
        <v>17828.5</v>
      </c>
      <c r="K27" s="81">
        <f>'7 целевые  '!M134</f>
        <v>2200.4</v>
      </c>
      <c r="L27" s="81">
        <f>'7 целевые  '!N134</f>
        <v>24952.4</v>
      </c>
      <c r="M27" s="9" t="e">
        <f>#REF!</f>
        <v>#REF!</v>
      </c>
      <c r="N27" s="9" t="e">
        <f>#REF!</f>
        <v>#REF!</v>
      </c>
      <c r="O27" s="9" t="e">
        <f>#REF!</f>
        <v>#REF!</v>
      </c>
    </row>
    <row r="28" spans="1:15" ht="24.75" customHeight="1">
      <c r="A28" s="153" t="s">
        <v>689</v>
      </c>
      <c r="B28" s="82" t="s">
        <v>116</v>
      </c>
      <c r="C28" s="82" t="s">
        <v>373</v>
      </c>
      <c r="D28" s="81">
        <f>D29</f>
        <v>6.4</v>
      </c>
      <c r="E28" s="81">
        <f aca="true" t="shared" si="1" ref="E28:L28">E29</f>
        <v>0</v>
      </c>
      <c r="F28" s="81">
        <f t="shared" si="1"/>
        <v>6.4</v>
      </c>
      <c r="G28" s="81">
        <f t="shared" si="1"/>
        <v>0</v>
      </c>
      <c r="H28" s="81">
        <f t="shared" si="1"/>
        <v>0</v>
      </c>
      <c r="I28" s="81">
        <f t="shared" si="1"/>
        <v>0</v>
      </c>
      <c r="J28" s="81">
        <f t="shared" si="1"/>
        <v>0</v>
      </c>
      <c r="K28" s="81">
        <f t="shared" si="1"/>
        <v>0</v>
      </c>
      <c r="L28" s="81">
        <f t="shared" si="1"/>
        <v>0</v>
      </c>
      <c r="M28" s="9"/>
      <c r="N28" s="9"/>
      <c r="O28" s="9"/>
    </row>
    <row r="29" spans="1:15" ht="24.75" customHeight="1">
      <c r="A29" s="154" t="s">
        <v>690</v>
      </c>
      <c r="B29" s="110" t="s">
        <v>116</v>
      </c>
      <c r="C29" s="110" t="s">
        <v>115</v>
      </c>
      <c r="D29" s="81">
        <f>'7 целевые  '!F171</f>
        <v>6.4</v>
      </c>
      <c r="E29" s="81">
        <f>'7 целевые  '!G171</f>
        <v>0</v>
      </c>
      <c r="F29" s="81">
        <f>'7 целевые  '!H171</f>
        <v>6.4</v>
      </c>
      <c r="G29" s="81">
        <f>'7 целевые  '!I171</f>
        <v>0</v>
      </c>
      <c r="H29" s="81">
        <f>'7 целевые  '!J171</f>
        <v>0</v>
      </c>
      <c r="I29" s="81">
        <f>'7 целевые  '!K171</f>
        <v>0</v>
      </c>
      <c r="J29" s="81">
        <f>'7 целевые  '!L171</f>
        <v>0</v>
      </c>
      <c r="K29" s="81">
        <f>'7 целевые  '!M171</f>
        <v>0</v>
      </c>
      <c r="L29" s="81">
        <f>'7 целевые  '!N171</f>
        <v>0</v>
      </c>
      <c r="M29" s="9"/>
      <c r="N29" s="9"/>
      <c r="O29" s="9"/>
    </row>
    <row r="30" spans="1:15" ht="37.5">
      <c r="A30" s="153" t="s">
        <v>194</v>
      </c>
      <c r="B30" s="82" t="s">
        <v>115</v>
      </c>
      <c r="C30" s="82" t="s">
        <v>373</v>
      </c>
      <c r="D30" s="88">
        <f>D32+D33+D31</f>
        <v>1526.4</v>
      </c>
      <c r="E30" s="88">
        <f aca="true" t="shared" si="2" ref="E30:O30">E32+E33+E31</f>
        <v>242.1</v>
      </c>
      <c r="F30" s="88">
        <f t="shared" si="2"/>
        <v>413.1</v>
      </c>
      <c r="G30" s="88">
        <f t="shared" si="2"/>
        <v>54.7</v>
      </c>
      <c r="H30" s="88">
        <f t="shared" si="2"/>
        <v>701.1</v>
      </c>
      <c r="I30" s="88">
        <f t="shared" si="2"/>
        <v>220.6</v>
      </c>
      <c r="J30" s="88">
        <f t="shared" si="2"/>
        <v>425.8</v>
      </c>
      <c r="K30" s="88">
        <f t="shared" si="2"/>
        <v>54.7</v>
      </c>
      <c r="L30" s="88">
        <f t="shared" si="2"/>
        <v>701.1</v>
      </c>
      <c r="M30" s="11" t="e">
        <f t="shared" si="2"/>
        <v>#REF!</v>
      </c>
      <c r="N30" s="11" t="e">
        <f t="shared" si="2"/>
        <v>#REF!</v>
      </c>
      <c r="O30" s="11" t="e">
        <f t="shared" si="2"/>
        <v>#REF!</v>
      </c>
    </row>
    <row r="31" spans="1:15" ht="18.75">
      <c r="A31" s="154" t="s">
        <v>565</v>
      </c>
      <c r="B31" s="110" t="s">
        <v>115</v>
      </c>
      <c r="C31" s="110" t="s">
        <v>117</v>
      </c>
      <c r="D31" s="81">
        <f>'7 целевые  '!F176</f>
        <v>132.4</v>
      </c>
      <c r="E31" s="81">
        <f>'[1]7 целевые 1 '!G170</f>
        <v>0</v>
      </c>
      <c r="F31" s="81">
        <f>'[1]7 целевые 1 '!H170</f>
        <v>120</v>
      </c>
      <c r="G31" s="81">
        <f>'[1]7 целевые 1 '!I170</f>
        <v>27.4</v>
      </c>
      <c r="H31" s="81">
        <f>'7 целевые  '!J176</f>
        <v>177.4</v>
      </c>
      <c r="I31" s="81">
        <f>'7 целевые  '!K176</f>
        <v>0</v>
      </c>
      <c r="J31" s="81">
        <f>'7 целевые  '!L176</f>
        <v>150</v>
      </c>
      <c r="K31" s="81">
        <f>'7 целевые  '!M176</f>
        <v>27.4</v>
      </c>
      <c r="L31" s="81">
        <f>'7 целевые  '!N176</f>
        <v>177.4</v>
      </c>
      <c r="M31" s="9" t="e">
        <f>#REF!</f>
        <v>#REF!</v>
      </c>
      <c r="N31" s="9" t="e">
        <f>#REF!</f>
        <v>#REF!</v>
      </c>
      <c r="O31" s="9" t="e">
        <f>#REF!</f>
        <v>#REF!</v>
      </c>
    </row>
    <row r="32" spans="1:16" ht="43.5" customHeight="1">
      <c r="A32" s="154" t="s">
        <v>560</v>
      </c>
      <c r="B32" s="110" t="s">
        <v>115</v>
      </c>
      <c r="C32" s="110" t="s">
        <v>118</v>
      </c>
      <c r="D32" s="81">
        <f>'7 целевые  '!F185</f>
        <v>402.3</v>
      </c>
      <c r="E32" s="81">
        <f>'[1]7 целевые 1 '!G179</f>
        <v>0</v>
      </c>
      <c r="F32" s="81">
        <f>'[1]7 целевые 1 '!H179</f>
        <v>140</v>
      </c>
      <c r="G32" s="81">
        <f>'[1]7 целевые 1 '!I179</f>
        <v>27.3</v>
      </c>
      <c r="H32" s="81">
        <f>'7 целевые  '!J185</f>
        <v>177.3</v>
      </c>
      <c r="I32" s="81">
        <f>'7 целевые  '!K185</f>
        <v>0</v>
      </c>
      <c r="J32" s="81">
        <f>'7 целевые  '!L185</f>
        <v>150</v>
      </c>
      <c r="K32" s="81">
        <f>'7 целевые  '!M185</f>
        <v>27.3</v>
      </c>
      <c r="L32" s="81">
        <f>'7 целевые  '!N185</f>
        <v>177.3</v>
      </c>
      <c r="M32" s="9" t="e">
        <f>#REF!</f>
        <v>#REF!</v>
      </c>
      <c r="N32" s="9" t="e">
        <f>#REF!</f>
        <v>#REF!</v>
      </c>
      <c r="O32" s="9" t="e">
        <f>#REF!</f>
        <v>#REF!</v>
      </c>
      <c r="P32" s="54"/>
    </row>
    <row r="33" spans="1:15" ht="37.5">
      <c r="A33" s="12" t="s">
        <v>195</v>
      </c>
      <c r="B33" s="13" t="s">
        <v>115</v>
      </c>
      <c r="C33" s="13" t="s">
        <v>137</v>
      </c>
      <c r="D33" s="9">
        <f>'7 целевые  '!F197</f>
        <v>991.7</v>
      </c>
      <c r="E33" s="9">
        <f>'[1]7 целевые 1 '!G188</f>
        <v>242.1</v>
      </c>
      <c r="F33" s="9">
        <f>'[1]7 целевые 1 '!H188</f>
        <v>153.10000000000002</v>
      </c>
      <c r="G33" s="9">
        <f>'[1]7 целевые 1 '!I188</f>
        <v>0</v>
      </c>
      <c r="H33" s="9">
        <f>'7 целевые  '!J197</f>
        <v>346.4</v>
      </c>
      <c r="I33" s="9">
        <f>'7 целевые  '!K197</f>
        <v>220.6</v>
      </c>
      <c r="J33" s="9">
        <f>'7 целевые  '!L197</f>
        <v>125.80000000000001</v>
      </c>
      <c r="K33" s="9">
        <f>'7 целевые  '!M197</f>
        <v>0</v>
      </c>
      <c r="L33" s="9">
        <f>'7 целевые  '!N197</f>
        <v>346.4</v>
      </c>
      <c r="M33" s="9" t="e">
        <f>#REF!</f>
        <v>#REF!</v>
      </c>
      <c r="N33" s="9" t="e">
        <f>#REF!</f>
        <v>#REF!</v>
      </c>
      <c r="O33" s="9" t="e">
        <f>#REF!</f>
        <v>#REF!</v>
      </c>
    </row>
    <row r="34" spans="1:15" ht="18.75">
      <c r="A34" s="79" t="s">
        <v>119</v>
      </c>
      <c r="B34" s="10" t="s">
        <v>113</v>
      </c>
      <c r="C34" s="10" t="s">
        <v>373</v>
      </c>
      <c r="D34" s="11">
        <f>D36+D37+D35</f>
        <v>62383.299999999996</v>
      </c>
      <c r="E34" s="11">
        <f aca="true" t="shared" si="3" ref="E34:L34">E36+E37+E35</f>
        <v>33792.100000000006</v>
      </c>
      <c r="F34" s="11">
        <f t="shared" si="3"/>
        <v>15673</v>
      </c>
      <c r="G34" s="11">
        <f t="shared" si="3"/>
        <v>0</v>
      </c>
      <c r="H34" s="11">
        <f t="shared" si="3"/>
        <v>28784.7</v>
      </c>
      <c r="I34" s="11">
        <f t="shared" si="3"/>
        <v>13007.8</v>
      </c>
      <c r="J34" s="11">
        <f t="shared" si="3"/>
        <v>15776.9</v>
      </c>
      <c r="K34" s="11">
        <f t="shared" si="3"/>
        <v>0</v>
      </c>
      <c r="L34" s="11">
        <f t="shared" si="3"/>
        <v>28784.7</v>
      </c>
      <c r="M34" s="11" t="e">
        <f>M36+M37+M35</f>
        <v>#REF!</v>
      </c>
      <c r="N34" s="11" t="e">
        <f>N36+N37+N35</f>
        <v>#REF!</v>
      </c>
      <c r="O34" s="11" t="e">
        <f>O36+O37+O35</f>
        <v>#REF!</v>
      </c>
    </row>
    <row r="35" spans="1:15" ht="18.75">
      <c r="A35" s="78" t="s">
        <v>530</v>
      </c>
      <c r="B35" s="13" t="s">
        <v>113</v>
      </c>
      <c r="C35" s="13" t="s">
        <v>125</v>
      </c>
      <c r="D35" s="9">
        <f>'7 целевые  '!F219</f>
        <v>5337.3</v>
      </c>
      <c r="E35" s="9">
        <f>'[1]7 целевые 1 '!G215</f>
        <v>2642</v>
      </c>
      <c r="F35" s="9">
        <f>'[1]7 целевые 1 '!H215</f>
        <v>81.7</v>
      </c>
      <c r="G35" s="9">
        <f>'[1]7 целевые 1 '!I215</f>
        <v>0</v>
      </c>
      <c r="H35" s="9">
        <f>'7 целевые  '!J219</f>
        <v>5337.400000000001</v>
      </c>
      <c r="I35" s="9">
        <f>'7 целевые  '!K219</f>
        <v>5177.3</v>
      </c>
      <c r="J35" s="9">
        <f>'7 целевые  '!L219</f>
        <v>160.1</v>
      </c>
      <c r="K35" s="9">
        <f>'7 целевые  '!M219</f>
        <v>0</v>
      </c>
      <c r="L35" s="9">
        <f>'7 целевые  '!N219</f>
        <v>5337.400000000001</v>
      </c>
      <c r="M35" s="9" t="e">
        <f>#REF!</f>
        <v>#REF!</v>
      </c>
      <c r="N35" s="9" t="e">
        <f>#REF!</f>
        <v>#REF!</v>
      </c>
      <c r="O35" s="9" t="e">
        <f>#REF!</f>
        <v>#REF!</v>
      </c>
    </row>
    <row r="36" spans="1:15" ht="22.5" customHeight="1">
      <c r="A36" s="78" t="s">
        <v>148</v>
      </c>
      <c r="B36" s="13" t="s">
        <v>113</v>
      </c>
      <c r="C36" s="13" t="s">
        <v>117</v>
      </c>
      <c r="D36" s="9">
        <f>'7 целевые  '!F225</f>
        <v>55997.899999999994</v>
      </c>
      <c r="E36" s="9">
        <f>'[1]7 целевые 1 '!G221</f>
        <v>29801.9</v>
      </c>
      <c r="F36" s="9">
        <f>'[1]7 целевые 1 '!H221</f>
        <v>15439.4</v>
      </c>
      <c r="G36" s="9">
        <f>'[1]7 целевые 1 '!I221</f>
        <v>0</v>
      </c>
      <c r="H36" s="9">
        <f>'7 целевые  '!J225</f>
        <v>22399.1</v>
      </c>
      <c r="I36" s="9">
        <f>'7 целевые  '!K225</f>
        <v>6889.099999999999</v>
      </c>
      <c r="J36" s="9">
        <f>'7 целевые  '!L225</f>
        <v>15510</v>
      </c>
      <c r="K36" s="9">
        <f>'7 целевые  '!M225</f>
        <v>0</v>
      </c>
      <c r="L36" s="9">
        <f>'7 целевые  '!N225</f>
        <v>22399.1</v>
      </c>
      <c r="M36" s="9" t="e">
        <f>#REF!</f>
        <v>#REF!</v>
      </c>
      <c r="N36" s="9" t="e">
        <f>#REF!</f>
        <v>#REF!</v>
      </c>
      <c r="O36" s="9" t="e">
        <f>#REF!</f>
        <v>#REF!</v>
      </c>
    </row>
    <row r="37" spans="1:15" ht="21.75" customHeight="1">
      <c r="A37" s="12" t="s">
        <v>159</v>
      </c>
      <c r="B37" s="13" t="s">
        <v>113</v>
      </c>
      <c r="C37" s="13" t="s">
        <v>160</v>
      </c>
      <c r="D37" s="9">
        <f>'7 целевые  '!F239</f>
        <v>1048.1000000000001</v>
      </c>
      <c r="E37" s="9">
        <f>'[1]7 целевые 1 '!G235</f>
        <v>1348.2</v>
      </c>
      <c r="F37" s="9">
        <f>'[1]7 целевые 1 '!H235</f>
        <v>151.89999999999998</v>
      </c>
      <c r="G37" s="9">
        <f>'[1]7 целевые 1 '!I235</f>
        <v>0</v>
      </c>
      <c r="H37" s="9">
        <f>'7 целевые  '!J239</f>
        <v>1048.2</v>
      </c>
      <c r="I37" s="9">
        <f>'7 целевые  '!K239</f>
        <v>941.4</v>
      </c>
      <c r="J37" s="9">
        <f>'7 целевые  '!L239</f>
        <v>106.8</v>
      </c>
      <c r="K37" s="9">
        <f>'7 целевые  '!M239</f>
        <v>0</v>
      </c>
      <c r="L37" s="9">
        <f>'7 целевые  '!N239</f>
        <v>1048.2</v>
      </c>
      <c r="M37" s="9" t="e">
        <f>#REF!</f>
        <v>#REF!</v>
      </c>
      <c r="N37" s="9" t="e">
        <f>#REF!</f>
        <v>#REF!</v>
      </c>
      <c r="O37" s="9" t="e">
        <f>#REF!</f>
        <v>#REF!</v>
      </c>
    </row>
    <row r="38" spans="1:15" ht="26.25" customHeight="1">
      <c r="A38" s="79" t="s">
        <v>154</v>
      </c>
      <c r="B38" s="10" t="s">
        <v>120</v>
      </c>
      <c r="C38" s="10" t="s">
        <v>373</v>
      </c>
      <c r="D38" s="11">
        <f>D39+D40+D41</f>
        <v>12348.6</v>
      </c>
      <c r="E38" s="11">
        <f aca="true" t="shared" si="4" ref="E38:L38">E39+E40+E41</f>
        <v>5071</v>
      </c>
      <c r="F38" s="11">
        <f t="shared" si="4"/>
        <v>2397</v>
      </c>
      <c r="G38" s="11">
        <f t="shared" si="4"/>
        <v>179.2</v>
      </c>
      <c r="H38" s="11">
        <f t="shared" si="4"/>
        <v>2785.5</v>
      </c>
      <c r="I38" s="11">
        <f t="shared" si="4"/>
        <v>1739.5</v>
      </c>
      <c r="J38" s="11">
        <f t="shared" si="4"/>
        <v>850</v>
      </c>
      <c r="K38" s="11">
        <f t="shared" si="4"/>
        <v>196</v>
      </c>
      <c r="L38" s="11">
        <f t="shared" si="4"/>
        <v>850</v>
      </c>
      <c r="M38" s="11" t="e">
        <f>M39+M40+M41</f>
        <v>#REF!</v>
      </c>
      <c r="N38" s="11" t="e">
        <f>N39+N40+N41</f>
        <v>#REF!</v>
      </c>
      <c r="O38" s="11" t="e">
        <f>O39+O40+O41</f>
        <v>#REF!</v>
      </c>
    </row>
    <row r="39" spans="1:15" ht="22.5" customHeight="1">
      <c r="A39" s="78" t="s">
        <v>155</v>
      </c>
      <c r="B39" s="13" t="s">
        <v>120</v>
      </c>
      <c r="C39" s="13" t="s">
        <v>112</v>
      </c>
      <c r="D39" s="9">
        <f>'7 целевые  '!F254</f>
        <v>300</v>
      </c>
      <c r="E39" s="9">
        <f>'[1]7 целевые 1 '!G254</f>
        <v>0</v>
      </c>
      <c r="F39" s="9">
        <f>'[1]7 целевые 1 '!H254</f>
        <v>300</v>
      </c>
      <c r="G39" s="9">
        <f>'[1]7 целевые 1 '!I254</f>
        <v>0</v>
      </c>
      <c r="H39" s="9">
        <f>'7 целевые  '!J254</f>
        <v>800</v>
      </c>
      <c r="I39" s="9">
        <f>'7 целевые  '!K254</f>
        <v>0</v>
      </c>
      <c r="J39" s="9">
        <f>'7 целевые  '!L254</f>
        <v>800</v>
      </c>
      <c r="K39" s="9">
        <f>'7 целевые  '!M254</f>
        <v>0</v>
      </c>
      <c r="L39" s="9">
        <f>'7 целевые  '!N254</f>
        <v>800</v>
      </c>
      <c r="M39" s="9" t="e">
        <f>#REF!</f>
        <v>#REF!</v>
      </c>
      <c r="N39" s="9" t="e">
        <f>#REF!</f>
        <v>#REF!</v>
      </c>
      <c r="O39" s="9" t="e">
        <f>#REF!</f>
        <v>#REF!</v>
      </c>
    </row>
    <row r="40" spans="1:15" ht="21" customHeight="1">
      <c r="A40" s="12" t="s">
        <v>146</v>
      </c>
      <c r="B40" s="13" t="s">
        <v>120</v>
      </c>
      <c r="C40" s="13" t="s">
        <v>116</v>
      </c>
      <c r="D40" s="9">
        <f>'7 целевые  '!F263</f>
        <v>8080</v>
      </c>
      <c r="E40" s="9">
        <f>'[1]7 целевые 1 '!G264</f>
        <v>3458</v>
      </c>
      <c r="F40" s="9">
        <f>'[1]7 целевые 1 '!H264</f>
        <v>2097</v>
      </c>
      <c r="G40" s="9">
        <f>'[1]7 целевые 1 '!I264</f>
        <v>0</v>
      </c>
      <c r="H40" s="9">
        <f>'7 целевые  '!J263</f>
        <v>50</v>
      </c>
      <c r="I40" s="9">
        <f>'7 целевые  '!K263</f>
        <v>0</v>
      </c>
      <c r="J40" s="9">
        <f>'7 целевые  '!L263</f>
        <v>50</v>
      </c>
      <c r="K40" s="9">
        <f>'7 целевые  '!M263</f>
        <v>0</v>
      </c>
      <c r="L40" s="9">
        <f>'7 целевые  '!N263</f>
        <v>50</v>
      </c>
      <c r="M40" s="9" t="e">
        <f>#REF!</f>
        <v>#REF!</v>
      </c>
      <c r="N40" s="9" t="e">
        <f>#REF!</f>
        <v>#REF!</v>
      </c>
      <c r="O40" s="9" t="e">
        <f>#REF!</f>
        <v>#REF!</v>
      </c>
    </row>
    <row r="41" spans="1:15" ht="18" customHeight="1">
      <c r="A41" s="78" t="s">
        <v>389</v>
      </c>
      <c r="B41" s="13" t="s">
        <v>120</v>
      </c>
      <c r="C41" s="13" t="s">
        <v>115</v>
      </c>
      <c r="D41" s="9">
        <f>'7 целевые  '!F272</f>
        <v>3968.6</v>
      </c>
      <c r="E41" s="9">
        <f>'[1]7 целевые 1 '!G279</f>
        <v>1613</v>
      </c>
      <c r="F41" s="9">
        <f>'[1]7 целевые 1 '!H279</f>
        <v>0</v>
      </c>
      <c r="G41" s="9">
        <f>'[1]7 целевые 1 '!I279</f>
        <v>179.2</v>
      </c>
      <c r="H41" s="9">
        <f>'7 целевые  '!J272</f>
        <v>1935.5</v>
      </c>
      <c r="I41" s="9">
        <f>'7 целевые  '!K272</f>
        <v>1739.5</v>
      </c>
      <c r="J41" s="9">
        <f>'7 целевые  '!L272</f>
        <v>0</v>
      </c>
      <c r="K41" s="9">
        <f>'7 целевые  '!M272</f>
        <v>196</v>
      </c>
      <c r="L41" s="9">
        <f>'7 целевые  '!N272</f>
        <v>0</v>
      </c>
      <c r="M41" s="9" t="e">
        <f>#REF!</f>
        <v>#REF!</v>
      </c>
      <c r="N41" s="9" t="e">
        <f>#REF!</f>
        <v>#REF!</v>
      </c>
      <c r="O41" s="9" t="e">
        <f>#REF!</f>
        <v>#REF!</v>
      </c>
    </row>
    <row r="42" spans="1:15" ht="18.75">
      <c r="A42" s="79" t="s">
        <v>132</v>
      </c>
      <c r="B42" s="10" t="s">
        <v>128</v>
      </c>
      <c r="C42" s="10" t="s">
        <v>373</v>
      </c>
      <c r="D42" s="11">
        <f>D43</f>
        <v>768.7</v>
      </c>
      <c r="E42" s="11">
        <f aca="true" t="shared" si="5" ref="E42:O42">E43</f>
        <v>210.3</v>
      </c>
      <c r="F42" s="11">
        <f t="shared" si="5"/>
        <v>500</v>
      </c>
      <c r="G42" s="11">
        <f t="shared" si="5"/>
        <v>0</v>
      </c>
      <c r="H42" s="11">
        <f t="shared" si="5"/>
        <v>5534.8</v>
      </c>
      <c r="I42" s="11">
        <f t="shared" si="5"/>
        <v>4550.8</v>
      </c>
      <c r="J42" s="11">
        <f t="shared" si="5"/>
        <v>984</v>
      </c>
      <c r="K42" s="11">
        <f t="shared" si="5"/>
        <v>0</v>
      </c>
      <c r="L42" s="11">
        <f t="shared" si="5"/>
        <v>768.2</v>
      </c>
      <c r="M42" s="11" t="e">
        <f t="shared" si="5"/>
        <v>#REF!</v>
      </c>
      <c r="N42" s="11" t="e">
        <f t="shared" si="5"/>
        <v>#REF!</v>
      </c>
      <c r="O42" s="11" t="e">
        <f t="shared" si="5"/>
        <v>#REF!</v>
      </c>
    </row>
    <row r="43" spans="1:15" ht="18.75">
      <c r="A43" s="78" t="s">
        <v>153</v>
      </c>
      <c r="B43" s="13" t="s">
        <v>128</v>
      </c>
      <c r="C43" s="13" t="s">
        <v>120</v>
      </c>
      <c r="D43" s="9">
        <f>'7 целевые  '!F280</f>
        <v>768.7</v>
      </c>
      <c r="E43" s="9">
        <f>'[1]7 целевые 1 '!G285</f>
        <v>210.3</v>
      </c>
      <c r="F43" s="9">
        <f>'[1]7 целевые 1 '!H285</f>
        <v>500</v>
      </c>
      <c r="G43" s="9">
        <f>'[1]7 целевые 1 '!I285</f>
        <v>0</v>
      </c>
      <c r="H43" s="9">
        <f>'7 целевые  '!J280</f>
        <v>5534.8</v>
      </c>
      <c r="I43" s="9">
        <f>'7 целевые  '!K280</f>
        <v>4550.8</v>
      </c>
      <c r="J43" s="9">
        <f>'7 целевые  '!L280</f>
        <v>984</v>
      </c>
      <c r="K43" s="9">
        <f>'7 целевые  '!M280</f>
        <v>0</v>
      </c>
      <c r="L43" s="9">
        <f>'7 целевые  '!N280</f>
        <v>768.2</v>
      </c>
      <c r="M43" s="9" t="e">
        <f>#REF!</f>
        <v>#REF!</v>
      </c>
      <c r="N43" s="9" t="e">
        <f>#REF!</f>
        <v>#REF!</v>
      </c>
      <c r="O43" s="9" t="e">
        <f>#REF!</f>
        <v>#REF!</v>
      </c>
    </row>
    <row r="44" spans="1:15" ht="18.75">
      <c r="A44" s="79" t="s">
        <v>122</v>
      </c>
      <c r="B44" s="10" t="s">
        <v>121</v>
      </c>
      <c r="C44" s="10" t="s">
        <v>373</v>
      </c>
      <c r="D44" s="11">
        <f aca="true" t="shared" si="6" ref="D44:O44">D45+D46+D47+D48+D49</f>
        <v>768040.9999999999</v>
      </c>
      <c r="E44" s="11">
        <f t="shared" si="6"/>
        <v>472797</v>
      </c>
      <c r="F44" s="11">
        <f t="shared" si="6"/>
        <v>227279.09999999998</v>
      </c>
      <c r="G44" s="11">
        <f t="shared" si="6"/>
        <v>0</v>
      </c>
      <c r="H44" s="11">
        <f t="shared" si="6"/>
        <v>657181.6</v>
      </c>
      <c r="I44" s="11">
        <f t="shared" si="6"/>
        <v>406030.4</v>
      </c>
      <c r="J44" s="11">
        <f t="shared" si="6"/>
        <v>251151.2</v>
      </c>
      <c r="K44" s="11">
        <f t="shared" si="6"/>
        <v>0</v>
      </c>
      <c r="L44" s="11">
        <f t="shared" si="6"/>
        <v>661574.5000000001</v>
      </c>
      <c r="M44" s="11" t="e">
        <f t="shared" si="6"/>
        <v>#REF!</v>
      </c>
      <c r="N44" s="11" t="e">
        <f t="shared" si="6"/>
        <v>#REF!</v>
      </c>
      <c r="O44" s="11" t="e">
        <f t="shared" si="6"/>
        <v>#REF!</v>
      </c>
    </row>
    <row r="45" spans="1:15" ht="18.75">
      <c r="A45" s="78" t="s">
        <v>123</v>
      </c>
      <c r="B45" s="13" t="s">
        <v>121</v>
      </c>
      <c r="C45" s="13" t="s">
        <v>112</v>
      </c>
      <c r="D45" s="9">
        <f>'7 целевые  '!F296</f>
        <v>157431.00000000003</v>
      </c>
      <c r="E45" s="9">
        <f>'[1]7 целевые 1 '!G301</f>
        <v>142510.30000000002</v>
      </c>
      <c r="F45" s="9">
        <f>'[1]7 целевые 1 '!H301</f>
        <v>40642.6</v>
      </c>
      <c r="G45" s="9">
        <f>'[1]7 целевые 1 '!I301</f>
        <v>0</v>
      </c>
      <c r="H45" s="9">
        <f>'7 целевые  '!J296</f>
        <v>168024.2</v>
      </c>
      <c r="I45" s="9">
        <f>'7 целевые  '!K296</f>
        <v>120992.6</v>
      </c>
      <c r="J45" s="9">
        <f>'7 целевые  '!L296</f>
        <v>47031.6</v>
      </c>
      <c r="K45" s="9">
        <f>'7 целевые  '!M296</f>
        <v>0</v>
      </c>
      <c r="L45" s="9">
        <f>'7 целевые  '!N296</f>
        <v>173857.6</v>
      </c>
      <c r="M45" s="9" t="e">
        <f>#REF!</f>
        <v>#REF!</v>
      </c>
      <c r="N45" s="9" t="e">
        <f>#REF!</f>
        <v>#REF!</v>
      </c>
      <c r="O45" s="9" t="e">
        <f>#REF!</f>
        <v>#REF!</v>
      </c>
    </row>
    <row r="46" spans="1:15" ht="18.75">
      <c r="A46" s="8" t="s">
        <v>101</v>
      </c>
      <c r="B46" s="13" t="s">
        <v>121</v>
      </c>
      <c r="C46" s="13" t="s">
        <v>116</v>
      </c>
      <c r="D46" s="9">
        <f>'7 целевые  '!F312</f>
        <v>505616.19999999995</v>
      </c>
      <c r="E46" s="9">
        <f>'[1]7 целевые 1 '!G326</f>
        <v>323515.2</v>
      </c>
      <c r="F46" s="9">
        <f>'[1]7 целевые 1 '!H326</f>
        <v>96366.89999999998</v>
      </c>
      <c r="G46" s="9">
        <f>'[1]7 целевые 1 '!I326</f>
        <v>0</v>
      </c>
      <c r="H46" s="9">
        <f>'7 целевые  '!J312</f>
        <v>378845.8</v>
      </c>
      <c r="I46" s="9">
        <f>'7 целевые  '!K312</f>
        <v>272692.4</v>
      </c>
      <c r="J46" s="9">
        <f>'7 целевые  '!L312</f>
        <v>106153.40000000001</v>
      </c>
      <c r="K46" s="9">
        <f>'7 целевые  '!M312</f>
        <v>0</v>
      </c>
      <c r="L46" s="9">
        <f>'7 целевые  '!N312</f>
        <v>391844.3000000001</v>
      </c>
      <c r="M46" s="9" t="e">
        <f>#REF!</f>
        <v>#REF!</v>
      </c>
      <c r="N46" s="9" t="e">
        <f>#REF!</f>
        <v>#REF!</v>
      </c>
      <c r="O46" s="9" t="e">
        <f>#REF!</f>
        <v>#REF!</v>
      </c>
    </row>
    <row r="47" spans="1:15" ht="18.75">
      <c r="A47" s="78" t="s">
        <v>98</v>
      </c>
      <c r="B47" s="13" t="s">
        <v>121</v>
      </c>
      <c r="C47" s="13" t="s">
        <v>115</v>
      </c>
      <c r="D47" s="9">
        <f>'7 целевые  '!F363</f>
        <v>33145.2</v>
      </c>
      <c r="E47" s="9">
        <f>'[1]7 целевые 1 '!G376</f>
        <v>5152.3</v>
      </c>
      <c r="F47" s="9">
        <f>'[1]7 целевые 1 '!H376</f>
        <v>29609.100000000002</v>
      </c>
      <c r="G47" s="9">
        <f>'[1]7 целевые 1 '!I376</f>
        <v>0</v>
      </c>
      <c r="H47" s="9">
        <f>'7 целевые  '!J363</f>
        <v>34065.5</v>
      </c>
      <c r="I47" s="9">
        <f>'7 целевые  '!K363</f>
        <v>0</v>
      </c>
      <c r="J47" s="9">
        <f>'7 целевые  '!L363</f>
        <v>34065.5</v>
      </c>
      <c r="K47" s="9">
        <f>'7 целевые  '!M363</f>
        <v>0</v>
      </c>
      <c r="L47" s="9">
        <f>'7 целевые  '!N363</f>
        <v>33720.8</v>
      </c>
      <c r="M47" s="9" t="e">
        <f>#REF!</f>
        <v>#REF!</v>
      </c>
      <c r="N47" s="9" t="e">
        <f>#REF!</f>
        <v>#REF!</v>
      </c>
      <c r="O47" s="9" t="e">
        <f>#REF!</f>
        <v>#REF!</v>
      </c>
    </row>
    <row r="48" spans="1:15" ht="18.75">
      <c r="A48" s="78" t="s">
        <v>100</v>
      </c>
      <c r="B48" s="13" t="s">
        <v>121</v>
      </c>
      <c r="C48" s="13" t="s">
        <v>121</v>
      </c>
      <c r="D48" s="9">
        <f>'7 целевые  '!F383</f>
        <v>6414</v>
      </c>
      <c r="E48" s="9">
        <f>'[1]7 целевые 1 '!G399</f>
        <v>1500</v>
      </c>
      <c r="F48" s="9">
        <f>'[1]7 целевые 1 '!H399</f>
        <v>4429.9</v>
      </c>
      <c r="G48" s="9">
        <f>'[1]7 целевые 1 '!I399</f>
        <v>0</v>
      </c>
      <c r="H48" s="9">
        <f>'7 целевые  '!J383</f>
        <v>5082.2</v>
      </c>
      <c r="I48" s="9">
        <f>'7 целевые  '!K383</f>
        <v>0</v>
      </c>
      <c r="J48" s="9">
        <f>'7 целевые  '!L383</f>
        <v>5082.2</v>
      </c>
      <c r="K48" s="9">
        <f>'7 целевые  '!M383</f>
        <v>0</v>
      </c>
      <c r="L48" s="9">
        <f>'7 целевые  '!N383</f>
        <v>5082.2</v>
      </c>
      <c r="M48" s="9" t="e">
        <f>#REF!</f>
        <v>#REF!</v>
      </c>
      <c r="N48" s="9" t="e">
        <f>#REF!</f>
        <v>#REF!</v>
      </c>
      <c r="O48" s="9" t="e">
        <f>#REF!</f>
        <v>#REF!</v>
      </c>
    </row>
    <row r="49" spans="1:15" ht="18.75">
      <c r="A49" s="78" t="s">
        <v>144</v>
      </c>
      <c r="B49" s="13" t="s">
        <v>121</v>
      </c>
      <c r="C49" s="13" t="s">
        <v>117</v>
      </c>
      <c r="D49" s="9">
        <f>'7 целевые  '!F421</f>
        <v>65434.6</v>
      </c>
      <c r="E49" s="9">
        <f>'[1]7 целевые 1 '!G437</f>
        <v>119.19999999999999</v>
      </c>
      <c r="F49" s="9">
        <f>'[1]7 целевые 1 '!H437</f>
        <v>56230.600000000006</v>
      </c>
      <c r="G49" s="9">
        <f>'[1]7 целевые 1 '!I437</f>
        <v>0</v>
      </c>
      <c r="H49" s="9">
        <f>'7 целевые  '!J421</f>
        <v>71163.9</v>
      </c>
      <c r="I49" s="9">
        <f>'7 целевые  '!K421</f>
        <v>12345.4</v>
      </c>
      <c r="J49" s="9">
        <f>'7 целевые  '!L421</f>
        <v>58818.49999999999</v>
      </c>
      <c r="K49" s="9">
        <f>'7 целевые  '!M421</f>
        <v>0</v>
      </c>
      <c r="L49" s="9">
        <f>'7 целевые  '!N421</f>
        <v>57069.600000000006</v>
      </c>
      <c r="M49" s="9" t="e">
        <f>#REF!</f>
        <v>#REF!</v>
      </c>
      <c r="N49" s="9" t="e">
        <f>#REF!</f>
        <v>#REF!</v>
      </c>
      <c r="O49" s="9" t="e">
        <f>#REF!</f>
        <v>#REF!</v>
      </c>
    </row>
    <row r="50" spans="1:15" ht="23.25" customHeight="1">
      <c r="A50" s="79" t="s">
        <v>372</v>
      </c>
      <c r="B50" s="10" t="s">
        <v>125</v>
      </c>
      <c r="C50" s="10" t="s">
        <v>373</v>
      </c>
      <c r="D50" s="11">
        <f>D51+D52</f>
        <v>58190.3</v>
      </c>
      <c r="E50" s="11">
        <f aca="true" t="shared" si="7" ref="E50:O50">E51+E52</f>
        <v>46525.7</v>
      </c>
      <c r="F50" s="11">
        <f t="shared" si="7"/>
        <v>44417.2</v>
      </c>
      <c r="G50" s="11">
        <f t="shared" si="7"/>
        <v>100</v>
      </c>
      <c r="H50" s="11">
        <f t="shared" si="7"/>
        <v>52787.3</v>
      </c>
      <c r="I50" s="11">
        <f t="shared" si="7"/>
        <v>340</v>
      </c>
      <c r="J50" s="11">
        <f t="shared" si="7"/>
        <v>52347.3</v>
      </c>
      <c r="K50" s="11">
        <f t="shared" si="7"/>
        <v>100</v>
      </c>
      <c r="L50" s="11">
        <f t="shared" si="7"/>
        <v>52844.899999999994</v>
      </c>
      <c r="M50" s="11" t="e">
        <f t="shared" si="7"/>
        <v>#REF!</v>
      </c>
      <c r="N50" s="11" t="e">
        <f t="shared" si="7"/>
        <v>#REF!</v>
      </c>
      <c r="O50" s="11" t="e">
        <f t="shared" si="7"/>
        <v>#REF!</v>
      </c>
    </row>
    <row r="51" spans="1:15" ht="21.75" customHeight="1">
      <c r="A51" s="78" t="s">
        <v>126</v>
      </c>
      <c r="B51" s="13" t="s">
        <v>125</v>
      </c>
      <c r="C51" s="13" t="s">
        <v>112</v>
      </c>
      <c r="D51" s="9">
        <f>'7 целевые  '!F474</f>
        <v>52914.4</v>
      </c>
      <c r="E51" s="9">
        <f>'[1]7 целевые 1 '!G487</f>
        <v>46525.7</v>
      </c>
      <c r="F51" s="9">
        <f>'[1]7 целевые 1 '!H487</f>
        <v>39692.1</v>
      </c>
      <c r="G51" s="9">
        <f>'[1]7 целевые 1 '!I487</f>
        <v>100</v>
      </c>
      <c r="H51" s="9">
        <f>'7 целевые  '!J474</f>
        <v>47356.6</v>
      </c>
      <c r="I51" s="9">
        <f>'7 целевые  '!K474</f>
        <v>340</v>
      </c>
      <c r="J51" s="9">
        <f>'7 целевые  '!L474</f>
        <v>46916.6</v>
      </c>
      <c r="K51" s="9">
        <f>'7 целевые  '!M474</f>
        <v>100</v>
      </c>
      <c r="L51" s="9">
        <f>'7 целевые  '!N474</f>
        <v>47356.59999999999</v>
      </c>
      <c r="M51" s="9" t="e">
        <f>#REF!</f>
        <v>#REF!</v>
      </c>
      <c r="N51" s="9" t="e">
        <f>#REF!</f>
        <v>#REF!</v>
      </c>
      <c r="O51" s="9" t="e">
        <f>#REF!</f>
        <v>#REF!</v>
      </c>
    </row>
    <row r="52" spans="1:15" ht="23.25" customHeight="1">
      <c r="A52" s="78" t="s">
        <v>151</v>
      </c>
      <c r="B52" s="13" t="s">
        <v>125</v>
      </c>
      <c r="C52" s="13" t="s">
        <v>113</v>
      </c>
      <c r="D52" s="9">
        <f>'7 целевые  '!F518</f>
        <v>5275.9</v>
      </c>
      <c r="E52" s="9">
        <f>'[1]7 целевые 1 '!G540</f>
        <v>0</v>
      </c>
      <c r="F52" s="9">
        <f>'[1]7 целевые 1 '!H540</f>
        <v>4725.1</v>
      </c>
      <c r="G52" s="9">
        <f>'[1]7 целевые 1 '!I540</f>
        <v>0</v>
      </c>
      <c r="H52" s="9">
        <f>'7 целевые  '!J518</f>
        <v>5430.700000000001</v>
      </c>
      <c r="I52" s="9">
        <f>'7 целевые  '!K518</f>
        <v>0</v>
      </c>
      <c r="J52" s="9">
        <f>'7 целевые  '!L518</f>
        <v>5430.700000000001</v>
      </c>
      <c r="K52" s="9">
        <f>'7 целевые  '!M518</f>
        <v>0</v>
      </c>
      <c r="L52" s="9">
        <f>'7 целевые  '!N518</f>
        <v>5488.299999999999</v>
      </c>
      <c r="M52" s="9" t="e">
        <f>#REF!</f>
        <v>#REF!</v>
      </c>
      <c r="N52" s="9" t="e">
        <f>#REF!</f>
        <v>#REF!</v>
      </c>
      <c r="O52" s="9" t="e">
        <f>#REF!</f>
        <v>#REF!</v>
      </c>
    </row>
    <row r="53" spans="1:15" ht="18.75">
      <c r="A53" s="79" t="s">
        <v>142</v>
      </c>
      <c r="B53" s="10" t="s">
        <v>117</v>
      </c>
      <c r="C53" s="10" t="s">
        <v>373</v>
      </c>
      <c r="D53" s="11">
        <f>D54+D55</f>
        <v>996.1</v>
      </c>
      <c r="E53" s="11">
        <f aca="true" t="shared" si="8" ref="E53:O53">E54+E55</f>
        <v>551.5</v>
      </c>
      <c r="F53" s="11">
        <f t="shared" si="8"/>
        <v>438</v>
      </c>
      <c r="G53" s="11">
        <f t="shared" si="8"/>
        <v>0</v>
      </c>
      <c r="H53" s="11">
        <f t="shared" si="8"/>
        <v>989.5</v>
      </c>
      <c r="I53" s="11">
        <f t="shared" si="8"/>
        <v>551.5</v>
      </c>
      <c r="J53" s="11">
        <f t="shared" si="8"/>
        <v>438</v>
      </c>
      <c r="K53" s="11">
        <f t="shared" si="8"/>
        <v>0</v>
      </c>
      <c r="L53" s="11">
        <f t="shared" si="8"/>
        <v>989.5</v>
      </c>
      <c r="M53" s="11" t="e">
        <f t="shared" si="8"/>
        <v>#REF!</v>
      </c>
      <c r="N53" s="11" t="e">
        <f t="shared" si="8"/>
        <v>#REF!</v>
      </c>
      <c r="O53" s="11" t="e">
        <f t="shared" si="8"/>
        <v>#REF!</v>
      </c>
    </row>
    <row r="54" spans="1:15" ht="18.75">
      <c r="A54" s="78" t="s">
        <v>175</v>
      </c>
      <c r="B54" s="13" t="s">
        <v>117</v>
      </c>
      <c r="C54" s="13" t="s">
        <v>121</v>
      </c>
      <c r="D54" s="9">
        <f>'7 целевые  '!F542</f>
        <v>558.1</v>
      </c>
      <c r="E54" s="9">
        <f>'[1]7 целевые 1 '!G564</f>
        <v>551.5</v>
      </c>
      <c r="F54" s="9">
        <f>'[1]7 целевые 1 '!H564</f>
        <v>0</v>
      </c>
      <c r="G54" s="9">
        <f>'[1]7 целевые 1 '!I564</f>
        <v>0</v>
      </c>
      <c r="H54" s="9">
        <f>'7 целевые  '!J542</f>
        <v>551.5</v>
      </c>
      <c r="I54" s="9">
        <f>'7 целевые  '!K542</f>
        <v>551.5</v>
      </c>
      <c r="J54" s="9">
        <f>'7 целевые  '!L542</f>
        <v>0</v>
      </c>
      <c r="K54" s="9">
        <f>'7 целевые  '!M542</f>
        <v>0</v>
      </c>
      <c r="L54" s="9">
        <f>'7 целевые  '!N542</f>
        <v>551.5</v>
      </c>
      <c r="M54" s="9" t="e">
        <f>#REF!</f>
        <v>#REF!</v>
      </c>
      <c r="N54" s="9" t="e">
        <f>#REF!</f>
        <v>#REF!</v>
      </c>
      <c r="O54" s="9" t="e">
        <f>#REF!</f>
        <v>#REF!</v>
      </c>
    </row>
    <row r="55" spans="1:15" ht="18.75">
      <c r="A55" s="12" t="s">
        <v>216</v>
      </c>
      <c r="B55" s="13" t="s">
        <v>117</v>
      </c>
      <c r="C55" s="13" t="s">
        <v>117</v>
      </c>
      <c r="D55" s="9">
        <f>'7 целевые  '!F548</f>
        <v>438</v>
      </c>
      <c r="E55" s="9">
        <f>'[1]7 целевые 1 '!G570</f>
        <v>0</v>
      </c>
      <c r="F55" s="9">
        <f>'[1]7 целевые 1 '!H570</f>
        <v>438</v>
      </c>
      <c r="G55" s="9">
        <f>'[1]7 целевые 1 '!I570</f>
        <v>0</v>
      </c>
      <c r="H55" s="9">
        <f>'7 целевые  '!J548</f>
        <v>438</v>
      </c>
      <c r="I55" s="9">
        <f>'7 целевые  '!K548</f>
        <v>0</v>
      </c>
      <c r="J55" s="9">
        <f>'7 целевые  '!L548</f>
        <v>438</v>
      </c>
      <c r="K55" s="9">
        <f>'7 целевые  '!M548</f>
        <v>0</v>
      </c>
      <c r="L55" s="9">
        <f>'7 целевые  '!N548</f>
        <v>438</v>
      </c>
      <c r="M55" s="9" t="e">
        <f>#REF!</f>
        <v>#REF!</v>
      </c>
      <c r="N55" s="9" t="e">
        <f>#REF!</f>
        <v>#REF!</v>
      </c>
      <c r="O55" s="9" t="e">
        <f>#REF!</f>
        <v>#REF!</v>
      </c>
    </row>
    <row r="56" spans="1:15" ht="18.75">
      <c r="A56" s="79" t="s">
        <v>129</v>
      </c>
      <c r="B56" s="10" t="s">
        <v>118</v>
      </c>
      <c r="C56" s="10" t="s">
        <v>373</v>
      </c>
      <c r="D56" s="11">
        <f>D57+D58+D59</f>
        <v>11982.2</v>
      </c>
      <c r="E56" s="11">
        <f aca="true" t="shared" si="9" ref="E56:L56">E57+E58+E59</f>
        <v>26217</v>
      </c>
      <c r="F56" s="11">
        <f t="shared" si="9"/>
        <v>3315.2</v>
      </c>
      <c r="G56" s="11">
        <f t="shared" si="9"/>
        <v>0</v>
      </c>
      <c r="H56" s="11">
        <f t="shared" si="9"/>
        <v>10016.800000000001</v>
      </c>
      <c r="I56" s="11">
        <f t="shared" si="9"/>
        <v>6728.1</v>
      </c>
      <c r="J56" s="11">
        <f t="shared" si="9"/>
        <v>3288.7</v>
      </c>
      <c r="K56" s="11">
        <f t="shared" si="9"/>
        <v>0</v>
      </c>
      <c r="L56" s="11">
        <f t="shared" si="9"/>
        <v>9846.800000000001</v>
      </c>
      <c r="M56" s="11" t="e">
        <f>M57+M58+#REF!+M59</f>
        <v>#REF!</v>
      </c>
      <c r="N56" s="11" t="e">
        <f>N57+N58+#REF!+N59</f>
        <v>#REF!</v>
      </c>
      <c r="O56" s="11" t="e">
        <f>O57+O58+#REF!+O59</f>
        <v>#REF!</v>
      </c>
    </row>
    <row r="57" spans="1:15" ht="18.75">
      <c r="A57" s="78" t="s">
        <v>133</v>
      </c>
      <c r="B57" s="13" t="s">
        <v>118</v>
      </c>
      <c r="C57" s="13" t="s">
        <v>112</v>
      </c>
      <c r="D57" s="9">
        <f>'7 целевые  '!F557</f>
        <v>1658.2</v>
      </c>
      <c r="E57" s="9">
        <f>'[1]7 целевые 1 '!G579</f>
        <v>0</v>
      </c>
      <c r="F57" s="9">
        <f>'[1]7 целевые 1 '!H579</f>
        <v>1941.7</v>
      </c>
      <c r="G57" s="9">
        <f>'[1]7 целевые 1 '!I579</f>
        <v>0</v>
      </c>
      <c r="H57" s="9">
        <f>'7 целевые  '!J557</f>
        <v>1658.2</v>
      </c>
      <c r="I57" s="9">
        <f>'7 целевые  '!K557</f>
        <v>0</v>
      </c>
      <c r="J57" s="9">
        <f>'7 целевые  '!L557</f>
        <v>1658.2</v>
      </c>
      <c r="K57" s="9">
        <f>'7 целевые  '!M557</f>
        <v>0</v>
      </c>
      <c r="L57" s="9">
        <f>'7 целевые  '!N557</f>
        <v>1658.2</v>
      </c>
      <c r="M57" s="9" t="e">
        <f>#REF!</f>
        <v>#REF!</v>
      </c>
      <c r="N57" s="9" t="e">
        <f>#REF!</f>
        <v>#REF!</v>
      </c>
      <c r="O57" s="9" t="e">
        <f>#REF!</f>
        <v>#REF!</v>
      </c>
    </row>
    <row r="58" spans="1:15" ht="18.75">
      <c r="A58" s="78" t="s">
        <v>130</v>
      </c>
      <c r="B58" s="13" t="s">
        <v>118</v>
      </c>
      <c r="C58" s="13" t="s">
        <v>115</v>
      </c>
      <c r="D58" s="9">
        <f>'7 целевые  '!F564</f>
        <v>9914.5</v>
      </c>
      <c r="E58" s="9">
        <f>'[1]7 целевые 1 '!G586</f>
        <v>26217</v>
      </c>
      <c r="F58" s="9">
        <f>'[1]7 целевые 1 '!H586</f>
        <v>895.9</v>
      </c>
      <c r="G58" s="9">
        <f>'[1]7 целевые 1 '!I586</f>
        <v>0</v>
      </c>
      <c r="H58" s="9">
        <f>'7 целевые  '!J564</f>
        <v>7949.1</v>
      </c>
      <c r="I58" s="9">
        <f>'7 целевые  '!K564</f>
        <v>6728.1</v>
      </c>
      <c r="J58" s="9">
        <f>'7 целевые  '!L564</f>
        <v>1221</v>
      </c>
      <c r="K58" s="9">
        <f>'7 целевые  '!M564</f>
        <v>0</v>
      </c>
      <c r="L58" s="9">
        <f>'7 целевые  '!N564</f>
        <v>7779.1</v>
      </c>
      <c r="M58" s="9" t="e">
        <f>#REF!</f>
        <v>#REF!</v>
      </c>
      <c r="N58" s="9" t="e">
        <f>#REF!</f>
        <v>#REF!</v>
      </c>
      <c r="O58" s="9" t="e">
        <f>#REF!</f>
        <v>#REF!</v>
      </c>
    </row>
    <row r="59" spans="1:15" ht="18.75">
      <c r="A59" s="78" t="s">
        <v>410</v>
      </c>
      <c r="B59" s="13" t="s">
        <v>118</v>
      </c>
      <c r="C59" s="13" t="s">
        <v>128</v>
      </c>
      <c r="D59" s="9">
        <f>'7 целевые  '!F589</f>
        <v>409.5</v>
      </c>
      <c r="E59" s="9">
        <f>'[1]7 целевые 1 '!G617</f>
        <v>0</v>
      </c>
      <c r="F59" s="9">
        <f>'[1]7 целевые 1 '!H617</f>
        <v>477.6</v>
      </c>
      <c r="G59" s="9">
        <f>'[1]7 целевые 1 '!I617</f>
        <v>0</v>
      </c>
      <c r="H59" s="9">
        <f>'7 целевые  '!J589</f>
        <v>409.5</v>
      </c>
      <c r="I59" s="9">
        <f>'7 целевые  '!K589</f>
        <v>0</v>
      </c>
      <c r="J59" s="9">
        <f>'7 целевые  '!L589</f>
        <v>409.5</v>
      </c>
      <c r="K59" s="9">
        <f>'7 целевые  '!M589</f>
        <v>0</v>
      </c>
      <c r="L59" s="9">
        <f>'7 целевые  '!N589</f>
        <v>409.5</v>
      </c>
      <c r="M59" s="9" t="e">
        <f>#REF!</f>
        <v>#REF!</v>
      </c>
      <c r="N59" s="9" t="e">
        <f>#REF!</f>
        <v>#REF!</v>
      </c>
      <c r="O59" s="9" t="e">
        <f>#REF!</f>
        <v>#REF!</v>
      </c>
    </row>
    <row r="60" spans="1:15" ht="18.75">
      <c r="A60" s="79" t="s">
        <v>149</v>
      </c>
      <c r="B60" s="10" t="s">
        <v>134</v>
      </c>
      <c r="C60" s="10" t="s">
        <v>373</v>
      </c>
      <c r="D60" s="11">
        <f>D61+D62</f>
        <v>61997.8</v>
      </c>
      <c r="E60" s="11">
        <f>E61</f>
        <v>12402.2</v>
      </c>
      <c r="F60" s="11">
        <f>F61</f>
        <v>8441.400000000001</v>
      </c>
      <c r="G60" s="11">
        <f>G61</f>
        <v>537.5</v>
      </c>
      <c r="H60" s="11">
        <f>H61+H62</f>
        <v>10826.1</v>
      </c>
      <c r="I60" s="11">
        <f>I61+I62</f>
        <v>600</v>
      </c>
      <c r="J60" s="11">
        <f>J61+J62</f>
        <v>9688.6</v>
      </c>
      <c r="K60" s="11">
        <f>K61+K62</f>
        <v>537.5</v>
      </c>
      <c r="L60" s="11">
        <f>L61+L62</f>
        <v>10826.1</v>
      </c>
      <c r="M60" s="11" t="e">
        <f>M61</f>
        <v>#REF!</v>
      </c>
      <c r="N60" s="11" t="e">
        <f>N61</f>
        <v>#REF!</v>
      </c>
      <c r="O60" s="11" t="e">
        <f>O61</f>
        <v>#REF!</v>
      </c>
    </row>
    <row r="61" spans="1:15" ht="18.75">
      <c r="A61" s="78" t="s">
        <v>150</v>
      </c>
      <c r="B61" s="13" t="s">
        <v>134</v>
      </c>
      <c r="C61" s="13" t="s">
        <v>116</v>
      </c>
      <c r="D61" s="9">
        <f>'7 целевые  '!F595</f>
        <v>10387.4</v>
      </c>
      <c r="E61" s="9">
        <f>'[1]7 целевые 1 '!G623</f>
        <v>12402.2</v>
      </c>
      <c r="F61" s="9">
        <f>'[1]7 целевые 1 '!H623</f>
        <v>8441.400000000001</v>
      </c>
      <c r="G61" s="9">
        <f>'[1]7 целевые 1 '!I623</f>
        <v>537.5</v>
      </c>
      <c r="H61" s="9">
        <f>'7 целевые  '!J595</f>
        <v>10826.1</v>
      </c>
      <c r="I61" s="9">
        <f>'7 целевые  '!K595</f>
        <v>600</v>
      </c>
      <c r="J61" s="9">
        <f>'7 целевые  '!L595</f>
        <v>9688.6</v>
      </c>
      <c r="K61" s="9">
        <f>'7 целевые  '!M595</f>
        <v>537.5</v>
      </c>
      <c r="L61" s="9">
        <f>'7 целевые  '!N595</f>
        <v>10826.1</v>
      </c>
      <c r="M61" s="9" t="e">
        <f>#REF!</f>
        <v>#REF!</v>
      </c>
      <c r="N61" s="9" t="e">
        <f>#REF!</f>
        <v>#REF!</v>
      </c>
      <c r="O61" s="9" t="e">
        <f>#REF!</f>
        <v>#REF!</v>
      </c>
    </row>
    <row r="62" spans="1:15" ht="18.75">
      <c r="A62" s="154" t="s">
        <v>695</v>
      </c>
      <c r="B62" s="110" t="s">
        <v>134</v>
      </c>
      <c r="C62" s="110" t="s">
        <v>120</v>
      </c>
      <c r="D62" s="81">
        <f>'7 целевые  '!F631</f>
        <v>51610.4</v>
      </c>
      <c r="E62" s="81"/>
      <c r="F62" s="81"/>
      <c r="G62" s="81"/>
      <c r="H62" s="81">
        <f>'7 целевые  '!J631</f>
        <v>0</v>
      </c>
      <c r="I62" s="81"/>
      <c r="J62" s="81"/>
      <c r="K62" s="81"/>
      <c r="L62" s="81">
        <f>'7 целевые  '!N631</f>
        <v>0</v>
      </c>
      <c r="M62" s="9"/>
      <c r="N62" s="9"/>
      <c r="O62" s="9"/>
    </row>
    <row r="63" spans="1:15" ht="40.5" customHeight="1">
      <c r="A63" s="79" t="s">
        <v>465</v>
      </c>
      <c r="B63" s="10" t="s">
        <v>137</v>
      </c>
      <c r="C63" s="10" t="s">
        <v>373</v>
      </c>
      <c r="D63" s="11">
        <f>D64+D65</f>
        <v>63761.8</v>
      </c>
      <c r="E63" s="11">
        <f aca="true" t="shared" si="10" ref="E63:O63">E64+E65</f>
        <v>3576.4</v>
      </c>
      <c r="F63" s="11">
        <f t="shared" si="10"/>
        <v>60342.5</v>
      </c>
      <c r="G63" s="11">
        <f t="shared" si="10"/>
        <v>0</v>
      </c>
      <c r="H63" s="11">
        <f t="shared" si="10"/>
        <v>57088.5</v>
      </c>
      <c r="I63" s="11">
        <f t="shared" si="10"/>
        <v>4088.6</v>
      </c>
      <c r="J63" s="11">
        <f t="shared" si="10"/>
        <v>52999.9</v>
      </c>
      <c r="K63" s="11">
        <f t="shared" si="10"/>
        <v>0</v>
      </c>
      <c r="L63" s="11">
        <f t="shared" si="10"/>
        <v>57853.7</v>
      </c>
      <c r="M63" s="11" t="e">
        <f t="shared" si="10"/>
        <v>#REF!</v>
      </c>
      <c r="N63" s="11" t="e">
        <f t="shared" si="10"/>
        <v>#REF!</v>
      </c>
      <c r="O63" s="11" t="e">
        <f t="shared" si="10"/>
        <v>#REF!</v>
      </c>
    </row>
    <row r="64" spans="1:15" ht="35.25" customHeight="1">
      <c r="A64" s="31" t="s">
        <v>204</v>
      </c>
      <c r="B64" s="13" t="s">
        <v>137</v>
      </c>
      <c r="C64" s="13" t="s">
        <v>112</v>
      </c>
      <c r="D64" s="9">
        <f>'7 целевые  '!F640</f>
        <v>18227.8</v>
      </c>
      <c r="E64" s="9">
        <f>'[1]7 целевые 1 '!G669</f>
        <v>3576.4</v>
      </c>
      <c r="F64" s="9">
        <f>'[1]7 целевые 1 '!H669</f>
        <v>13401.4</v>
      </c>
      <c r="G64" s="9">
        <f>'[1]7 целевые 1 '!I669</f>
        <v>0</v>
      </c>
      <c r="H64" s="9">
        <f>'7 целевые  '!J640</f>
        <v>18899.7</v>
      </c>
      <c r="I64" s="9">
        <f>'7 целевые  '!K640</f>
        <v>4088.6</v>
      </c>
      <c r="J64" s="9">
        <f>'7 целевые  '!L640</f>
        <v>14811.1</v>
      </c>
      <c r="K64" s="9">
        <f>'7 целевые  '!M640</f>
        <v>0</v>
      </c>
      <c r="L64" s="9">
        <f>'7 целевые  '!N640</f>
        <v>18262.7</v>
      </c>
      <c r="M64" s="9" t="e">
        <f>#REF!</f>
        <v>#REF!</v>
      </c>
      <c r="N64" s="9" t="e">
        <f>#REF!</f>
        <v>#REF!</v>
      </c>
      <c r="O64" s="9" t="e">
        <f>#REF!</f>
        <v>#REF!</v>
      </c>
    </row>
    <row r="65" spans="1:15" ht="18.75" customHeight="1">
      <c r="A65" s="31" t="s">
        <v>464</v>
      </c>
      <c r="B65" s="13" t="s">
        <v>137</v>
      </c>
      <c r="C65" s="13" t="s">
        <v>116</v>
      </c>
      <c r="D65" s="9">
        <f>'7 целевые  '!F647</f>
        <v>45534</v>
      </c>
      <c r="E65" s="9">
        <f>'[1]7 целевые 1 '!G676</f>
        <v>0</v>
      </c>
      <c r="F65" s="9">
        <f>'[1]7 целевые 1 '!H676</f>
        <v>46941.1</v>
      </c>
      <c r="G65" s="9">
        <f>'[1]7 целевые 1 '!I676</f>
        <v>0</v>
      </c>
      <c r="H65" s="9">
        <f>'7 целевые  '!J647</f>
        <v>38188.8</v>
      </c>
      <c r="I65" s="9">
        <f>'7 целевые  '!K647</f>
        <v>0</v>
      </c>
      <c r="J65" s="9">
        <f>'7 целевые  '!L647</f>
        <v>38188.8</v>
      </c>
      <c r="K65" s="9">
        <f>'7 целевые  '!M647</f>
        <v>0</v>
      </c>
      <c r="L65" s="9">
        <f>'7 целевые  '!N647</f>
        <v>39591</v>
      </c>
      <c r="M65" s="9" t="e">
        <f>#REF!</f>
        <v>#REF!</v>
      </c>
      <c r="N65" s="9" t="e">
        <f>#REF!</f>
        <v>#REF!</v>
      </c>
      <c r="O65" s="9" t="e">
        <f>#REF!</f>
        <v>#REF!</v>
      </c>
    </row>
    <row r="66" spans="1:15" ht="18.75">
      <c r="A66" s="180" t="s">
        <v>307</v>
      </c>
      <c r="B66" s="181"/>
      <c r="C66" s="181"/>
      <c r="D66" s="11">
        <f>D19+D30+D34+D38+D42+D44+D50+D53+D56+D60+D63+D28</f>
        <v>1141983.4</v>
      </c>
      <c r="E66" s="11" t="e">
        <f aca="true" t="shared" si="11" ref="E66:O66">E19+E30+E34+E38+E42+E44+E50+E53+E56+E60+E63</f>
        <v>#REF!</v>
      </c>
      <c r="F66" s="11" t="e">
        <f t="shared" si="11"/>
        <v>#REF!</v>
      </c>
      <c r="G66" s="11" t="e">
        <f t="shared" si="11"/>
        <v>#REF!</v>
      </c>
      <c r="H66" s="11">
        <f t="shared" si="11"/>
        <v>922396.6000000001</v>
      </c>
      <c r="I66" s="11" t="e">
        <f t="shared" si="11"/>
        <v>#REF!</v>
      </c>
      <c r="J66" s="11" t="e">
        <f t="shared" si="11"/>
        <v>#REF!</v>
      </c>
      <c r="K66" s="11" t="e">
        <f t="shared" si="11"/>
        <v>#REF!</v>
      </c>
      <c r="L66" s="11">
        <f t="shared" si="11"/>
        <v>905947.6000000001</v>
      </c>
      <c r="M66" s="11" t="e">
        <f t="shared" si="11"/>
        <v>#REF!</v>
      </c>
      <c r="N66" s="11" t="e">
        <f t="shared" si="11"/>
        <v>#REF!</v>
      </c>
      <c r="O66" s="11" t="e">
        <f t="shared" si="11"/>
        <v>#REF!</v>
      </c>
    </row>
    <row r="67" spans="1:15" ht="18.75">
      <c r="A67" s="14" t="s">
        <v>371</v>
      </c>
      <c r="B67" s="15"/>
      <c r="C67" s="15"/>
      <c r="D67" s="29">
        <f>E67+F67+G67</f>
        <v>0</v>
      </c>
      <c r="E67" s="30"/>
      <c r="F67" s="30"/>
      <c r="G67" s="30"/>
      <c r="H67" s="29">
        <v>13000</v>
      </c>
      <c r="I67" s="9"/>
      <c r="J67" s="9">
        <v>10000</v>
      </c>
      <c r="K67" s="9"/>
      <c r="L67" s="29">
        <v>25000</v>
      </c>
      <c r="M67" s="16"/>
      <c r="N67" s="16">
        <v>20000</v>
      </c>
      <c r="O67" s="16"/>
    </row>
    <row r="68" spans="1:15" ht="18.75">
      <c r="A68" s="17" t="s">
        <v>131</v>
      </c>
      <c r="B68" s="18"/>
      <c r="C68" s="18"/>
      <c r="D68" s="11">
        <f>D66+D67</f>
        <v>1141983.4</v>
      </c>
      <c r="E68" s="11" t="e">
        <f aca="true" t="shared" si="12" ref="E68:O68">E66+E67</f>
        <v>#REF!</v>
      </c>
      <c r="F68" s="11" t="e">
        <f t="shared" si="12"/>
        <v>#REF!</v>
      </c>
      <c r="G68" s="11" t="e">
        <f t="shared" si="12"/>
        <v>#REF!</v>
      </c>
      <c r="H68" s="11">
        <f t="shared" si="12"/>
        <v>935396.6000000001</v>
      </c>
      <c r="I68" s="11" t="e">
        <f t="shared" si="12"/>
        <v>#REF!</v>
      </c>
      <c r="J68" s="11" t="e">
        <f t="shared" si="12"/>
        <v>#REF!</v>
      </c>
      <c r="K68" s="11" t="e">
        <f t="shared" si="12"/>
        <v>#REF!</v>
      </c>
      <c r="L68" s="11">
        <f t="shared" si="12"/>
        <v>930947.6000000001</v>
      </c>
      <c r="M68" s="11" t="e">
        <f t="shared" si="12"/>
        <v>#REF!</v>
      </c>
      <c r="N68" s="11" t="e">
        <f t="shared" si="12"/>
        <v>#REF!</v>
      </c>
      <c r="O68" s="11" t="e">
        <f t="shared" si="12"/>
        <v>#REF!</v>
      </c>
    </row>
    <row r="69" spans="4:15" ht="25.5"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4:15" ht="12.75"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2" spans="4:15" ht="12.75"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4" spans="4:15" ht="12.7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4:15" ht="12.75"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ht="12.75">
      <c r="L76" s="3"/>
    </row>
  </sheetData>
  <sheetProtection/>
  <mergeCells count="13">
    <mergeCell ref="C5:L5"/>
    <mergeCell ref="C6:L6"/>
    <mergeCell ref="C7:L7"/>
    <mergeCell ref="A66:C66"/>
    <mergeCell ref="C8:L8"/>
    <mergeCell ref="C9:L9"/>
    <mergeCell ref="A10:L10"/>
    <mergeCell ref="A11:L11"/>
    <mergeCell ref="A12:L12"/>
    <mergeCell ref="A16:A17"/>
    <mergeCell ref="B16:B17"/>
    <mergeCell ref="C16:C17"/>
    <mergeCell ref="D16:O16"/>
  </mergeCells>
  <printOptions horizontalCentered="1"/>
  <pageMargins left="0.5905511811023623" right="0.3937007874015748" top="0.5905511811023623" bottom="0.5905511811023623" header="0" footer="0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661"/>
  <sheetViews>
    <sheetView view="pageBreakPreview" zoomScale="71" zoomScaleSheetLayoutView="71" zoomScalePageLayoutView="0" workbookViewId="0" topLeftCell="A1">
      <pane xSplit="5" ySplit="15" topLeftCell="F547" activePane="bottomRight" state="frozen"/>
      <selection pane="topLeft" activeCell="A1" sqref="A1"/>
      <selection pane="topRight" activeCell="F1" sqref="F1"/>
      <selection pane="bottomLeft" activeCell="A8" sqref="A8"/>
      <selection pane="bottomRight" activeCell="E8" sqref="E8:N8"/>
    </sheetView>
  </sheetViews>
  <sheetFormatPr defaultColWidth="9.00390625" defaultRowHeight="12.75"/>
  <cols>
    <col min="1" max="1" width="99.375" style="6" customWidth="1"/>
    <col min="2" max="2" width="8.875" style="55" customWidth="1"/>
    <col min="3" max="3" width="8.625" style="55" customWidth="1"/>
    <col min="4" max="4" width="17.375" style="1" customWidth="1"/>
    <col min="5" max="5" width="7.75390625" style="1" customWidth="1"/>
    <col min="6" max="6" width="17.00390625" style="26" customWidth="1"/>
    <col min="7" max="7" width="15.875" style="26" hidden="1" customWidth="1"/>
    <col min="8" max="8" width="17.125" style="26" hidden="1" customWidth="1"/>
    <col min="9" max="9" width="0.37109375" style="1" hidden="1" customWidth="1"/>
    <col min="10" max="10" width="15.875" style="27" customWidth="1"/>
    <col min="11" max="11" width="14.25390625" style="1" hidden="1" customWidth="1"/>
    <col min="12" max="12" width="0.2421875" style="1" hidden="1" customWidth="1"/>
    <col min="13" max="13" width="14.875" style="27" hidden="1" customWidth="1"/>
    <col min="14" max="14" width="17.00390625" style="36" customWidth="1"/>
    <col min="15" max="15" width="20.625" style="1" hidden="1" customWidth="1"/>
    <col min="16" max="17" width="0.12890625" style="36" customWidth="1"/>
    <col min="18" max="16384" width="9.125" style="1" customWidth="1"/>
  </cols>
  <sheetData>
    <row r="1" spans="5:14" ht="18.75">
      <c r="E1" s="178" t="s">
        <v>699</v>
      </c>
      <c r="F1" s="179"/>
      <c r="G1" s="61"/>
      <c r="H1" s="61"/>
      <c r="I1" s="61"/>
      <c r="J1" s="61"/>
      <c r="K1" s="61"/>
      <c r="L1" s="61"/>
      <c r="M1" s="61"/>
      <c r="N1" s="61"/>
    </row>
    <row r="2" spans="5:14" ht="18.75">
      <c r="E2" s="178" t="s">
        <v>161</v>
      </c>
      <c r="F2" s="179"/>
      <c r="G2" s="61"/>
      <c r="H2" s="61"/>
      <c r="I2" s="61"/>
      <c r="J2" s="61"/>
      <c r="K2" s="61"/>
      <c r="L2" s="61"/>
      <c r="M2" s="61"/>
      <c r="N2" s="61"/>
    </row>
    <row r="3" spans="5:14" ht="18.75">
      <c r="E3" s="178" t="s">
        <v>141</v>
      </c>
      <c r="F3" s="179"/>
      <c r="G3" s="61"/>
      <c r="H3" s="61"/>
      <c r="I3" s="61"/>
      <c r="J3" s="61"/>
      <c r="K3" s="61"/>
      <c r="L3" s="61"/>
      <c r="M3" s="61"/>
      <c r="N3" s="61"/>
    </row>
    <row r="4" spans="5:14" ht="18.75">
      <c r="E4" s="178" t="s">
        <v>702</v>
      </c>
      <c r="F4" s="179"/>
      <c r="G4" s="61"/>
      <c r="H4" s="61"/>
      <c r="I4" s="61"/>
      <c r="J4" s="61"/>
      <c r="K4" s="61"/>
      <c r="L4" s="61"/>
      <c r="M4" s="61"/>
      <c r="N4" s="61"/>
    </row>
    <row r="5" spans="1:17" ht="18.75">
      <c r="A5" s="25" t="s">
        <v>157</v>
      </c>
      <c r="B5" s="62"/>
      <c r="C5" s="19"/>
      <c r="D5" s="19"/>
      <c r="E5" s="182" t="s">
        <v>678</v>
      </c>
      <c r="F5" s="193"/>
      <c r="G5" s="193"/>
      <c r="H5" s="193"/>
      <c r="I5" s="193"/>
      <c r="J5" s="193"/>
      <c r="K5" s="193"/>
      <c r="L5" s="193"/>
      <c r="M5" s="193"/>
      <c r="N5" s="193"/>
      <c r="P5" s="1"/>
      <c r="Q5" s="1"/>
    </row>
    <row r="6" spans="1:17" ht="18.75">
      <c r="A6" s="86"/>
      <c r="B6" s="62"/>
      <c r="C6" s="19"/>
      <c r="D6" s="19"/>
      <c r="E6" s="182" t="s">
        <v>161</v>
      </c>
      <c r="F6" s="193"/>
      <c r="G6" s="193"/>
      <c r="H6" s="193"/>
      <c r="I6" s="193"/>
      <c r="J6" s="193"/>
      <c r="K6" s="193"/>
      <c r="L6" s="193"/>
      <c r="M6" s="193"/>
      <c r="N6" s="193"/>
      <c r="P6" s="1"/>
      <c r="Q6" s="1"/>
    </row>
    <row r="7" spans="1:17" ht="18.75">
      <c r="A7" s="25"/>
      <c r="B7" s="62"/>
      <c r="C7" s="19"/>
      <c r="D7" s="19"/>
      <c r="E7" s="182" t="s">
        <v>141</v>
      </c>
      <c r="F7" s="193"/>
      <c r="G7" s="193"/>
      <c r="H7" s="193"/>
      <c r="I7" s="193"/>
      <c r="J7" s="193"/>
      <c r="K7" s="193"/>
      <c r="L7" s="193"/>
      <c r="M7" s="193"/>
      <c r="N7" s="193"/>
      <c r="P7" s="1"/>
      <c r="Q7" s="1"/>
    </row>
    <row r="8" spans="1:17" ht="18.75">
      <c r="A8" s="25"/>
      <c r="B8" s="62"/>
      <c r="C8" s="19"/>
      <c r="D8" s="19"/>
      <c r="E8" s="182" t="s">
        <v>626</v>
      </c>
      <c r="F8" s="193"/>
      <c r="G8" s="193"/>
      <c r="H8" s="193"/>
      <c r="I8" s="193"/>
      <c r="J8" s="193"/>
      <c r="K8" s="193"/>
      <c r="L8" s="193"/>
      <c r="M8" s="193"/>
      <c r="N8" s="193"/>
      <c r="P8" s="1"/>
      <c r="Q8" s="1"/>
    </row>
    <row r="9" spans="1:17" ht="18.75">
      <c r="A9" s="25"/>
      <c r="B9" s="62"/>
      <c r="C9" s="19"/>
      <c r="D9" s="19"/>
      <c r="E9" s="182" t="s">
        <v>677</v>
      </c>
      <c r="F9" s="193"/>
      <c r="G9" s="193"/>
      <c r="H9" s="193"/>
      <c r="I9" s="193"/>
      <c r="J9" s="193"/>
      <c r="K9" s="193"/>
      <c r="L9" s="193"/>
      <c r="M9" s="193"/>
      <c r="N9" s="193"/>
      <c r="P9" s="1"/>
      <c r="Q9" s="1"/>
    </row>
    <row r="10" spans="1:17" ht="60.75" customHeight="1">
      <c r="A10" s="184" t="s">
        <v>629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P10" s="1"/>
      <c r="Q10" s="1"/>
    </row>
    <row r="11" spans="5:17" ht="10.5" customHeight="1">
      <c r="E11" s="61"/>
      <c r="F11" s="61"/>
      <c r="G11" s="61"/>
      <c r="H11" s="61"/>
      <c r="J11" s="61"/>
      <c r="M11" s="61"/>
      <c r="N11" s="101" t="s">
        <v>658</v>
      </c>
      <c r="P11" s="1"/>
      <c r="Q11" s="1"/>
    </row>
    <row r="12" spans="1:17" ht="18.75" customHeight="1">
      <c r="A12" s="189" t="s">
        <v>111</v>
      </c>
      <c r="B12" s="186" t="s">
        <v>561</v>
      </c>
      <c r="C12" s="189" t="s">
        <v>512</v>
      </c>
      <c r="D12" s="186" t="s">
        <v>375</v>
      </c>
      <c r="E12" s="189" t="s">
        <v>376</v>
      </c>
      <c r="F12" s="189" t="s">
        <v>158</v>
      </c>
      <c r="G12" s="189"/>
      <c r="H12" s="189"/>
      <c r="I12" s="189"/>
      <c r="J12" s="189"/>
      <c r="K12" s="189"/>
      <c r="L12" s="189"/>
      <c r="M12" s="189"/>
      <c r="N12" s="189"/>
      <c r="O12" s="56"/>
      <c r="P12" s="56"/>
      <c r="Q12" s="56"/>
    </row>
    <row r="13" spans="1:17" ht="18" customHeight="1">
      <c r="A13" s="189"/>
      <c r="B13" s="188"/>
      <c r="C13" s="189"/>
      <c r="D13" s="188"/>
      <c r="E13" s="189"/>
      <c r="F13" s="5" t="s">
        <v>550</v>
      </c>
      <c r="G13" s="5" t="s">
        <v>344</v>
      </c>
      <c r="H13" s="47" t="s">
        <v>342</v>
      </c>
      <c r="I13" s="5" t="s">
        <v>343</v>
      </c>
      <c r="J13" s="84" t="s">
        <v>591</v>
      </c>
      <c r="K13" s="5" t="s">
        <v>344</v>
      </c>
      <c r="L13" s="5" t="s">
        <v>342</v>
      </c>
      <c r="M13" s="5" t="s">
        <v>343</v>
      </c>
      <c r="N13" s="84" t="s">
        <v>620</v>
      </c>
      <c r="O13" s="57" t="s">
        <v>344</v>
      </c>
      <c r="P13" s="5" t="s">
        <v>342</v>
      </c>
      <c r="Q13" s="58" t="s">
        <v>343</v>
      </c>
    </row>
    <row r="14" spans="1:17" ht="19.5" customHeight="1">
      <c r="A14" s="77">
        <v>1</v>
      </c>
      <c r="B14" s="77">
        <v>2</v>
      </c>
      <c r="C14" s="77">
        <v>3</v>
      </c>
      <c r="D14" s="5">
        <v>4</v>
      </c>
      <c r="E14" s="5">
        <v>5</v>
      </c>
      <c r="F14" s="5">
        <v>6</v>
      </c>
      <c r="G14" s="5">
        <v>7</v>
      </c>
      <c r="H14" s="77"/>
      <c r="I14" s="5"/>
      <c r="J14" s="5">
        <v>7</v>
      </c>
      <c r="K14" s="5">
        <v>8</v>
      </c>
      <c r="L14" s="77"/>
      <c r="M14" s="5"/>
      <c r="N14" s="77">
        <v>8</v>
      </c>
      <c r="O14" s="32">
        <v>9</v>
      </c>
      <c r="P14" s="48"/>
      <c r="Q14" s="59"/>
    </row>
    <row r="15" spans="1:17" ht="19.5" customHeight="1">
      <c r="A15" s="87" t="s">
        <v>202</v>
      </c>
      <c r="B15" s="10" t="s">
        <v>112</v>
      </c>
      <c r="C15" s="10" t="s">
        <v>373</v>
      </c>
      <c r="D15" s="152"/>
      <c r="E15" s="10"/>
      <c r="F15" s="11">
        <f>F16+F23+F30+F98+F102+F130+F134+F126</f>
        <v>99980.80000000002</v>
      </c>
      <c r="G15" s="11">
        <f aca="true" t="shared" si="0" ref="G15:N15">G16+G23+G30+G98+G102+G130+G134+G126</f>
        <v>10440.1</v>
      </c>
      <c r="H15" s="11">
        <f t="shared" si="0"/>
        <v>86307.40000000001</v>
      </c>
      <c r="I15" s="11">
        <f t="shared" si="0"/>
        <v>3233.3</v>
      </c>
      <c r="J15" s="11">
        <f t="shared" si="0"/>
        <v>95700.70000000001</v>
      </c>
      <c r="K15" s="11">
        <f t="shared" si="0"/>
        <v>8437.4</v>
      </c>
      <c r="L15" s="11">
        <f t="shared" si="0"/>
        <v>84030</v>
      </c>
      <c r="M15" s="11">
        <f t="shared" si="0"/>
        <v>3233.3</v>
      </c>
      <c r="N15" s="11">
        <f t="shared" si="0"/>
        <v>80908.1</v>
      </c>
      <c r="O15" s="94">
        <f>O16+O23+O30+O98+O102+O130+O134</f>
        <v>8437.9</v>
      </c>
      <c r="P15" s="81">
        <f>P16+P23+P30+P98+P102+P130+P134</f>
        <v>69236.90000000001</v>
      </c>
      <c r="Q15" s="95">
        <f>Q16+Q23+Q30+Q98+Q102+Q130+Q134</f>
        <v>3233.3</v>
      </c>
    </row>
    <row r="16" spans="1:17" ht="37.5" customHeight="1">
      <c r="A16" s="104" t="s">
        <v>93</v>
      </c>
      <c r="B16" s="10" t="s">
        <v>112</v>
      </c>
      <c r="C16" s="10" t="s">
        <v>116</v>
      </c>
      <c r="D16" s="10"/>
      <c r="E16" s="152"/>
      <c r="F16" s="11">
        <f aca="true" t="shared" si="1" ref="F16:Q17">F17</f>
        <v>1877.1999999999998</v>
      </c>
      <c r="G16" s="11">
        <f t="shared" si="1"/>
        <v>0</v>
      </c>
      <c r="H16" s="11">
        <f t="shared" si="1"/>
        <v>1877.1999999999998</v>
      </c>
      <c r="I16" s="11">
        <f t="shared" si="1"/>
        <v>0</v>
      </c>
      <c r="J16" s="11">
        <f t="shared" si="1"/>
        <v>1772.6000000000001</v>
      </c>
      <c r="K16" s="11">
        <f t="shared" si="1"/>
        <v>0</v>
      </c>
      <c r="L16" s="11">
        <f t="shared" si="1"/>
        <v>1772.6000000000001</v>
      </c>
      <c r="M16" s="11">
        <f t="shared" si="1"/>
        <v>0</v>
      </c>
      <c r="N16" s="11">
        <f t="shared" si="1"/>
        <v>1772.6000000000001</v>
      </c>
      <c r="O16" s="81">
        <f t="shared" si="1"/>
        <v>0</v>
      </c>
      <c r="P16" s="81">
        <f t="shared" si="1"/>
        <v>1772.6000000000001</v>
      </c>
      <c r="Q16" s="81">
        <f t="shared" si="1"/>
        <v>0</v>
      </c>
    </row>
    <row r="17" spans="1:17" ht="24" customHeight="1">
      <c r="A17" s="109" t="s">
        <v>198</v>
      </c>
      <c r="B17" s="13" t="s">
        <v>112</v>
      </c>
      <c r="C17" s="13" t="s">
        <v>116</v>
      </c>
      <c r="D17" s="13" t="s">
        <v>225</v>
      </c>
      <c r="E17" s="105"/>
      <c r="F17" s="9">
        <f t="shared" si="1"/>
        <v>1877.1999999999998</v>
      </c>
      <c r="G17" s="9">
        <f t="shared" si="1"/>
        <v>0</v>
      </c>
      <c r="H17" s="9">
        <f t="shared" si="1"/>
        <v>1877.1999999999998</v>
      </c>
      <c r="I17" s="9">
        <f t="shared" si="1"/>
        <v>0</v>
      </c>
      <c r="J17" s="9">
        <f t="shared" si="1"/>
        <v>1772.6000000000001</v>
      </c>
      <c r="K17" s="9">
        <f t="shared" si="1"/>
        <v>0</v>
      </c>
      <c r="L17" s="9">
        <f t="shared" si="1"/>
        <v>1772.6000000000001</v>
      </c>
      <c r="M17" s="9">
        <f t="shared" si="1"/>
        <v>0</v>
      </c>
      <c r="N17" s="9">
        <f t="shared" si="1"/>
        <v>1772.6000000000001</v>
      </c>
      <c r="O17" s="81">
        <f t="shared" si="1"/>
        <v>0</v>
      </c>
      <c r="P17" s="81">
        <f t="shared" si="1"/>
        <v>1772.6000000000001</v>
      </c>
      <c r="Q17" s="81">
        <f t="shared" si="1"/>
        <v>0</v>
      </c>
    </row>
    <row r="18" spans="1:17" ht="22.5" customHeight="1">
      <c r="A18" s="109" t="s">
        <v>136</v>
      </c>
      <c r="B18" s="13" t="s">
        <v>112</v>
      </c>
      <c r="C18" s="13" t="s">
        <v>288</v>
      </c>
      <c r="D18" s="13" t="s">
        <v>287</v>
      </c>
      <c r="E18" s="105"/>
      <c r="F18" s="9">
        <f aca="true" t="shared" si="2" ref="F18:Q18">F19+F21</f>
        <v>1877.1999999999998</v>
      </c>
      <c r="G18" s="9">
        <f t="shared" si="2"/>
        <v>0</v>
      </c>
      <c r="H18" s="9">
        <f t="shared" si="2"/>
        <v>1877.1999999999998</v>
      </c>
      <c r="I18" s="9">
        <f t="shared" si="2"/>
        <v>0</v>
      </c>
      <c r="J18" s="9">
        <f t="shared" si="2"/>
        <v>1772.6000000000001</v>
      </c>
      <c r="K18" s="9">
        <f t="shared" si="2"/>
        <v>0</v>
      </c>
      <c r="L18" s="9">
        <f t="shared" si="2"/>
        <v>1772.6000000000001</v>
      </c>
      <c r="M18" s="9">
        <f t="shared" si="2"/>
        <v>0</v>
      </c>
      <c r="N18" s="9">
        <f t="shared" si="2"/>
        <v>1772.6000000000001</v>
      </c>
      <c r="O18" s="81">
        <f t="shared" si="2"/>
        <v>0</v>
      </c>
      <c r="P18" s="81">
        <f t="shared" si="2"/>
        <v>1772.6000000000001</v>
      </c>
      <c r="Q18" s="81">
        <f t="shared" si="2"/>
        <v>0</v>
      </c>
    </row>
    <row r="19" spans="1:17" ht="36" customHeight="1">
      <c r="A19" s="109" t="s">
        <v>564</v>
      </c>
      <c r="B19" s="13" t="s">
        <v>112</v>
      </c>
      <c r="C19" s="13" t="s">
        <v>288</v>
      </c>
      <c r="D19" s="13" t="s">
        <v>226</v>
      </c>
      <c r="E19" s="105"/>
      <c r="F19" s="9">
        <f aca="true" t="shared" si="3" ref="F19:Q19">F20</f>
        <v>1286.1</v>
      </c>
      <c r="G19" s="9">
        <f t="shared" si="3"/>
        <v>0</v>
      </c>
      <c r="H19" s="9">
        <f t="shared" si="3"/>
        <v>1286.1</v>
      </c>
      <c r="I19" s="9">
        <f t="shared" si="3"/>
        <v>0</v>
      </c>
      <c r="J19" s="9">
        <f t="shared" si="3"/>
        <v>1190.4</v>
      </c>
      <c r="K19" s="9">
        <f t="shared" si="3"/>
        <v>0</v>
      </c>
      <c r="L19" s="9">
        <f t="shared" si="3"/>
        <v>1190.4</v>
      </c>
      <c r="M19" s="9">
        <f t="shared" si="3"/>
        <v>0</v>
      </c>
      <c r="N19" s="9">
        <f t="shared" si="3"/>
        <v>1190.4</v>
      </c>
      <c r="O19" s="81">
        <f t="shared" si="3"/>
        <v>0</v>
      </c>
      <c r="P19" s="81">
        <f t="shared" si="3"/>
        <v>1190.4</v>
      </c>
      <c r="Q19" s="81">
        <f t="shared" si="3"/>
        <v>0</v>
      </c>
    </row>
    <row r="20" spans="1:17" ht="25.5" customHeight="1">
      <c r="A20" s="109" t="s">
        <v>163</v>
      </c>
      <c r="B20" s="13" t="s">
        <v>112</v>
      </c>
      <c r="C20" s="13" t="s">
        <v>116</v>
      </c>
      <c r="D20" s="13" t="s">
        <v>226</v>
      </c>
      <c r="E20" s="105">
        <v>120</v>
      </c>
      <c r="F20" s="9">
        <f>G20+H20+I20</f>
        <v>1286.1</v>
      </c>
      <c r="G20" s="9"/>
      <c r="H20" s="9">
        <f>1181.5+29.6+75</f>
        <v>1286.1</v>
      </c>
      <c r="I20" s="9"/>
      <c r="J20" s="9">
        <f>K20+L20+M20</f>
        <v>1190.4</v>
      </c>
      <c r="K20" s="9"/>
      <c r="L20" s="9">
        <v>1190.4</v>
      </c>
      <c r="M20" s="9"/>
      <c r="N20" s="9">
        <f>O20+P20+Q20</f>
        <v>1190.4</v>
      </c>
      <c r="O20" s="81">
        <v>0</v>
      </c>
      <c r="P20" s="81">
        <v>1190.4</v>
      </c>
      <c r="Q20" s="81"/>
    </row>
    <row r="21" spans="1:17" ht="42.75" customHeight="1">
      <c r="A21" s="112" t="s">
        <v>673</v>
      </c>
      <c r="B21" s="13" t="s">
        <v>112</v>
      </c>
      <c r="C21" s="13" t="s">
        <v>116</v>
      </c>
      <c r="D21" s="13" t="s">
        <v>519</v>
      </c>
      <c r="E21" s="105"/>
      <c r="F21" s="9">
        <f aca="true" t="shared" si="4" ref="F21:Q21">F22</f>
        <v>591.1</v>
      </c>
      <c r="G21" s="9">
        <f t="shared" si="4"/>
        <v>0</v>
      </c>
      <c r="H21" s="9">
        <f t="shared" si="4"/>
        <v>591.1</v>
      </c>
      <c r="I21" s="9">
        <f t="shared" si="4"/>
        <v>0</v>
      </c>
      <c r="J21" s="9">
        <f t="shared" si="4"/>
        <v>582.2</v>
      </c>
      <c r="K21" s="9">
        <f t="shared" si="4"/>
        <v>0</v>
      </c>
      <c r="L21" s="9">
        <f t="shared" si="4"/>
        <v>582.2</v>
      </c>
      <c r="M21" s="9">
        <f t="shared" si="4"/>
        <v>0</v>
      </c>
      <c r="N21" s="9">
        <f t="shared" si="4"/>
        <v>582.2</v>
      </c>
      <c r="O21" s="81">
        <f t="shared" si="4"/>
        <v>0</v>
      </c>
      <c r="P21" s="81">
        <f t="shared" si="4"/>
        <v>582.2</v>
      </c>
      <c r="Q21" s="81">
        <f t="shared" si="4"/>
        <v>0</v>
      </c>
    </row>
    <row r="22" spans="1:17" ht="26.25" customHeight="1">
      <c r="A22" s="109" t="s">
        <v>163</v>
      </c>
      <c r="B22" s="13" t="s">
        <v>112</v>
      </c>
      <c r="C22" s="13" t="s">
        <v>116</v>
      </c>
      <c r="D22" s="13" t="s">
        <v>519</v>
      </c>
      <c r="E22" s="105">
        <v>120</v>
      </c>
      <c r="F22" s="9">
        <f>G22+H22+I22</f>
        <v>591.1</v>
      </c>
      <c r="G22" s="9"/>
      <c r="H22" s="9">
        <v>591.1</v>
      </c>
      <c r="I22" s="9"/>
      <c r="J22" s="9">
        <f>K22+L22+M22</f>
        <v>582.2</v>
      </c>
      <c r="K22" s="9"/>
      <c r="L22" s="9">
        <v>582.2</v>
      </c>
      <c r="M22" s="9"/>
      <c r="N22" s="9">
        <f>O22+P22+Q22</f>
        <v>582.2</v>
      </c>
      <c r="O22" s="85"/>
      <c r="P22" s="85">
        <v>582.2</v>
      </c>
      <c r="Q22" s="85"/>
    </row>
    <row r="23" spans="1:17" ht="37.5" customHeight="1">
      <c r="A23" s="87" t="s">
        <v>186</v>
      </c>
      <c r="B23" s="10" t="s">
        <v>112</v>
      </c>
      <c r="C23" s="10" t="s">
        <v>115</v>
      </c>
      <c r="D23" s="152"/>
      <c r="E23" s="152"/>
      <c r="F23" s="11">
        <f>F24</f>
        <v>1364.2</v>
      </c>
      <c r="G23" s="11">
        <f aca="true" t="shared" si="5" ref="G23:Q23">G24</f>
        <v>0</v>
      </c>
      <c r="H23" s="11">
        <f t="shared" si="5"/>
        <v>1364.2</v>
      </c>
      <c r="I23" s="11">
        <f t="shared" si="5"/>
        <v>0</v>
      </c>
      <c r="J23" s="11">
        <f t="shared" si="5"/>
        <v>1464.2</v>
      </c>
      <c r="K23" s="11">
        <f t="shared" si="5"/>
        <v>0</v>
      </c>
      <c r="L23" s="11">
        <f t="shared" si="5"/>
        <v>1464.2</v>
      </c>
      <c r="M23" s="11">
        <f t="shared" si="5"/>
        <v>0</v>
      </c>
      <c r="N23" s="11">
        <f t="shared" si="5"/>
        <v>1364.2</v>
      </c>
      <c r="O23" s="88">
        <f t="shared" si="5"/>
        <v>0</v>
      </c>
      <c r="P23" s="88">
        <f t="shared" si="5"/>
        <v>1364.2</v>
      </c>
      <c r="Q23" s="88">
        <f t="shared" si="5"/>
        <v>0</v>
      </c>
    </row>
    <row r="24" spans="1:17" ht="27" customHeight="1">
      <c r="A24" s="109" t="s">
        <v>199</v>
      </c>
      <c r="B24" s="13" t="s">
        <v>112</v>
      </c>
      <c r="C24" s="13" t="s">
        <v>115</v>
      </c>
      <c r="D24" s="105" t="s">
        <v>220</v>
      </c>
      <c r="E24" s="13"/>
      <c r="F24" s="9">
        <f>F25+F28</f>
        <v>1364.2</v>
      </c>
      <c r="G24" s="9">
        <f>G25+G28</f>
        <v>0</v>
      </c>
      <c r="H24" s="9">
        <f>H25+H28</f>
        <v>1364.2</v>
      </c>
      <c r="I24" s="9">
        <f>I25+I28</f>
        <v>0</v>
      </c>
      <c r="J24" s="9">
        <f>J25+J28</f>
        <v>1464.2</v>
      </c>
      <c r="K24" s="9">
        <f aca="true" t="shared" si="6" ref="K24:Q24">K25+K28</f>
        <v>0</v>
      </c>
      <c r="L24" s="9">
        <f t="shared" si="6"/>
        <v>1464.2</v>
      </c>
      <c r="M24" s="9">
        <f t="shared" si="6"/>
        <v>0</v>
      </c>
      <c r="N24" s="9">
        <f t="shared" si="6"/>
        <v>1364.2</v>
      </c>
      <c r="O24" s="81">
        <f t="shared" si="6"/>
        <v>0</v>
      </c>
      <c r="P24" s="81">
        <f t="shared" si="6"/>
        <v>1364.2</v>
      </c>
      <c r="Q24" s="81">
        <f t="shared" si="6"/>
        <v>0</v>
      </c>
    </row>
    <row r="25" spans="1:17" ht="27.75" customHeight="1">
      <c r="A25" s="113" t="s">
        <v>177</v>
      </c>
      <c r="B25" s="13" t="s">
        <v>112</v>
      </c>
      <c r="C25" s="13" t="s">
        <v>115</v>
      </c>
      <c r="D25" s="105" t="s">
        <v>221</v>
      </c>
      <c r="E25" s="13"/>
      <c r="F25" s="9">
        <f>F26+F27</f>
        <v>1159.8</v>
      </c>
      <c r="G25" s="9">
        <f>G26+G27</f>
        <v>0</v>
      </c>
      <c r="H25" s="9">
        <f>H26+H27</f>
        <v>1159.8</v>
      </c>
      <c r="I25" s="9">
        <f>I26+I27</f>
        <v>0</v>
      </c>
      <c r="J25" s="9">
        <f>J26+J27</f>
        <v>1262.8</v>
      </c>
      <c r="K25" s="9">
        <f aca="true" t="shared" si="7" ref="K25:Q25">K26+K27</f>
        <v>0</v>
      </c>
      <c r="L25" s="9">
        <f t="shared" si="7"/>
        <v>1262.8</v>
      </c>
      <c r="M25" s="9">
        <f t="shared" si="7"/>
        <v>0</v>
      </c>
      <c r="N25" s="9">
        <f t="shared" si="7"/>
        <v>1162.8</v>
      </c>
      <c r="O25" s="81">
        <f t="shared" si="7"/>
        <v>0</v>
      </c>
      <c r="P25" s="81">
        <f t="shared" si="7"/>
        <v>1162.8</v>
      </c>
      <c r="Q25" s="81">
        <f t="shared" si="7"/>
        <v>0</v>
      </c>
    </row>
    <row r="26" spans="1:17" ht="25.5" customHeight="1">
      <c r="A26" s="109" t="s">
        <v>163</v>
      </c>
      <c r="B26" s="13" t="s">
        <v>112</v>
      </c>
      <c r="C26" s="13" t="s">
        <v>115</v>
      </c>
      <c r="D26" s="105" t="s">
        <v>221</v>
      </c>
      <c r="E26" s="13" t="s">
        <v>164</v>
      </c>
      <c r="F26" s="9">
        <f>G26+H26+I26</f>
        <v>407.4</v>
      </c>
      <c r="G26" s="9"/>
      <c r="H26" s="9">
        <v>407.4</v>
      </c>
      <c r="I26" s="9"/>
      <c r="J26" s="9">
        <f>K26+L26+M26</f>
        <v>410.4</v>
      </c>
      <c r="K26" s="9"/>
      <c r="L26" s="9">
        <v>410.4</v>
      </c>
      <c r="M26" s="9"/>
      <c r="N26" s="9">
        <f>O26+P26+Q26</f>
        <v>410.4</v>
      </c>
      <c r="O26" s="81"/>
      <c r="P26" s="81">
        <v>410.4</v>
      </c>
      <c r="Q26" s="81"/>
    </row>
    <row r="27" spans="1:17" ht="41.25" customHeight="1">
      <c r="A27" s="109" t="s">
        <v>86</v>
      </c>
      <c r="B27" s="13" t="s">
        <v>112</v>
      </c>
      <c r="C27" s="13" t="s">
        <v>115</v>
      </c>
      <c r="D27" s="105" t="s">
        <v>221</v>
      </c>
      <c r="E27" s="13" t="s">
        <v>167</v>
      </c>
      <c r="F27" s="9">
        <f>G27+H27+I27</f>
        <v>752.4</v>
      </c>
      <c r="G27" s="9"/>
      <c r="H27" s="9">
        <v>752.4</v>
      </c>
      <c r="I27" s="9"/>
      <c r="J27" s="9">
        <f>K27+L27+M27</f>
        <v>852.4</v>
      </c>
      <c r="K27" s="9"/>
      <c r="L27" s="9">
        <v>852.4</v>
      </c>
      <c r="M27" s="9"/>
      <c r="N27" s="9">
        <f>O27+P27+Q27</f>
        <v>752.4</v>
      </c>
      <c r="O27" s="81"/>
      <c r="P27" s="81">
        <v>752.4</v>
      </c>
      <c r="Q27" s="81"/>
    </row>
    <row r="28" spans="1:17" ht="25.5" customHeight="1">
      <c r="A28" s="112" t="s">
        <v>673</v>
      </c>
      <c r="B28" s="13" t="s">
        <v>112</v>
      </c>
      <c r="C28" s="13" t="s">
        <v>115</v>
      </c>
      <c r="D28" s="105" t="s">
        <v>520</v>
      </c>
      <c r="E28" s="13"/>
      <c r="F28" s="9">
        <f aca="true" t="shared" si="8" ref="F28:Q28">F29</f>
        <v>204.4</v>
      </c>
      <c r="G28" s="9">
        <f t="shared" si="8"/>
        <v>0</v>
      </c>
      <c r="H28" s="9">
        <f t="shared" si="8"/>
        <v>204.4</v>
      </c>
      <c r="I28" s="9">
        <f t="shared" si="8"/>
        <v>0</v>
      </c>
      <c r="J28" s="9">
        <f t="shared" si="8"/>
        <v>201.4</v>
      </c>
      <c r="K28" s="9">
        <f t="shared" si="8"/>
        <v>0</v>
      </c>
      <c r="L28" s="9">
        <f t="shared" si="8"/>
        <v>201.4</v>
      </c>
      <c r="M28" s="9">
        <f t="shared" si="8"/>
        <v>0</v>
      </c>
      <c r="N28" s="9">
        <f t="shared" si="8"/>
        <v>201.4</v>
      </c>
      <c r="O28" s="81">
        <f t="shared" si="8"/>
        <v>0</v>
      </c>
      <c r="P28" s="81">
        <f t="shared" si="8"/>
        <v>201.4</v>
      </c>
      <c r="Q28" s="81">
        <f t="shared" si="8"/>
        <v>0</v>
      </c>
    </row>
    <row r="29" spans="1:17" ht="25.5" customHeight="1">
      <c r="A29" s="109" t="s">
        <v>163</v>
      </c>
      <c r="B29" s="13" t="s">
        <v>112</v>
      </c>
      <c r="C29" s="13" t="s">
        <v>115</v>
      </c>
      <c r="D29" s="105" t="s">
        <v>520</v>
      </c>
      <c r="E29" s="13" t="s">
        <v>164</v>
      </c>
      <c r="F29" s="9">
        <f>G29+H29+I29</f>
        <v>204.4</v>
      </c>
      <c r="G29" s="9"/>
      <c r="H29" s="9">
        <v>204.4</v>
      </c>
      <c r="I29" s="9"/>
      <c r="J29" s="9">
        <f>K29+L29+M29</f>
        <v>201.4</v>
      </c>
      <c r="K29" s="9"/>
      <c r="L29" s="9">
        <v>201.4</v>
      </c>
      <c r="M29" s="9"/>
      <c r="N29" s="9">
        <f>O29+P29+Q29</f>
        <v>201.4</v>
      </c>
      <c r="O29" s="81"/>
      <c r="P29" s="81">
        <v>201.4</v>
      </c>
      <c r="Q29" s="81"/>
    </row>
    <row r="30" spans="1:17" ht="56.25" customHeight="1">
      <c r="A30" s="87" t="s">
        <v>89</v>
      </c>
      <c r="B30" s="10" t="s">
        <v>112</v>
      </c>
      <c r="C30" s="10" t="s">
        <v>113</v>
      </c>
      <c r="D30" s="152"/>
      <c r="E30" s="10"/>
      <c r="F30" s="11">
        <f>F91+F39+F31+F58+F49+F64</f>
        <v>44038.700000000004</v>
      </c>
      <c r="G30" s="11">
        <f aca="true" t="shared" si="9" ref="G30:Q30">G91+G39+G31+G58+G49+G64</f>
        <v>3163.7999999999997</v>
      </c>
      <c r="H30" s="11">
        <f t="shared" si="9"/>
        <v>40386.600000000006</v>
      </c>
      <c r="I30" s="11">
        <f t="shared" si="9"/>
        <v>488.3</v>
      </c>
      <c r="J30" s="11">
        <f t="shared" si="9"/>
        <v>41535.90000000001</v>
      </c>
      <c r="K30" s="11">
        <f t="shared" si="9"/>
        <v>3161</v>
      </c>
      <c r="L30" s="11">
        <f t="shared" si="9"/>
        <v>37886.600000000006</v>
      </c>
      <c r="M30" s="11">
        <f t="shared" si="9"/>
        <v>488.3</v>
      </c>
      <c r="N30" s="11">
        <f t="shared" si="9"/>
        <v>41036.50000000001</v>
      </c>
      <c r="O30" s="88">
        <f t="shared" si="9"/>
        <v>3161.6</v>
      </c>
      <c r="P30" s="88">
        <f t="shared" si="9"/>
        <v>37386.600000000006</v>
      </c>
      <c r="Q30" s="88">
        <f t="shared" si="9"/>
        <v>488.3</v>
      </c>
    </row>
    <row r="31" spans="1:17" ht="40.5" customHeight="1">
      <c r="A31" s="109" t="s">
        <v>430</v>
      </c>
      <c r="B31" s="13" t="s">
        <v>112</v>
      </c>
      <c r="C31" s="13" t="s">
        <v>113</v>
      </c>
      <c r="D31" s="13" t="s">
        <v>234</v>
      </c>
      <c r="E31" s="13"/>
      <c r="F31" s="9">
        <f aca="true" t="shared" si="10" ref="F31:Q31">F32</f>
        <v>3169</v>
      </c>
      <c r="G31" s="9">
        <f t="shared" si="10"/>
        <v>0</v>
      </c>
      <c r="H31" s="9">
        <f t="shared" si="10"/>
        <v>3169</v>
      </c>
      <c r="I31" s="9">
        <f t="shared" si="10"/>
        <v>0</v>
      </c>
      <c r="J31" s="9">
        <f t="shared" si="10"/>
        <v>169</v>
      </c>
      <c r="K31" s="9">
        <f t="shared" si="10"/>
        <v>0</v>
      </c>
      <c r="L31" s="9">
        <f t="shared" si="10"/>
        <v>169</v>
      </c>
      <c r="M31" s="9">
        <f t="shared" si="10"/>
        <v>0</v>
      </c>
      <c r="N31" s="9">
        <f t="shared" si="10"/>
        <v>169</v>
      </c>
      <c r="O31" s="81">
        <f t="shared" si="10"/>
        <v>0</v>
      </c>
      <c r="P31" s="81">
        <f t="shared" si="10"/>
        <v>169</v>
      </c>
      <c r="Q31" s="81">
        <f t="shared" si="10"/>
        <v>0</v>
      </c>
    </row>
    <row r="32" spans="1:17" ht="40.5" customHeight="1">
      <c r="A32" s="109" t="s">
        <v>431</v>
      </c>
      <c r="B32" s="13" t="s">
        <v>112</v>
      </c>
      <c r="C32" s="13" t="s">
        <v>113</v>
      </c>
      <c r="D32" s="13" t="s">
        <v>235</v>
      </c>
      <c r="E32" s="13"/>
      <c r="F32" s="9">
        <f aca="true" t="shared" si="11" ref="F32:Q32">F33+F36</f>
        <v>3169</v>
      </c>
      <c r="G32" s="9">
        <f t="shared" si="11"/>
        <v>0</v>
      </c>
      <c r="H32" s="9">
        <f t="shared" si="11"/>
        <v>3169</v>
      </c>
      <c r="I32" s="9">
        <f t="shared" si="11"/>
        <v>0</v>
      </c>
      <c r="J32" s="9">
        <f t="shared" si="11"/>
        <v>169</v>
      </c>
      <c r="K32" s="9">
        <f t="shared" si="11"/>
        <v>0</v>
      </c>
      <c r="L32" s="9">
        <f t="shared" si="11"/>
        <v>169</v>
      </c>
      <c r="M32" s="9">
        <f t="shared" si="11"/>
        <v>0</v>
      </c>
      <c r="N32" s="9">
        <f t="shared" si="11"/>
        <v>169</v>
      </c>
      <c r="O32" s="81">
        <f t="shared" si="11"/>
        <v>0</v>
      </c>
      <c r="P32" s="81">
        <f t="shared" si="11"/>
        <v>169</v>
      </c>
      <c r="Q32" s="81">
        <f t="shared" si="11"/>
        <v>0</v>
      </c>
    </row>
    <row r="33" spans="1:17" ht="42" customHeight="1">
      <c r="A33" s="109" t="s">
        <v>353</v>
      </c>
      <c r="B33" s="13" t="s">
        <v>112</v>
      </c>
      <c r="C33" s="13" t="s">
        <v>113</v>
      </c>
      <c r="D33" s="13" t="s">
        <v>354</v>
      </c>
      <c r="E33" s="13"/>
      <c r="F33" s="9">
        <f aca="true" t="shared" si="12" ref="F33:Q34">F34</f>
        <v>23</v>
      </c>
      <c r="G33" s="9">
        <f t="shared" si="12"/>
        <v>0</v>
      </c>
      <c r="H33" s="9">
        <f t="shared" si="12"/>
        <v>23</v>
      </c>
      <c r="I33" s="9">
        <f t="shared" si="12"/>
        <v>0</v>
      </c>
      <c r="J33" s="9">
        <f t="shared" si="12"/>
        <v>23</v>
      </c>
      <c r="K33" s="9">
        <f t="shared" si="12"/>
        <v>0</v>
      </c>
      <c r="L33" s="9">
        <f t="shared" si="12"/>
        <v>23</v>
      </c>
      <c r="M33" s="9">
        <f t="shared" si="12"/>
        <v>0</v>
      </c>
      <c r="N33" s="9">
        <f t="shared" si="12"/>
        <v>23</v>
      </c>
      <c r="O33" s="81">
        <f t="shared" si="12"/>
        <v>0</v>
      </c>
      <c r="P33" s="81">
        <f t="shared" si="12"/>
        <v>23</v>
      </c>
      <c r="Q33" s="81">
        <f t="shared" si="12"/>
        <v>0</v>
      </c>
    </row>
    <row r="34" spans="1:17" ht="21.75" customHeight="1">
      <c r="A34" s="113" t="s">
        <v>210</v>
      </c>
      <c r="B34" s="13" t="s">
        <v>112</v>
      </c>
      <c r="C34" s="13" t="s">
        <v>113</v>
      </c>
      <c r="D34" s="13" t="s">
        <v>355</v>
      </c>
      <c r="E34" s="13"/>
      <c r="F34" s="9">
        <f t="shared" si="12"/>
        <v>23</v>
      </c>
      <c r="G34" s="9">
        <f t="shared" si="12"/>
        <v>0</v>
      </c>
      <c r="H34" s="9">
        <f t="shared" si="12"/>
        <v>23</v>
      </c>
      <c r="I34" s="9">
        <f t="shared" si="12"/>
        <v>0</v>
      </c>
      <c r="J34" s="9">
        <f t="shared" si="12"/>
        <v>23</v>
      </c>
      <c r="K34" s="9">
        <f t="shared" si="12"/>
        <v>0</v>
      </c>
      <c r="L34" s="9">
        <f t="shared" si="12"/>
        <v>23</v>
      </c>
      <c r="M34" s="9">
        <f t="shared" si="12"/>
        <v>0</v>
      </c>
      <c r="N34" s="9">
        <f t="shared" si="12"/>
        <v>23</v>
      </c>
      <c r="O34" s="81">
        <f t="shared" si="12"/>
        <v>0</v>
      </c>
      <c r="P34" s="81">
        <f t="shared" si="12"/>
        <v>23</v>
      </c>
      <c r="Q34" s="81">
        <f t="shared" si="12"/>
        <v>0</v>
      </c>
    </row>
    <row r="35" spans="1:17" ht="40.5" customHeight="1">
      <c r="A35" s="109" t="s">
        <v>86</v>
      </c>
      <c r="B35" s="13" t="s">
        <v>112</v>
      </c>
      <c r="C35" s="13" t="s">
        <v>113</v>
      </c>
      <c r="D35" s="13" t="s">
        <v>355</v>
      </c>
      <c r="E35" s="13" t="s">
        <v>167</v>
      </c>
      <c r="F35" s="9">
        <f>G35+H35+I35</f>
        <v>23</v>
      </c>
      <c r="G35" s="9"/>
      <c r="H35" s="9">
        <v>23</v>
      </c>
      <c r="I35" s="9"/>
      <c r="J35" s="9">
        <f>K35+L35+M35</f>
        <v>23</v>
      </c>
      <c r="K35" s="9"/>
      <c r="L35" s="9">
        <v>23</v>
      </c>
      <c r="M35" s="9"/>
      <c r="N35" s="9">
        <f>O35+P35+Q35</f>
        <v>23</v>
      </c>
      <c r="O35" s="81"/>
      <c r="P35" s="81">
        <v>23</v>
      </c>
      <c r="Q35" s="81"/>
    </row>
    <row r="36" spans="1:17" ht="39" customHeight="1">
      <c r="A36" s="109" t="s">
        <v>385</v>
      </c>
      <c r="B36" s="13" t="s">
        <v>112</v>
      </c>
      <c r="C36" s="13" t="s">
        <v>113</v>
      </c>
      <c r="D36" s="13" t="s">
        <v>351</v>
      </c>
      <c r="E36" s="13"/>
      <c r="F36" s="9">
        <f aca="true" t="shared" si="13" ref="F36:Q37">F37</f>
        <v>3146</v>
      </c>
      <c r="G36" s="9">
        <f t="shared" si="13"/>
        <v>0</v>
      </c>
      <c r="H36" s="9">
        <f t="shared" si="13"/>
        <v>3146</v>
      </c>
      <c r="I36" s="9">
        <f t="shared" si="13"/>
        <v>0</v>
      </c>
      <c r="J36" s="9">
        <f t="shared" si="13"/>
        <v>146</v>
      </c>
      <c r="K36" s="9">
        <f t="shared" si="13"/>
        <v>0</v>
      </c>
      <c r="L36" s="9">
        <f t="shared" si="13"/>
        <v>146</v>
      </c>
      <c r="M36" s="9">
        <f t="shared" si="13"/>
        <v>0</v>
      </c>
      <c r="N36" s="9">
        <f t="shared" si="13"/>
        <v>146</v>
      </c>
      <c r="O36" s="81">
        <f t="shared" si="13"/>
        <v>0</v>
      </c>
      <c r="P36" s="81">
        <f t="shared" si="13"/>
        <v>146</v>
      </c>
      <c r="Q36" s="81">
        <f t="shared" si="13"/>
        <v>0</v>
      </c>
    </row>
    <row r="37" spans="1:17" ht="18.75">
      <c r="A37" s="109" t="s">
        <v>210</v>
      </c>
      <c r="B37" s="13" t="s">
        <v>112</v>
      </c>
      <c r="C37" s="13" t="s">
        <v>113</v>
      </c>
      <c r="D37" s="13" t="s">
        <v>362</v>
      </c>
      <c r="E37" s="13"/>
      <c r="F37" s="9">
        <f t="shared" si="13"/>
        <v>3146</v>
      </c>
      <c r="G37" s="9">
        <f t="shared" si="13"/>
        <v>0</v>
      </c>
      <c r="H37" s="9">
        <f t="shared" si="13"/>
        <v>3146</v>
      </c>
      <c r="I37" s="9">
        <f t="shared" si="13"/>
        <v>0</v>
      </c>
      <c r="J37" s="9">
        <f t="shared" si="13"/>
        <v>146</v>
      </c>
      <c r="K37" s="9">
        <f t="shared" si="13"/>
        <v>0</v>
      </c>
      <c r="L37" s="9">
        <f t="shared" si="13"/>
        <v>146</v>
      </c>
      <c r="M37" s="9">
        <f t="shared" si="13"/>
        <v>0</v>
      </c>
      <c r="N37" s="9">
        <f t="shared" si="13"/>
        <v>146</v>
      </c>
      <c r="O37" s="81">
        <f t="shared" si="13"/>
        <v>0</v>
      </c>
      <c r="P37" s="81">
        <f t="shared" si="13"/>
        <v>146</v>
      </c>
      <c r="Q37" s="81">
        <f t="shared" si="13"/>
        <v>0</v>
      </c>
    </row>
    <row r="38" spans="1:17" ht="39" customHeight="1">
      <c r="A38" s="109" t="s">
        <v>86</v>
      </c>
      <c r="B38" s="13" t="s">
        <v>112</v>
      </c>
      <c r="C38" s="13" t="s">
        <v>113</v>
      </c>
      <c r="D38" s="13" t="s">
        <v>362</v>
      </c>
      <c r="E38" s="13" t="s">
        <v>167</v>
      </c>
      <c r="F38" s="9">
        <f>G38+H38+I38</f>
        <v>3146</v>
      </c>
      <c r="G38" s="9"/>
      <c r="H38" s="9">
        <v>3146</v>
      </c>
      <c r="I38" s="9"/>
      <c r="J38" s="9">
        <f>K38+L38+M38</f>
        <v>146</v>
      </c>
      <c r="K38" s="9"/>
      <c r="L38" s="9">
        <v>146</v>
      </c>
      <c r="M38" s="9"/>
      <c r="N38" s="9">
        <f>O38+P38+Q38</f>
        <v>146</v>
      </c>
      <c r="O38" s="81"/>
      <c r="P38" s="81">
        <v>146</v>
      </c>
      <c r="Q38" s="81"/>
    </row>
    <row r="39" spans="1:17" ht="42" customHeight="1">
      <c r="A39" s="109" t="s">
        <v>473</v>
      </c>
      <c r="B39" s="13" t="s">
        <v>112</v>
      </c>
      <c r="C39" s="13" t="s">
        <v>113</v>
      </c>
      <c r="D39" s="13" t="s">
        <v>9</v>
      </c>
      <c r="E39" s="13"/>
      <c r="F39" s="9">
        <f aca="true" t="shared" si="14" ref="F39:Q39">F44+F40</f>
        <v>1512.8999999999999</v>
      </c>
      <c r="G39" s="9">
        <f t="shared" si="14"/>
        <v>1512.8999999999999</v>
      </c>
      <c r="H39" s="9">
        <f t="shared" si="14"/>
        <v>0</v>
      </c>
      <c r="I39" s="9">
        <f t="shared" si="14"/>
        <v>0</v>
      </c>
      <c r="J39" s="9">
        <f t="shared" si="14"/>
        <v>1509.4999999999998</v>
      </c>
      <c r="K39" s="9">
        <f t="shared" si="14"/>
        <v>1509.4999999999998</v>
      </c>
      <c r="L39" s="9">
        <f t="shared" si="14"/>
        <v>0</v>
      </c>
      <c r="M39" s="9">
        <f t="shared" si="14"/>
        <v>0</v>
      </c>
      <c r="N39" s="9">
        <f t="shared" si="14"/>
        <v>1509.4999999999998</v>
      </c>
      <c r="O39" s="81">
        <f t="shared" si="14"/>
        <v>1509.4999999999998</v>
      </c>
      <c r="P39" s="81">
        <f t="shared" si="14"/>
        <v>0</v>
      </c>
      <c r="Q39" s="81">
        <f t="shared" si="14"/>
        <v>0</v>
      </c>
    </row>
    <row r="40" spans="1:17" ht="40.5" customHeight="1">
      <c r="A40" s="109" t="s">
        <v>40</v>
      </c>
      <c r="B40" s="13" t="s">
        <v>112</v>
      </c>
      <c r="C40" s="13" t="s">
        <v>113</v>
      </c>
      <c r="D40" s="13" t="s">
        <v>41</v>
      </c>
      <c r="E40" s="13"/>
      <c r="F40" s="9">
        <f aca="true" t="shared" si="15" ref="F40:Q42">F41</f>
        <v>20.5</v>
      </c>
      <c r="G40" s="9">
        <f t="shared" si="15"/>
        <v>20.5</v>
      </c>
      <c r="H40" s="9">
        <f t="shared" si="15"/>
        <v>0</v>
      </c>
      <c r="I40" s="9">
        <f t="shared" si="15"/>
        <v>0</v>
      </c>
      <c r="J40" s="9">
        <f t="shared" si="15"/>
        <v>17.1</v>
      </c>
      <c r="K40" s="9">
        <f t="shared" si="15"/>
        <v>17.1</v>
      </c>
      <c r="L40" s="9">
        <f t="shared" si="15"/>
        <v>0</v>
      </c>
      <c r="M40" s="9">
        <f t="shared" si="15"/>
        <v>0</v>
      </c>
      <c r="N40" s="9">
        <f t="shared" si="15"/>
        <v>17.1</v>
      </c>
      <c r="O40" s="81">
        <f t="shared" si="15"/>
        <v>17.1</v>
      </c>
      <c r="P40" s="81">
        <f t="shared" si="15"/>
        <v>0</v>
      </c>
      <c r="Q40" s="81">
        <f t="shared" si="15"/>
        <v>0</v>
      </c>
    </row>
    <row r="41" spans="1:17" ht="61.5" customHeight="1">
      <c r="A41" s="109" t="s">
        <v>401</v>
      </c>
      <c r="B41" s="13" t="s">
        <v>112</v>
      </c>
      <c r="C41" s="13" t="s">
        <v>113</v>
      </c>
      <c r="D41" s="13" t="s">
        <v>399</v>
      </c>
      <c r="E41" s="13"/>
      <c r="F41" s="9">
        <f t="shared" si="15"/>
        <v>20.5</v>
      </c>
      <c r="G41" s="9">
        <f t="shared" si="15"/>
        <v>20.5</v>
      </c>
      <c r="H41" s="9">
        <f t="shared" si="15"/>
        <v>0</v>
      </c>
      <c r="I41" s="9">
        <f t="shared" si="15"/>
        <v>0</v>
      </c>
      <c r="J41" s="9">
        <f t="shared" si="15"/>
        <v>17.1</v>
      </c>
      <c r="K41" s="9">
        <f t="shared" si="15"/>
        <v>17.1</v>
      </c>
      <c r="L41" s="9">
        <f t="shared" si="15"/>
        <v>0</v>
      </c>
      <c r="M41" s="9">
        <f t="shared" si="15"/>
        <v>0</v>
      </c>
      <c r="N41" s="9">
        <f t="shared" si="15"/>
        <v>17.1</v>
      </c>
      <c r="O41" s="81">
        <f t="shared" si="15"/>
        <v>17.1</v>
      </c>
      <c r="P41" s="81">
        <f t="shared" si="15"/>
        <v>0</v>
      </c>
      <c r="Q41" s="81">
        <f t="shared" si="15"/>
        <v>0</v>
      </c>
    </row>
    <row r="42" spans="1:17" ht="100.5" customHeight="1">
      <c r="A42" s="112" t="s">
        <v>402</v>
      </c>
      <c r="B42" s="13" t="s">
        <v>112</v>
      </c>
      <c r="C42" s="13" t="s">
        <v>113</v>
      </c>
      <c r="D42" s="13" t="s">
        <v>398</v>
      </c>
      <c r="E42" s="13"/>
      <c r="F42" s="9">
        <f t="shared" si="15"/>
        <v>20.5</v>
      </c>
      <c r="G42" s="9">
        <f t="shared" si="15"/>
        <v>20.5</v>
      </c>
      <c r="H42" s="9">
        <f t="shared" si="15"/>
        <v>0</v>
      </c>
      <c r="I42" s="9">
        <f t="shared" si="15"/>
        <v>0</v>
      </c>
      <c r="J42" s="9">
        <f t="shared" si="15"/>
        <v>17.1</v>
      </c>
      <c r="K42" s="9">
        <f t="shared" si="15"/>
        <v>17.1</v>
      </c>
      <c r="L42" s="9">
        <f t="shared" si="15"/>
        <v>0</v>
      </c>
      <c r="M42" s="9">
        <f t="shared" si="15"/>
        <v>0</v>
      </c>
      <c r="N42" s="9">
        <f t="shared" si="15"/>
        <v>17.1</v>
      </c>
      <c r="O42" s="81">
        <f t="shared" si="15"/>
        <v>17.1</v>
      </c>
      <c r="P42" s="81">
        <f t="shared" si="15"/>
        <v>0</v>
      </c>
      <c r="Q42" s="81">
        <f t="shared" si="15"/>
        <v>0</v>
      </c>
    </row>
    <row r="43" spans="1:17" ht="41.25" customHeight="1">
      <c r="A43" s="109" t="s">
        <v>86</v>
      </c>
      <c r="B43" s="13" t="s">
        <v>112</v>
      </c>
      <c r="C43" s="13" t="s">
        <v>113</v>
      </c>
      <c r="D43" s="13" t="s">
        <v>398</v>
      </c>
      <c r="E43" s="13" t="s">
        <v>167</v>
      </c>
      <c r="F43" s="9">
        <f>G43+H43+I43</f>
        <v>20.5</v>
      </c>
      <c r="G43" s="9">
        <f>17.1+3.4</f>
        <v>20.5</v>
      </c>
      <c r="H43" s="9"/>
      <c r="I43" s="9"/>
      <c r="J43" s="9">
        <f>L43+M43+K43</f>
        <v>17.1</v>
      </c>
      <c r="K43" s="9">
        <v>17.1</v>
      </c>
      <c r="L43" s="9"/>
      <c r="M43" s="9"/>
      <c r="N43" s="9">
        <f>O43+P43+Q43</f>
        <v>17.1</v>
      </c>
      <c r="O43" s="81">
        <v>17.1</v>
      </c>
      <c r="P43" s="81"/>
      <c r="Q43" s="81"/>
    </row>
    <row r="44" spans="1:17" ht="21" customHeight="1">
      <c r="A44" s="109" t="s">
        <v>46</v>
      </c>
      <c r="B44" s="13" t="s">
        <v>112</v>
      </c>
      <c r="C44" s="13" t="s">
        <v>113</v>
      </c>
      <c r="D44" s="13" t="s">
        <v>45</v>
      </c>
      <c r="E44" s="13"/>
      <c r="F44" s="9">
        <f aca="true" t="shared" si="16" ref="F44:Q45">F45</f>
        <v>1492.3999999999999</v>
      </c>
      <c r="G44" s="9">
        <f t="shared" si="16"/>
        <v>1492.3999999999999</v>
      </c>
      <c r="H44" s="9">
        <f t="shared" si="16"/>
        <v>0</v>
      </c>
      <c r="I44" s="9">
        <f t="shared" si="16"/>
        <v>0</v>
      </c>
      <c r="J44" s="9">
        <f t="shared" si="16"/>
        <v>1492.3999999999999</v>
      </c>
      <c r="K44" s="9">
        <f t="shared" si="16"/>
        <v>1492.3999999999999</v>
      </c>
      <c r="L44" s="9">
        <f t="shared" si="16"/>
        <v>0</v>
      </c>
      <c r="M44" s="9">
        <f t="shared" si="16"/>
        <v>0</v>
      </c>
      <c r="N44" s="9">
        <f t="shared" si="16"/>
        <v>1492.3999999999999</v>
      </c>
      <c r="O44" s="81">
        <f t="shared" si="16"/>
        <v>1492.3999999999999</v>
      </c>
      <c r="P44" s="81">
        <f t="shared" si="16"/>
        <v>0</v>
      </c>
      <c r="Q44" s="81">
        <f t="shared" si="16"/>
        <v>0</v>
      </c>
    </row>
    <row r="45" spans="1:17" ht="59.25" customHeight="1">
      <c r="A45" s="109" t="s">
        <v>300</v>
      </c>
      <c r="B45" s="13" t="s">
        <v>112</v>
      </c>
      <c r="C45" s="13" t="s">
        <v>113</v>
      </c>
      <c r="D45" s="13" t="s">
        <v>480</v>
      </c>
      <c r="E45" s="13"/>
      <c r="F45" s="9">
        <f t="shared" si="16"/>
        <v>1492.3999999999999</v>
      </c>
      <c r="G45" s="9">
        <f t="shared" si="16"/>
        <v>1492.3999999999999</v>
      </c>
      <c r="H45" s="9">
        <f t="shared" si="16"/>
        <v>0</v>
      </c>
      <c r="I45" s="9">
        <f t="shared" si="16"/>
        <v>0</v>
      </c>
      <c r="J45" s="9">
        <f t="shared" si="16"/>
        <v>1492.3999999999999</v>
      </c>
      <c r="K45" s="9">
        <f t="shared" si="16"/>
        <v>1492.3999999999999</v>
      </c>
      <c r="L45" s="9">
        <f t="shared" si="16"/>
        <v>0</v>
      </c>
      <c r="M45" s="9">
        <f t="shared" si="16"/>
        <v>0</v>
      </c>
      <c r="N45" s="9">
        <f t="shared" si="16"/>
        <v>1492.3999999999999</v>
      </c>
      <c r="O45" s="81">
        <f t="shared" si="16"/>
        <v>1492.3999999999999</v>
      </c>
      <c r="P45" s="81">
        <f t="shared" si="16"/>
        <v>0</v>
      </c>
      <c r="Q45" s="81">
        <f t="shared" si="16"/>
        <v>0</v>
      </c>
    </row>
    <row r="46" spans="1:17" ht="138" customHeight="1">
      <c r="A46" s="109" t="s">
        <v>403</v>
      </c>
      <c r="B46" s="13" t="s">
        <v>112</v>
      </c>
      <c r="C46" s="13" t="s">
        <v>113</v>
      </c>
      <c r="D46" s="13" t="s">
        <v>481</v>
      </c>
      <c r="E46" s="13"/>
      <c r="F46" s="9">
        <f aca="true" t="shared" si="17" ref="F46:Q46">F47+F48</f>
        <v>1492.3999999999999</v>
      </c>
      <c r="G46" s="9">
        <f t="shared" si="17"/>
        <v>1492.3999999999999</v>
      </c>
      <c r="H46" s="9">
        <f t="shared" si="17"/>
        <v>0</v>
      </c>
      <c r="I46" s="9">
        <f t="shared" si="17"/>
        <v>0</v>
      </c>
      <c r="J46" s="9">
        <f t="shared" si="17"/>
        <v>1492.3999999999999</v>
      </c>
      <c r="K46" s="9">
        <f t="shared" si="17"/>
        <v>1492.3999999999999</v>
      </c>
      <c r="L46" s="9">
        <f t="shared" si="17"/>
        <v>0</v>
      </c>
      <c r="M46" s="9">
        <f t="shared" si="17"/>
        <v>0</v>
      </c>
      <c r="N46" s="9">
        <f t="shared" si="17"/>
        <v>1492.3999999999999</v>
      </c>
      <c r="O46" s="81">
        <f t="shared" si="17"/>
        <v>1492.3999999999999</v>
      </c>
      <c r="P46" s="81">
        <f t="shared" si="17"/>
        <v>0</v>
      </c>
      <c r="Q46" s="81">
        <f t="shared" si="17"/>
        <v>0</v>
      </c>
    </row>
    <row r="47" spans="1:17" ht="21" customHeight="1">
      <c r="A47" s="109" t="s">
        <v>163</v>
      </c>
      <c r="B47" s="13" t="s">
        <v>112</v>
      </c>
      <c r="C47" s="13" t="s">
        <v>113</v>
      </c>
      <c r="D47" s="13" t="s">
        <v>481</v>
      </c>
      <c r="E47" s="13" t="s">
        <v>164</v>
      </c>
      <c r="F47" s="9">
        <f>G47+H47+I47</f>
        <v>1370.6</v>
      </c>
      <c r="G47" s="9">
        <f>1214+156.6</f>
        <v>1370.6</v>
      </c>
      <c r="H47" s="9"/>
      <c r="I47" s="9"/>
      <c r="J47" s="9">
        <f>K47+L47+M47</f>
        <v>1370.6</v>
      </c>
      <c r="K47" s="9">
        <f>1214+156.6</f>
        <v>1370.6</v>
      </c>
      <c r="L47" s="9"/>
      <c r="M47" s="9"/>
      <c r="N47" s="9">
        <f>O47+P47+Q47</f>
        <v>1370.6</v>
      </c>
      <c r="O47" s="81">
        <f>1214+156.6</f>
        <v>1370.6</v>
      </c>
      <c r="P47" s="85"/>
      <c r="Q47" s="85"/>
    </row>
    <row r="48" spans="1:17" ht="42.75" customHeight="1">
      <c r="A48" s="109" t="s">
        <v>86</v>
      </c>
      <c r="B48" s="13" t="s">
        <v>112</v>
      </c>
      <c r="C48" s="13" t="s">
        <v>113</v>
      </c>
      <c r="D48" s="13" t="s">
        <v>481</v>
      </c>
      <c r="E48" s="13" t="s">
        <v>167</v>
      </c>
      <c r="F48" s="9">
        <f>G48+H48+I48</f>
        <v>121.79999999999998</v>
      </c>
      <c r="G48" s="9">
        <f>278.4-156.6</f>
        <v>121.79999999999998</v>
      </c>
      <c r="H48" s="9"/>
      <c r="I48" s="9"/>
      <c r="J48" s="9">
        <f>K48+L48+M48</f>
        <v>121.79999999999998</v>
      </c>
      <c r="K48" s="9">
        <f>278.4-156.6</f>
        <v>121.79999999999998</v>
      </c>
      <c r="L48" s="9"/>
      <c r="M48" s="9"/>
      <c r="N48" s="9">
        <f>O48+P48+Q48</f>
        <v>121.79999999999998</v>
      </c>
      <c r="O48" s="81">
        <f>278.4-156.6</f>
        <v>121.79999999999998</v>
      </c>
      <c r="P48" s="85"/>
      <c r="Q48" s="85"/>
    </row>
    <row r="49" spans="1:17" ht="45" customHeight="1">
      <c r="A49" s="109" t="s">
        <v>554</v>
      </c>
      <c r="B49" s="13" t="s">
        <v>112</v>
      </c>
      <c r="C49" s="13" t="s">
        <v>113</v>
      </c>
      <c r="D49" s="13" t="s">
        <v>245</v>
      </c>
      <c r="E49" s="13"/>
      <c r="F49" s="9">
        <f aca="true" t="shared" si="18" ref="F49:Q50">F50</f>
        <v>1816.5</v>
      </c>
      <c r="G49" s="9">
        <f t="shared" si="18"/>
        <v>301.20000000000005</v>
      </c>
      <c r="H49" s="9">
        <f t="shared" si="18"/>
        <v>1515.3</v>
      </c>
      <c r="I49" s="9">
        <f t="shared" si="18"/>
        <v>0</v>
      </c>
      <c r="J49" s="9">
        <f t="shared" si="18"/>
        <v>1817.1</v>
      </c>
      <c r="K49" s="9">
        <f t="shared" si="18"/>
        <v>301.8</v>
      </c>
      <c r="L49" s="9">
        <f t="shared" si="18"/>
        <v>1515.3</v>
      </c>
      <c r="M49" s="9">
        <f t="shared" si="18"/>
        <v>0</v>
      </c>
      <c r="N49" s="9">
        <f t="shared" si="18"/>
        <v>1817.6999999999998</v>
      </c>
      <c r="O49" s="81">
        <f t="shared" si="18"/>
        <v>302.4</v>
      </c>
      <c r="P49" s="81">
        <f t="shared" si="18"/>
        <v>1515.3</v>
      </c>
      <c r="Q49" s="81">
        <f t="shared" si="18"/>
        <v>0</v>
      </c>
    </row>
    <row r="50" spans="1:17" ht="27.75" customHeight="1">
      <c r="A50" s="109" t="s">
        <v>555</v>
      </c>
      <c r="B50" s="13" t="s">
        <v>112</v>
      </c>
      <c r="C50" s="13" t="s">
        <v>113</v>
      </c>
      <c r="D50" s="13" t="s">
        <v>551</v>
      </c>
      <c r="E50" s="13"/>
      <c r="F50" s="9">
        <f t="shared" si="18"/>
        <v>1816.5</v>
      </c>
      <c r="G50" s="9">
        <f t="shared" si="18"/>
        <v>301.20000000000005</v>
      </c>
      <c r="H50" s="9">
        <f t="shared" si="18"/>
        <v>1515.3</v>
      </c>
      <c r="I50" s="9">
        <f t="shared" si="18"/>
        <v>0</v>
      </c>
      <c r="J50" s="9">
        <f t="shared" si="18"/>
        <v>1817.1</v>
      </c>
      <c r="K50" s="9">
        <f t="shared" si="18"/>
        <v>301.8</v>
      </c>
      <c r="L50" s="9">
        <f t="shared" si="18"/>
        <v>1515.3</v>
      </c>
      <c r="M50" s="9">
        <f t="shared" si="18"/>
        <v>0</v>
      </c>
      <c r="N50" s="9">
        <f t="shared" si="18"/>
        <v>1817.6999999999998</v>
      </c>
      <c r="O50" s="81">
        <f t="shared" si="18"/>
        <v>302.4</v>
      </c>
      <c r="P50" s="81">
        <f t="shared" si="18"/>
        <v>1515.3</v>
      </c>
      <c r="Q50" s="81">
        <f t="shared" si="18"/>
        <v>0</v>
      </c>
    </row>
    <row r="51" spans="1:17" ht="39" customHeight="1">
      <c r="A51" s="109" t="s">
        <v>556</v>
      </c>
      <c r="B51" s="13" t="s">
        <v>112</v>
      </c>
      <c r="C51" s="13" t="s">
        <v>113</v>
      </c>
      <c r="D51" s="13" t="s">
        <v>552</v>
      </c>
      <c r="E51" s="13"/>
      <c r="F51" s="9">
        <f aca="true" t="shared" si="19" ref="F51:Q51">F55+F52</f>
        <v>1816.5</v>
      </c>
      <c r="G51" s="9">
        <f t="shared" si="19"/>
        <v>301.20000000000005</v>
      </c>
      <c r="H51" s="9">
        <f t="shared" si="19"/>
        <v>1515.3</v>
      </c>
      <c r="I51" s="9">
        <f t="shared" si="19"/>
        <v>0</v>
      </c>
      <c r="J51" s="9">
        <f t="shared" si="19"/>
        <v>1817.1</v>
      </c>
      <c r="K51" s="9">
        <f t="shared" si="19"/>
        <v>301.8</v>
      </c>
      <c r="L51" s="9">
        <f t="shared" si="19"/>
        <v>1515.3</v>
      </c>
      <c r="M51" s="9">
        <f t="shared" si="19"/>
        <v>0</v>
      </c>
      <c r="N51" s="9">
        <f t="shared" si="19"/>
        <v>1817.6999999999998</v>
      </c>
      <c r="O51" s="81">
        <f t="shared" si="19"/>
        <v>302.4</v>
      </c>
      <c r="P51" s="81">
        <f t="shared" si="19"/>
        <v>1515.3</v>
      </c>
      <c r="Q51" s="81">
        <f t="shared" si="19"/>
        <v>0</v>
      </c>
    </row>
    <row r="52" spans="1:17" ht="26.25" customHeight="1">
      <c r="A52" s="109" t="s">
        <v>177</v>
      </c>
      <c r="B52" s="13" t="s">
        <v>112</v>
      </c>
      <c r="C52" s="13" t="s">
        <v>113</v>
      </c>
      <c r="D52" s="13" t="s">
        <v>559</v>
      </c>
      <c r="E52" s="13"/>
      <c r="F52" s="9">
        <f aca="true" t="shared" si="20" ref="F52:Q52">F53+F54</f>
        <v>1515.3</v>
      </c>
      <c r="G52" s="9">
        <f t="shared" si="20"/>
        <v>0</v>
      </c>
      <c r="H52" s="9">
        <f t="shared" si="20"/>
        <v>1515.3</v>
      </c>
      <c r="I52" s="9">
        <f t="shared" si="20"/>
        <v>0</v>
      </c>
      <c r="J52" s="9">
        <f t="shared" si="20"/>
        <v>1515.3</v>
      </c>
      <c r="K52" s="9">
        <f t="shared" si="20"/>
        <v>0</v>
      </c>
      <c r="L52" s="9">
        <f t="shared" si="20"/>
        <v>1515.3</v>
      </c>
      <c r="M52" s="9">
        <f t="shared" si="20"/>
        <v>0</v>
      </c>
      <c r="N52" s="9">
        <f t="shared" si="20"/>
        <v>1515.3</v>
      </c>
      <c r="O52" s="81">
        <f t="shared" si="20"/>
        <v>0</v>
      </c>
      <c r="P52" s="81">
        <f t="shared" si="20"/>
        <v>1515.3</v>
      </c>
      <c r="Q52" s="81">
        <f t="shared" si="20"/>
        <v>0</v>
      </c>
    </row>
    <row r="53" spans="1:17" ht="21.75" customHeight="1">
      <c r="A53" s="109" t="s">
        <v>163</v>
      </c>
      <c r="B53" s="13" t="s">
        <v>112</v>
      </c>
      <c r="C53" s="13" t="s">
        <v>113</v>
      </c>
      <c r="D53" s="13" t="s">
        <v>559</v>
      </c>
      <c r="E53" s="13" t="s">
        <v>164</v>
      </c>
      <c r="F53" s="9">
        <f>G53+H53+I53</f>
        <v>1345.3</v>
      </c>
      <c r="G53" s="9"/>
      <c r="H53" s="9">
        <v>1345.3</v>
      </c>
      <c r="I53" s="9"/>
      <c r="J53" s="9">
        <f>K53+L53+M53</f>
        <v>1345.3</v>
      </c>
      <c r="K53" s="9"/>
      <c r="L53" s="9">
        <v>1345.3</v>
      </c>
      <c r="M53" s="9"/>
      <c r="N53" s="9">
        <f>O53+P53+Q53</f>
        <v>1345.3</v>
      </c>
      <c r="O53" s="81"/>
      <c r="P53" s="81">
        <v>1345.3</v>
      </c>
      <c r="Q53" s="81"/>
    </row>
    <row r="54" spans="1:17" ht="38.25" customHeight="1">
      <c r="A54" s="109" t="s">
        <v>86</v>
      </c>
      <c r="B54" s="13" t="s">
        <v>112</v>
      </c>
      <c r="C54" s="13" t="s">
        <v>113</v>
      </c>
      <c r="D54" s="13" t="s">
        <v>559</v>
      </c>
      <c r="E54" s="13" t="s">
        <v>167</v>
      </c>
      <c r="F54" s="9">
        <f>G54+H54+I54</f>
        <v>170</v>
      </c>
      <c r="G54" s="9"/>
      <c r="H54" s="9">
        <v>170</v>
      </c>
      <c r="I54" s="9"/>
      <c r="J54" s="9">
        <f>K54+L54+M54</f>
        <v>170</v>
      </c>
      <c r="K54" s="9"/>
      <c r="L54" s="9">
        <v>170</v>
      </c>
      <c r="M54" s="9"/>
      <c r="N54" s="9">
        <f>O54+P54+Q54</f>
        <v>170</v>
      </c>
      <c r="O54" s="81"/>
      <c r="P54" s="81">
        <v>170</v>
      </c>
      <c r="Q54" s="81"/>
    </row>
    <row r="55" spans="1:17" ht="81.75" customHeight="1">
      <c r="A55" s="112" t="s">
        <v>207</v>
      </c>
      <c r="B55" s="13" t="s">
        <v>112</v>
      </c>
      <c r="C55" s="13" t="s">
        <v>113</v>
      </c>
      <c r="D55" s="13" t="s">
        <v>553</v>
      </c>
      <c r="E55" s="13"/>
      <c r="F55" s="9">
        <f aca="true" t="shared" si="21" ref="F55:Q55">F56+F57</f>
        <v>301.20000000000005</v>
      </c>
      <c r="G55" s="9">
        <f t="shared" si="21"/>
        <v>301.20000000000005</v>
      </c>
      <c r="H55" s="9">
        <f t="shared" si="21"/>
        <v>0</v>
      </c>
      <c r="I55" s="9">
        <f t="shared" si="21"/>
        <v>0</v>
      </c>
      <c r="J55" s="9">
        <f t="shared" si="21"/>
        <v>301.8</v>
      </c>
      <c r="K55" s="9">
        <f t="shared" si="21"/>
        <v>301.8</v>
      </c>
      <c r="L55" s="9">
        <f t="shared" si="21"/>
        <v>0</v>
      </c>
      <c r="M55" s="9">
        <f t="shared" si="21"/>
        <v>0</v>
      </c>
      <c r="N55" s="9">
        <f t="shared" si="21"/>
        <v>302.4</v>
      </c>
      <c r="O55" s="81">
        <f t="shared" si="21"/>
        <v>302.4</v>
      </c>
      <c r="P55" s="81">
        <f t="shared" si="21"/>
        <v>0</v>
      </c>
      <c r="Q55" s="81">
        <f t="shared" si="21"/>
        <v>0</v>
      </c>
    </row>
    <row r="56" spans="1:17" ht="25.5" customHeight="1">
      <c r="A56" s="109" t="s">
        <v>163</v>
      </c>
      <c r="B56" s="13" t="s">
        <v>112</v>
      </c>
      <c r="C56" s="13" t="s">
        <v>113</v>
      </c>
      <c r="D56" s="13" t="s">
        <v>553</v>
      </c>
      <c r="E56" s="13" t="s">
        <v>164</v>
      </c>
      <c r="F56" s="9">
        <f>G56+H56+I56</f>
        <v>150.8</v>
      </c>
      <c r="G56" s="9">
        <v>150.8</v>
      </c>
      <c r="H56" s="9"/>
      <c r="I56" s="9"/>
      <c r="J56" s="9">
        <f>K56+L55+M56</f>
        <v>150.8</v>
      </c>
      <c r="K56" s="9">
        <v>150.8</v>
      </c>
      <c r="L56" s="9"/>
      <c r="M56" s="9"/>
      <c r="N56" s="9">
        <f>O56+P55+Q56</f>
        <v>150.8</v>
      </c>
      <c r="O56" s="81">
        <v>150.8</v>
      </c>
      <c r="P56" s="91"/>
      <c r="Q56" s="91"/>
    </row>
    <row r="57" spans="1:17" ht="44.25" customHeight="1">
      <c r="A57" s="109" t="s">
        <v>86</v>
      </c>
      <c r="B57" s="13" t="s">
        <v>112</v>
      </c>
      <c r="C57" s="13" t="s">
        <v>113</v>
      </c>
      <c r="D57" s="13" t="s">
        <v>553</v>
      </c>
      <c r="E57" s="13" t="s">
        <v>167</v>
      </c>
      <c r="F57" s="9">
        <f>G57+H57+I57</f>
        <v>150.4</v>
      </c>
      <c r="G57" s="9">
        <v>150.4</v>
      </c>
      <c r="H57" s="9"/>
      <c r="I57" s="9"/>
      <c r="J57" s="9">
        <f>K57+L56+M57</f>
        <v>151</v>
      </c>
      <c r="K57" s="9">
        <v>151</v>
      </c>
      <c r="L57" s="9"/>
      <c r="M57" s="9"/>
      <c r="N57" s="9">
        <f>O57+P56+Q57</f>
        <v>151.6</v>
      </c>
      <c r="O57" s="81">
        <v>151.6</v>
      </c>
      <c r="P57" s="91"/>
      <c r="Q57" s="91"/>
    </row>
    <row r="58" spans="1:17" ht="40.5" customHeight="1">
      <c r="A58" s="109" t="s">
        <v>521</v>
      </c>
      <c r="B58" s="13" t="s">
        <v>112</v>
      </c>
      <c r="C58" s="13" t="s">
        <v>113</v>
      </c>
      <c r="D58" s="105" t="s">
        <v>230</v>
      </c>
      <c r="E58" s="13"/>
      <c r="F58" s="9">
        <f aca="true" t="shared" si="22" ref="F58:Q60">F59</f>
        <v>1326.8</v>
      </c>
      <c r="G58" s="9">
        <f t="shared" si="22"/>
        <v>1326.8</v>
      </c>
      <c r="H58" s="9">
        <f t="shared" si="22"/>
        <v>0</v>
      </c>
      <c r="I58" s="9">
        <f t="shared" si="22"/>
        <v>0</v>
      </c>
      <c r="J58" s="9">
        <f t="shared" si="22"/>
        <v>1326.8</v>
      </c>
      <c r="K58" s="9">
        <f t="shared" si="22"/>
        <v>1326.8</v>
      </c>
      <c r="L58" s="9">
        <f t="shared" si="22"/>
        <v>0</v>
      </c>
      <c r="M58" s="9">
        <f t="shared" si="22"/>
        <v>0</v>
      </c>
      <c r="N58" s="9">
        <f t="shared" si="22"/>
        <v>1326.8</v>
      </c>
      <c r="O58" s="81">
        <f t="shared" si="22"/>
        <v>1326.8</v>
      </c>
      <c r="P58" s="81">
        <f t="shared" si="22"/>
        <v>0</v>
      </c>
      <c r="Q58" s="81">
        <f t="shared" si="22"/>
        <v>0</v>
      </c>
    </row>
    <row r="59" spans="1:17" ht="24" customHeight="1">
      <c r="A59" s="109" t="s">
        <v>184</v>
      </c>
      <c r="B59" s="13" t="s">
        <v>112</v>
      </c>
      <c r="C59" s="13" t="s">
        <v>113</v>
      </c>
      <c r="D59" s="105" t="s">
        <v>60</v>
      </c>
      <c r="E59" s="13"/>
      <c r="F59" s="9">
        <f t="shared" si="22"/>
        <v>1326.8</v>
      </c>
      <c r="G59" s="9">
        <f t="shared" si="22"/>
        <v>1326.8</v>
      </c>
      <c r="H59" s="9">
        <f t="shared" si="22"/>
        <v>0</v>
      </c>
      <c r="I59" s="9">
        <f t="shared" si="22"/>
        <v>0</v>
      </c>
      <c r="J59" s="9">
        <f t="shared" si="22"/>
        <v>1326.8</v>
      </c>
      <c r="K59" s="9">
        <f t="shared" si="22"/>
        <v>1326.8</v>
      </c>
      <c r="L59" s="9">
        <f t="shared" si="22"/>
        <v>0</v>
      </c>
      <c r="M59" s="9">
        <f t="shared" si="22"/>
        <v>0</v>
      </c>
      <c r="N59" s="9">
        <f t="shared" si="22"/>
        <v>1326.8</v>
      </c>
      <c r="O59" s="81">
        <f t="shared" si="22"/>
        <v>1326.8</v>
      </c>
      <c r="P59" s="81">
        <f t="shared" si="22"/>
        <v>0</v>
      </c>
      <c r="Q59" s="81">
        <f t="shared" si="22"/>
        <v>0</v>
      </c>
    </row>
    <row r="60" spans="1:17" ht="45.75" customHeight="1">
      <c r="A60" s="109" t="s">
        <v>378</v>
      </c>
      <c r="B60" s="13" t="s">
        <v>112</v>
      </c>
      <c r="C60" s="13" t="s">
        <v>113</v>
      </c>
      <c r="D60" s="105" t="s">
        <v>377</v>
      </c>
      <c r="E60" s="13"/>
      <c r="F60" s="9">
        <f t="shared" si="22"/>
        <v>1326.8</v>
      </c>
      <c r="G60" s="9">
        <f t="shared" si="22"/>
        <v>1326.8</v>
      </c>
      <c r="H60" s="9">
        <f t="shared" si="22"/>
        <v>0</v>
      </c>
      <c r="I60" s="9">
        <f t="shared" si="22"/>
        <v>0</v>
      </c>
      <c r="J60" s="9">
        <f t="shared" si="22"/>
        <v>1326.8</v>
      </c>
      <c r="K60" s="9">
        <f t="shared" si="22"/>
        <v>1326.8</v>
      </c>
      <c r="L60" s="9">
        <f t="shared" si="22"/>
        <v>0</v>
      </c>
      <c r="M60" s="9">
        <f t="shared" si="22"/>
        <v>0</v>
      </c>
      <c r="N60" s="9">
        <f t="shared" si="22"/>
        <v>1326.8</v>
      </c>
      <c r="O60" s="81">
        <f t="shared" si="22"/>
        <v>1326.8</v>
      </c>
      <c r="P60" s="81">
        <f t="shared" si="22"/>
        <v>0</v>
      </c>
      <c r="Q60" s="81">
        <f t="shared" si="22"/>
        <v>0</v>
      </c>
    </row>
    <row r="61" spans="1:17" ht="94.5" customHeight="1">
      <c r="A61" s="109" t="s">
        <v>404</v>
      </c>
      <c r="B61" s="13" t="s">
        <v>112</v>
      </c>
      <c r="C61" s="13" t="s">
        <v>113</v>
      </c>
      <c r="D61" s="105" t="s">
        <v>405</v>
      </c>
      <c r="E61" s="13"/>
      <c r="F61" s="9">
        <f aca="true" t="shared" si="23" ref="F61:Q61">F62+F63</f>
        <v>1326.8</v>
      </c>
      <c r="G61" s="9">
        <f t="shared" si="23"/>
        <v>1326.8</v>
      </c>
      <c r="H61" s="9">
        <f t="shared" si="23"/>
        <v>0</v>
      </c>
      <c r="I61" s="9">
        <f t="shared" si="23"/>
        <v>0</v>
      </c>
      <c r="J61" s="9">
        <f t="shared" si="23"/>
        <v>1326.8</v>
      </c>
      <c r="K61" s="9">
        <f t="shared" si="23"/>
        <v>1326.8</v>
      </c>
      <c r="L61" s="9">
        <f t="shared" si="23"/>
        <v>0</v>
      </c>
      <c r="M61" s="9">
        <f t="shared" si="23"/>
        <v>0</v>
      </c>
      <c r="N61" s="9">
        <f t="shared" si="23"/>
        <v>1326.8</v>
      </c>
      <c r="O61" s="81">
        <f t="shared" si="23"/>
        <v>1326.8</v>
      </c>
      <c r="P61" s="81">
        <f t="shared" si="23"/>
        <v>0</v>
      </c>
      <c r="Q61" s="81">
        <f t="shared" si="23"/>
        <v>0</v>
      </c>
    </row>
    <row r="62" spans="1:17" ht="23.25" customHeight="1">
      <c r="A62" s="109" t="s">
        <v>163</v>
      </c>
      <c r="B62" s="13" t="s">
        <v>112</v>
      </c>
      <c r="C62" s="13" t="s">
        <v>113</v>
      </c>
      <c r="D62" s="105" t="s">
        <v>405</v>
      </c>
      <c r="E62" s="13" t="s">
        <v>164</v>
      </c>
      <c r="F62" s="9">
        <f>G62+H62+I62</f>
        <v>953.8</v>
      </c>
      <c r="G62" s="9">
        <v>953.8</v>
      </c>
      <c r="H62" s="9"/>
      <c r="I62" s="9"/>
      <c r="J62" s="9">
        <f>K62+L62+M62</f>
        <v>953.8</v>
      </c>
      <c r="K62" s="9">
        <v>953.8</v>
      </c>
      <c r="L62" s="9"/>
      <c r="M62" s="9"/>
      <c r="N62" s="9">
        <f>O62+P62+Q62</f>
        <v>953.8</v>
      </c>
      <c r="O62" s="81">
        <v>953.8</v>
      </c>
      <c r="P62" s="85"/>
      <c r="Q62" s="85"/>
    </row>
    <row r="63" spans="1:17" ht="38.25" customHeight="1">
      <c r="A63" s="109" t="s">
        <v>86</v>
      </c>
      <c r="B63" s="13" t="s">
        <v>112</v>
      </c>
      <c r="C63" s="13" t="s">
        <v>113</v>
      </c>
      <c r="D63" s="105" t="s">
        <v>405</v>
      </c>
      <c r="E63" s="13" t="s">
        <v>167</v>
      </c>
      <c r="F63" s="9">
        <f>G63+H63+I63</f>
        <v>373</v>
      </c>
      <c r="G63" s="9">
        <v>373</v>
      </c>
      <c r="H63" s="9"/>
      <c r="I63" s="9"/>
      <c r="J63" s="9">
        <f>K63+L63+M63</f>
        <v>373</v>
      </c>
      <c r="K63" s="9">
        <v>373</v>
      </c>
      <c r="L63" s="9"/>
      <c r="M63" s="9"/>
      <c r="N63" s="9">
        <f>O63+P63+Q63</f>
        <v>373</v>
      </c>
      <c r="O63" s="81">
        <v>373</v>
      </c>
      <c r="P63" s="85"/>
      <c r="Q63" s="85"/>
    </row>
    <row r="64" spans="1:17" ht="39.75" customHeight="1">
      <c r="A64" s="109" t="s">
        <v>579</v>
      </c>
      <c r="B64" s="13" t="s">
        <v>112</v>
      </c>
      <c r="C64" s="13" t="s">
        <v>113</v>
      </c>
      <c r="D64" s="105" t="s">
        <v>580</v>
      </c>
      <c r="E64" s="13"/>
      <c r="F64" s="9">
        <f>F65+F70+F88+F68</f>
        <v>35955.50000000001</v>
      </c>
      <c r="G64" s="9">
        <f aca="true" t="shared" si="24" ref="G64:Q64">G65+G70+G88+G68</f>
        <v>22.9</v>
      </c>
      <c r="H64" s="9">
        <f t="shared" si="24"/>
        <v>35452.3</v>
      </c>
      <c r="I64" s="9">
        <f t="shared" si="24"/>
        <v>480.3</v>
      </c>
      <c r="J64" s="9">
        <f t="shared" si="24"/>
        <v>36455.50000000001</v>
      </c>
      <c r="K64" s="9">
        <f t="shared" si="24"/>
        <v>22.9</v>
      </c>
      <c r="L64" s="9">
        <f t="shared" si="24"/>
        <v>35952.3</v>
      </c>
      <c r="M64" s="9">
        <f t="shared" si="24"/>
        <v>480.3</v>
      </c>
      <c r="N64" s="9">
        <f t="shared" si="24"/>
        <v>35955.50000000001</v>
      </c>
      <c r="O64" s="81">
        <f t="shared" si="24"/>
        <v>22.9</v>
      </c>
      <c r="P64" s="81">
        <f t="shared" si="24"/>
        <v>35452.3</v>
      </c>
      <c r="Q64" s="81">
        <f t="shared" si="24"/>
        <v>480.3</v>
      </c>
    </row>
    <row r="65" spans="1:17" ht="43.5" customHeight="1">
      <c r="A65" s="109" t="s">
        <v>581</v>
      </c>
      <c r="B65" s="13" t="s">
        <v>112</v>
      </c>
      <c r="C65" s="13" t="s">
        <v>113</v>
      </c>
      <c r="D65" s="105" t="s">
        <v>582</v>
      </c>
      <c r="E65" s="13"/>
      <c r="F65" s="9">
        <f aca="true" t="shared" si="25" ref="F65:Q66">F66</f>
        <v>100</v>
      </c>
      <c r="G65" s="9">
        <f t="shared" si="25"/>
        <v>0</v>
      </c>
      <c r="H65" s="9">
        <f t="shared" si="25"/>
        <v>100</v>
      </c>
      <c r="I65" s="9">
        <f t="shared" si="25"/>
        <v>0</v>
      </c>
      <c r="J65" s="9">
        <f t="shared" si="25"/>
        <v>100</v>
      </c>
      <c r="K65" s="9">
        <f t="shared" si="25"/>
        <v>0</v>
      </c>
      <c r="L65" s="9">
        <f t="shared" si="25"/>
        <v>100</v>
      </c>
      <c r="M65" s="9">
        <f t="shared" si="25"/>
        <v>0</v>
      </c>
      <c r="N65" s="9">
        <f t="shared" si="25"/>
        <v>100</v>
      </c>
      <c r="O65" s="81">
        <f t="shared" si="25"/>
        <v>0</v>
      </c>
      <c r="P65" s="81">
        <f t="shared" si="25"/>
        <v>100</v>
      </c>
      <c r="Q65" s="81">
        <f t="shared" si="25"/>
        <v>0</v>
      </c>
    </row>
    <row r="66" spans="1:17" ht="26.25" customHeight="1">
      <c r="A66" s="109" t="s">
        <v>177</v>
      </c>
      <c r="B66" s="13" t="s">
        <v>112</v>
      </c>
      <c r="C66" s="13" t="s">
        <v>113</v>
      </c>
      <c r="D66" s="105" t="s">
        <v>583</v>
      </c>
      <c r="E66" s="13"/>
      <c r="F66" s="9">
        <f t="shared" si="25"/>
        <v>100</v>
      </c>
      <c r="G66" s="9">
        <f t="shared" si="25"/>
        <v>0</v>
      </c>
      <c r="H66" s="9">
        <f t="shared" si="25"/>
        <v>100</v>
      </c>
      <c r="I66" s="9">
        <f t="shared" si="25"/>
        <v>0</v>
      </c>
      <c r="J66" s="9">
        <f t="shared" si="25"/>
        <v>100</v>
      </c>
      <c r="K66" s="9">
        <f t="shared" si="25"/>
        <v>0</v>
      </c>
      <c r="L66" s="9">
        <f t="shared" si="25"/>
        <v>100</v>
      </c>
      <c r="M66" s="9">
        <f t="shared" si="25"/>
        <v>0</v>
      </c>
      <c r="N66" s="9">
        <f t="shared" si="25"/>
        <v>100</v>
      </c>
      <c r="O66" s="81">
        <f t="shared" si="25"/>
        <v>0</v>
      </c>
      <c r="P66" s="81">
        <f t="shared" si="25"/>
        <v>100</v>
      </c>
      <c r="Q66" s="81">
        <f t="shared" si="25"/>
        <v>0</v>
      </c>
    </row>
    <row r="67" spans="1:17" ht="42.75" customHeight="1">
      <c r="A67" s="109" t="s">
        <v>86</v>
      </c>
      <c r="B67" s="13" t="s">
        <v>112</v>
      </c>
      <c r="C67" s="13" t="s">
        <v>113</v>
      </c>
      <c r="D67" s="105" t="s">
        <v>583</v>
      </c>
      <c r="E67" s="13" t="s">
        <v>167</v>
      </c>
      <c r="F67" s="9">
        <f>G67+H67+I67</f>
        <v>100</v>
      </c>
      <c r="G67" s="9"/>
      <c r="H67" s="9">
        <v>100</v>
      </c>
      <c r="I67" s="9"/>
      <c r="J67" s="9">
        <f>K67+L67+M67</f>
        <v>100</v>
      </c>
      <c r="K67" s="9"/>
      <c r="L67" s="9">
        <v>100</v>
      </c>
      <c r="M67" s="9"/>
      <c r="N67" s="9">
        <f>O67+P67+Q67</f>
        <v>100</v>
      </c>
      <c r="O67" s="81"/>
      <c r="P67" s="85">
        <v>100</v>
      </c>
      <c r="Q67" s="85"/>
    </row>
    <row r="68" spans="1:17" ht="42.75" customHeight="1">
      <c r="A68" s="109" t="s">
        <v>363</v>
      </c>
      <c r="B68" s="13" t="s">
        <v>112</v>
      </c>
      <c r="C68" s="13" t="s">
        <v>113</v>
      </c>
      <c r="D68" s="105" t="s">
        <v>603</v>
      </c>
      <c r="E68" s="13"/>
      <c r="F68" s="9">
        <f>F69</f>
        <v>15.7</v>
      </c>
      <c r="G68" s="9">
        <f aca="true" t="shared" si="26" ref="G68:Q68">G69</f>
        <v>0</v>
      </c>
      <c r="H68" s="9">
        <f t="shared" si="26"/>
        <v>0</v>
      </c>
      <c r="I68" s="9">
        <f t="shared" si="26"/>
        <v>15.7</v>
      </c>
      <c r="J68" s="9">
        <f t="shared" si="26"/>
        <v>15.7</v>
      </c>
      <c r="K68" s="9">
        <f t="shared" si="26"/>
        <v>0</v>
      </c>
      <c r="L68" s="9">
        <f t="shared" si="26"/>
        <v>0</v>
      </c>
      <c r="M68" s="9">
        <f t="shared" si="26"/>
        <v>15.7</v>
      </c>
      <c r="N68" s="9">
        <f t="shared" si="26"/>
        <v>15.7</v>
      </c>
      <c r="O68" s="81">
        <f t="shared" si="26"/>
        <v>0</v>
      </c>
      <c r="P68" s="81">
        <f t="shared" si="26"/>
        <v>0</v>
      </c>
      <c r="Q68" s="81">
        <f t="shared" si="26"/>
        <v>15.7</v>
      </c>
    </row>
    <row r="69" spans="1:17" ht="45" customHeight="1">
      <c r="A69" s="109" t="s">
        <v>86</v>
      </c>
      <c r="B69" s="13" t="s">
        <v>112</v>
      </c>
      <c r="C69" s="13" t="s">
        <v>113</v>
      </c>
      <c r="D69" s="105" t="s">
        <v>603</v>
      </c>
      <c r="E69" s="13" t="s">
        <v>167</v>
      </c>
      <c r="F69" s="9">
        <f>G69+H69+I69</f>
        <v>15.7</v>
      </c>
      <c r="G69" s="9"/>
      <c r="H69" s="9"/>
      <c r="I69" s="9">
        <v>15.7</v>
      </c>
      <c r="J69" s="9">
        <f>K69+L69+M69</f>
        <v>15.7</v>
      </c>
      <c r="K69" s="9"/>
      <c r="L69" s="9"/>
      <c r="M69" s="9">
        <v>15.7</v>
      </c>
      <c r="N69" s="9">
        <f>O69+P69+Q69</f>
        <v>15.7</v>
      </c>
      <c r="O69" s="81"/>
      <c r="P69" s="85"/>
      <c r="Q69" s="81">
        <v>15.7</v>
      </c>
    </row>
    <row r="70" spans="1:17" ht="43.5" customHeight="1">
      <c r="A70" s="109" t="s">
        <v>584</v>
      </c>
      <c r="B70" s="13" t="s">
        <v>112</v>
      </c>
      <c r="C70" s="13" t="s">
        <v>113</v>
      </c>
      <c r="D70" s="105" t="s">
        <v>585</v>
      </c>
      <c r="E70" s="13"/>
      <c r="F70" s="9">
        <f>F71+F83+F85+F75+F77+F80</f>
        <v>34839.80000000001</v>
      </c>
      <c r="G70" s="9">
        <f aca="true" t="shared" si="27" ref="G70:Q70">G71+G83+G85+G75+G77+G80</f>
        <v>22.9</v>
      </c>
      <c r="H70" s="9">
        <f t="shared" si="27"/>
        <v>34352.3</v>
      </c>
      <c r="I70" s="9">
        <f t="shared" si="27"/>
        <v>464.6</v>
      </c>
      <c r="J70" s="9">
        <f t="shared" si="27"/>
        <v>35839.80000000001</v>
      </c>
      <c r="K70" s="9">
        <f t="shared" si="27"/>
        <v>22.9</v>
      </c>
      <c r="L70" s="9">
        <f t="shared" si="27"/>
        <v>35352.3</v>
      </c>
      <c r="M70" s="9">
        <f t="shared" si="27"/>
        <v>464.6</v>
      </c>
      <c r="N70" s="9">
        <f t="shared" si="27"/>
        <v>35339.80000000001</v>
      </c>
      <c r="O70" s="81">
        <f t="shared" si="27"/>
        <v>22.9</v>
      </c>
      <c r="P70" s="81">
        <f t="shared" si="27"/>
        <v>34852.3</v>
      </c>
      <c r="Q70" s="81">
        <f t="shared" si="27"/>
        <v>464.6</v>
      </c>
    </row>
    <row r="71" spans="1:17" ht="26.25" customHeight="1">
      <c r="A71" s="109" t="s">
        <v>177</v>
      </c>
      <c r="B71" s="13" t="s">
        <v>112</v>
      </c>
      <c r="C71" s="13" t="s">
        <v>113</v>
      </c>
      <c r="D71" s="105" t="s">
        <v>586</v>
      </c>
      <c r="E71" s="13"/>
      <c r="F71" s="9">
        <f>F72+F73+F74</f>
        <v>26242.2</v>
      </c>
      <c r="G71" s="9">
        <f aca="true" t="shared" si="28" ref="G71:Q71">G72+G73+G74</f>
        <v>0</v>
      </c>
      <c r="H71" s="9">
        <f t="shared" si="28"/>
        <v>26242.2</v>
      </c>
      <c r="I71" s="9">
        <f t="shared" si="28"/>
        <v>0</v>
      </c>
      <c r="J71" s="9">
        <f t="shared" si="28"/>
        <v>27410.7</v>
      </c>
      <c r="K71" s="9">
        <f t="shared" si="28"/>
        <v>0</v>
      </c>
      <c r="L71" s="9">
        <f t="shared" si="28"/>
        <v>27410.7</v>
      </c>
      <c r="M71" s="9">
        <f t="shared" si="28"/>
        <v>0</v>
      </c>
      <c r="N71" s="9">
        <f t="shared" si="28"/>
        <v>26910.7</v>
      </c>
      <c r="O71" s="81">
        <f t="shared" si="28"/>
        <v>0</v>
      </c>
      <c r="P71" s="81">
        <f t="shared" si="28"/>
        <v>26910.7</v>
      </c>
      <c r="Q71" s="81">
        <f t="shared" si="28"/>
        <v>0</v>
      </c>
    </row>
    <row r="72" spans="1:17" ht="25.5" customHeight="1">
      <c r="A72" s="109" t="s">
        <v>163</v>
      </c>
      <c r="B72" s="13" t="s">
        <v>112</v>
      </c>
      <c r="C72" s="13" t="s">
        <v>113</v>
      </c>
      <c r="D72" s="105" t="s">
        <v>586</v>
      </c>
      <c r="E72" s="13" t="s">
        <v>164</v>
      </c>
      <c r="F72" s="9">
        <f>G72+H72+I72</f>
        <v>21292.2</v>
      </c>
      <c r="G72" s="9"/>
      <c r="H72" s="9">
        <v>21292.2</v>
      </c>
      <c r="I72" s="9"/>
      <c r="J72" s="9">
        <f>K72+L72+M72</f>
        <v>21460.7</v>
      </c>
      <c r="K72" s="9"/>
      <c r="L72" s="9">
        <v>21460.7</v>
      </c>
      <c r="M72" s="9"/>
      <c r="N72" s="9">
        <f>O72+P72+Q72</f>
        <v>21460.7</v>
      </c>
      <c r="O72" s="81"/>
      <c r="P72" s="85">
        <v>21460.7</v>
      </c>
      <c r="Q72" s="85"/>
    </row>
    <row r="73" spans="1:17" ht="43.5" customHeight="1">
      <c r="A73" s="109" t="s">
        <v>86</v>
      </c>
      <c r="B73" s="13" t="s">
        <v>112</v>
      </c>
      <c r="C73" s="13" t="s">
        <v>113</v>
      </c>
      <c r="D73" s="105" t="s">
        <v>586</v>
      </c>
      <c r="E73" s="13" t="s">
        <v>167</v>
      </c>
      <c r="F73" s="9">
        <f>G73+H73+I73</f>
        <v>4850</v>
      </c>
      <c r="G73" s="9"/>
      <c r="H73" s="9">
        <v>4850</v>
      </c>
      <c r="I73" s="9"/>
      <c r="J73" s="9">
        <f>K73+L73+M73</f>
        <v>5850</v>
      </c>
      <c r="K73" s="9"/>
      <c r="L73" s="9">
        <v>5850</v>
      </c>
      <c r="M73" s="9"/>
      <c r="N73" s="9">
        <f>O73+P73+Q73</f>
        <v>5350</v>
      </c>
      <c r="O73" s="81"/>
      <c r="P73" s="85">
        <v>5350</v>
      </c>
      <c r="Q73" s="85"/>
    </row>
    <row r="74" spans="1:17" ht="21" customHeight="1">
      <c r="A74" s="109" t="s">
        <v>165</v>
      </c>
      <c r="B74" s="13" t="s">
        <v>112</v>
      </c>
      <c r="C74" s="13" t="s">
        <v>113</v>
      </c>
      <c r="D74" s="105" t="s">
        <v>586</v>
      </c>
      <c r="E74" s="13" t="s">
        <v>166</v>
      </c>
      <c r="F74" s="9">
        <f>G74+H74+I74</f>
        <v>100</v>
      </c>
      <c r="G74" s="9"/>
      <c r="H74" s="9">
        <v>100</v>
      </c>
      <c r="I74" s="9"/>
      <c r="J74" s="9">
        <f>K74+L74+M74</f>
        <v>100</v>
      </c>
      <c r="K74" s="9"/>
      <c r="L74" s="9">
        <v>100</v>
      </c>
      <c r="M74" s="9"/>
      <c r="N74" s="9">
        <f>O74+P74+Q74</f>
        <v>100</v>
      </c>
      <c r="O74" s="81"/>
      <c r="P74" s="85">
        <v>100</v>
      </c>
      <c r="Q74" s="85"/>
    </row>
    <row r="75" spans="1:17" ht="46.5" customHeight="1">
      <c r="A75" s="109" t="s">
        <v>363</v>
      </c>
      <c r="B75" s="13" t="s">
        <v>112</v>
      </c>
      <c r="C75" s="13" t="s">
        <v>113</v>
      </c>
      <c r="D75" s="105" t="s">
        <v>604</v>
      </c>
      <c r="E75" s="13"/>
      <c r="F75" s="9">
        <f>F76</f>
        <v>36.4</v>
      </c>
      <c r="G75" s="9">
        <f aca="true" t="shared" si="29" ref="G75:Q75">G76</f>
        <v>0</v>
      </c>
      <c r="H75" s="9">
        <f t="shared" si="29"/>
        <v>0</v>
      </c>
      <c r="I75" s="9">
        <f t="shared" si="29"/>
        <v>36.4</v>
      </c>
      <c r="J75" s="9">
        <f t="shared" si="29"/>
        <v>36.4</v>
      </c>
      <c r="K75" s="9">
        <f t="shared" si="29"/>
        <v>0</v>
      </c>
      <c r="L75" s="9">
        <f t="shared" si="29"/>
        <v>0</v>
      </c>
      <c r="M75" s="9">
        <f t="shared" si="29"/>
        <v>36.4</v>
      </c>
      <c r="N75" s="9">
        <f t="shared" si="29"/>
        <v>36.4</v>
      </c>
      <c r="O75" s="81">
        <f t="shared" si="29"/>
        <v>0</v>
      </c>
      <c r="P75" s="81">
        <f t="shared" si="29"/>
        <v>0</v>
      </c>
      <c r="Q75" s="81">
        <f t="shared" si="29"/>
        <v>36.4</v>
      </c>
    </row>
    <row r="76" spans="1:17" ht="47.25" customHeight="1">
      <c r="A76" s="109" t="s">
        <v>86</v>
      </c>
      <c r="B76" s="13" t="s">
        <v>112</v>
      </c>
      <c r="C76" s="13" t="s">
        <v>113</v>
      </c>
      <c r="D76" s="105" t="s">
        <v>604</v>
      </c>
      <c r="E76" s="13" t="s">
        <v>167</v>
      </c>
      <c r="F76" s="9">
        <f>G76+H76+I76</f>
        <v>36.4</v>
      </c>
      <c r="G76" s="9"/>
      <c r="H76" s="9"/>
      <c r="I76" s="9">
        <v>36.4</v>
      </c>
      <c r="J76" s="9">
        <f>K76+L76+M76</f>
        <v>36.4</v>
      </c>
      <c r="K76" s="9"/>
      <c r="L76" s="9"/>
      <c r="M76" s="9">
        <v>36.4</v>
      </c>
      <c r="N76" s="9">
        <f>O76+P76+Q76</f>
        <v>36.4</v>
      </c>
      <c r="O76" s="81"/>
      <c r="P76" s="85"/>
      <c r="Q76" s="81">
        <v>36.4</v>
      </c>
    </row>
    <row r="77" spans="1:17" ht="41.25" customHeight="1">
      <c r="A77" s="113" t="s">
        <v>568</v>
      </c>
      <c r="B77" s="13" t="s">
        <v>112</v>
      </c>
      <c r="C77" s="13" t="s">
        <v>113</v>
      </c>
      <c r="D77" s="105" t="s">
        <v>605</v>
      </c>
      <c r="E77" s="13"/>
      <c r="F77" s="9">
        <f>F78+F79</f>
        <v>177.4</v>
      </c>
      <c r="G77" s="9">
        <f aca="true" t="shared" si="30" ref="G77:Q77">G78+G79</f>
        <v>0</v>
      </c>
      <c r="H77" s="9">
        <f t="shared" si="30"/>
        <v>0</v>
      </c>
      <c r="I77" s="9">
        <f t="shared" si="30"/>
        <v>177.4</v>
      </c>
      <c r="J77" s="9">
        <f t="shared" si="30"/>
        <v>177.4</v>
      </c>
      <c r="K77" s="9">
        <f t="shared" si="30"/>
        <v>0</v>
      </c>
      <c r="L77" s="9">
        <f t="shared" si="30"/>
        <v>0</v>
      </c>
      <c r="M77" s="9">
        <f t="shared" si="30"/>
        <v>177.4</v>
      </c>
      <c r="N77" s="9">
        <f t="shared" si="30"/>
        <v>177.4</v>
      </c>
      <c r="O77" s="81">
        <f t="shared" si="30"/>
        <v>0</v>
      </c>
      <c r="P77" s="81">
        <f t="shared" si="30"/>
        <v>0</v>
      </c>
      <c r="Q77" s="81">
        <f t="shared" si="30"/>
        <v>177.4</v>
      </c>
    </row>
    <row r="78" spans="1:17" ht="23.25" customHeight="1">
      <c r="A78" s="109" t="s">
        <v>163</v>
      </c>
      <c r="B78" s="13" t="s">
        <v>112</v>
      </c>
      <c r="C78" s="13" t="s">
        <v>113</v>
      </c>
      <c r="D78" s="105" t="s">
        <v>605</v>
      </c>
      <c r="E78" s="13" t="s">
        <v>164</v>
      </c>
      <c r="F78" s="9">
        <f>G78+H78+I78</f>
        <v>124.2</v>
      </c>
      <c r="G78" s="9"/>
      <c r="H78" s="9"/>
      <c r="I78" s="9">
        <v>124.2</v>
      </c>
      <c r="J78" s="9">
        <f>K78+L78+M78</f>
        <v>124.2</v>
      </c>
      <c r="K78" s="9"/>
      <c r="L78" s="9"/>
      <c r="M78" s="9">
        <v>124.2</v>
      </c>
      <c r="N78" s="9">
        <f>O78+P78+Q78</f>
        <v>124.2</v>
      </c>
      <c r="O78" s="81"/>
      <c r="P78" s="81"/>
      <c r="Q78" s="81">
        <v>124.2</v>
      </c>
    </row>
    <row r="79" spans="1:17" ht="41.25" customHeight="1">
      <c r="A79" s="109" t="s">
        <v>86</v>
      </c>
      <c r="B79" s="13" t="s">
        <v>112</v>
      </c>
      <c r="C79" s="13" t="s">
        <v>113</v>
      </c>
      <c r="D79" s="105" t="s">
        <v>605</v>
      </c>
      <c r="E79" s="13" t="s">
        <v>167</v>
      </c>
      <c r="F79" s="9">
        <f>G79+H79+I79</f>
        <v>53.2</v>
      </c>
      <c r="G79" s="9"/>
      <c r="H79" s="9"/>
      <c r="I79" s="9">
        <v>53.2</v>
      </c>
      <c r="J79" s="9">
        <f>K79+L79+M79</f>
        <v>53.2</v>
      </c>
      <c r="K79" s="9"/>
      <c r="L79" s="9"/>
      <c r="M79" s="9">
        <v>53.2</v>
      </c>
      <c r="N79" s="9">
        <f>O79+P79+Q79</f>
        <v>53.2</v>
      </c>
      <c r="O79" s="81"/>
      <c r="P79" s="81"/>
      <c r="Q79" s="81">
        <v>53.2</v>
      </c>
    </row>
    <row r="80" spans="1:17" ht="42.75" customHeight="1">
      <c r="A80" s="109" t="s">
        <v>567</v>
      </c>
      <c r="B80" s="13" t="s">
        <v>112</v>
      </c>
      <c r="C80" s="13" t="s">
        <v>113</v>
      </c>
      <c r="D80" s="105" t="s">
        <v>606</v>
      </c>
      <c r="E80" s="13"/>
      <c r="F80" s="9">
        <f>F81+F82</f>
        <v>250.8</v>
      </c>
      <c r="G80" s="9">
        <f aca="true" t="shared" si="31" ref="G80:Q80">G81+G82</f>
        <v>0</v>
      </c>
      <c r="H80" s="9">
        <f t="shared" si="31"/>
        <v>0</v>
      </c>
      <c r="I80" s="9">
        <f t="shared" si="31"/>
        <v>250.8</v>
      </c>
      <c r="J80" s="9">
        <f t="shared" si="31"/>
        <v>250.8</v>
      </c>
      <c r="K80" s="9">
        <f t="shared" si="31"/>
        <v>0</v>
      </c>
      <c r="L80" s="9">
        <f t="shared" si="31"/>
        <v>0</v>
      </c>
      <c r="M80" s="9">
        <f t="shared" si="31"/>
        <v>250.8</v>
      </c>
      <c r="N80" s="9">
        <f t="shared" si="31"/>
        <v>250.8</v>
      </c>
      <c r="O80" s="81">
        <f t="shared" si="31"/>
        <v>0</v>
      </c>
      <c r="P80" s="81">
        <f t="shared" si="31"/>
        <v>0</v>
      </c>
      <c r="Q80" s="81">
        <f t="shared" si="31"/>
        <v>250.8</v>
      </c>
    </row>
    <row r="81" spans="1:17" ht="21" customHeight="1">
      <c r="A81" s="109" t="s">
        <v>163</v>
      </c>
      <c r="B81" s="13" t="s">
        <v>112</v>
      </c>
      <c r="C81" s="13" t="s">
        <v>113</v>
      </c>
      <c r="D81" s="105" t="s">
        <v>606</v>
      </c>
      <c r="E81" s="13" t="s">
        <v>164</v>
      </c>
      <c r="F81" s="9">
        <f>G81+H81+I81</f>
        <v>175.5</v>
      </c>
      <c r="G81" s="9"/>
      <c r="H81" s="9"/>
      <c r="I81" s="9">
        <v>175.5</v>
      </c>
      <c r="J81" s="9">
        <f>K81+L81+M81</f>
        <v>175.5</v>
      </c>
      <c r="K81" s="9"/>
      <c r="L81" s="9"/>
      <c r="M81" s="9">
        <v>175.5</v>
      </c>
      <c r="N81" s="9">
        <f>O81+P81+Q81</f>
        <v>175.5</v>
      </c>
      <c r="O81" s="81"/>
      <c r="P81" s="81"/>
      <c r="Q81" s="81">
        <v>175.5</v>
      </c>
    </row>
    <row r="82" spans="1:17" ht="42.75" customHeight="1">
      <c r="A82" s="109" t="s">
        <v>86</v>
      </c>
      <c r="B82" s="13" t="s">
        <v>112</v>
      </c>
      <c r="C82" s="13" t="s">
        <v>113</v>
      </c>
      <c r="D82" s="105" t="s">
        <v>606</v>
      </c>
      <c r="E82" s="13" t="s">
        <v>167</v>
      </c>
      <c r="F82" s="9">
        <f>G82+H82+I82</f>
        <v>75.3</v>
      </c>
      <c r="G82" s="9"/>
      <c r="H82" s="9"/>
      <c r="I82" s="9">
        <v>75.3</v>
      </c>
      <c r="J82" s="9">
        <f>K82+L82+M82</f>
        <v>75.3</v>
      </c>
      <c r="K82" s="9"/>
      <c r="L82" s="9"/>
      <c r="M82" s="9">
        <v>75.3</v>
      </c>
      <c r="N82" s="9">
        <f>O82+P82+Q82</f>
        <v>75.3</v>
      </c>
      <c r="O82" s="81"/>
      <c r="P82" s="81"/>
      <c r="Q82" s="81">
        <v>75.3</v>
      </c>
    </row>
    <row r="83" spans="1:17" ht="44.25" customHeight="1">
      <c r="A83" s="112" t="s">
        <v>673</v>
      </c>
      <c r="B83" s="13" t="s">
        <v>112</v>
      </c>
      <c r="C83" s="13" t="s">
        <v>113</v>
      </c>
      <c r="D83" s="105" t="s">
        <v>587</v>
      </c>
      <c r="E83" s="13"/>
      <c r="F83" s="9">
        <f aca="true" t="shared" si="32" ref="F83:Q83">F84</f>
        <v>8110.1</v>
      </c>
      <c r="G83" s="9">
        <f t="shared" si="32"/>
        <v>0</v>
      </c>
      <c r="H83" s="9">
        <f t="shared" si="32"/>
        <v>8110.1</v>
      </c>
      <c r="I83" s="9">
        <f t="shared" si="32"/>
        <v>0</v>
      </c>
      <c r="J83" s="9">
        <f t="shared" si="32"/>
        <v>7941.6</v>
      </c>
      <c r="K83" s="9">
        <f t="shared" si="32"/>
        <v>0</v>
      </c>
      <c r="L83" s="9">
        <f t="shared" si="32"/>
        <v>7941.6</v>
      </c>
      <c r="M83" s="9">
        <f t="shared" si="32"/>
        <v>0</v>
      </c>
      <c r="N83" s="9">
        <f t="shared" si="32"/>
        <v>7941.6</v>
      </c>
      <c r="O83" s="81">
        <f t="shared" si="32"/>
        <v>0</v>
      </c>
      <c r="P83" s="81">
        <f t="shared" si="32"/>
        <v>7941.6</v>
      </c>
      <c r="Q83" s="81">
        <f t="shared" si="32"/>
        <v>0</v>
      </c>
    </row>
    <row r="84" spans="1:17" ht="21.75" customHeight="1">
      <c r="A84" s="109" t="s">
        <v>163</v>
      </c>
      <c r="B84" s="13" t="s">
        <v>112</v>
      </c>
      <c r="C84" s="13" t="s">
        <v>113</v>
      </c>
      <c r="D84" s="105" t="s">
        <v>587</v>
      </c>
      <c r="E84" s="13" t="s">
        <v>164</v>
      </c>
      <c r="F84" s="9">
        <f>G84+H84+I84</f>
        <v>8110.1</v>
      </c>
      <c r="G84" s="9"/>
      <c r="H84" s="9">
        <v>8110.1</v>
      </c>
      <c r="I84" s="9"/>
      <c r="J84" s="9">
        <f>K84+L84+M84</f>
        <v>7941.6</v>
      </c>
      <c r="K84" s="9"/>
      <c r="L84" s="9">
        <v>7941.6</v>
      </c>
      <c r="M84" s="9"/>
      <c r="N84" s="9">
        <f>O84+P84+Q84</f>
        <v>7941.6</v>
      </c>
      <c r="O84" s="81"/>
      <c r="P84" s="85">
        <v>7941.6</v>
      </c>
      <c r="Q84" s="85"/>
    </row>
    <row r="85" spans="1:17" ht="100.5" customHeight="1">
      <c r="A85" s="109" t="s">
        <v>406</v>
      </c>
      <c r="B85" s="13" t="s">
        <v>112</v>
      </c>
      <c r="C85" s="13" t="s">
        <v>113</v>
      </c>
      <c r="D85" s="13" t="s">
        <v>602</v>
      </c>
      <c r="E85" s="13"/>
      <c r="F85" s="9">
        <f>F86+F87</f>
        <v>22.9</v>
      </c>
      <c r="G85" s="9">
        <f aca="true" t="shared" si="33" ref="G85:Q85">G86+G87</f>
        <v>22.9</v>
      </c>
      <c r="H85" s="9">
        <f t="shared" si="33"/>
        <v>0</v>
      </c>
      <c r="I85" s="9">
        <f t="shared" si="33"/>
        <v>0</v>
      </c>
      <c r="J85" s="9">
        <f t="shared" si="33"/>
        <v>22.9</v>
      </c>
      <c r="K85" s="9">
        <f t="shared" si="33"/>
        <v>22.9</v>
      </c>
      <c r="L85" s="9">
        <f t="shared" si="33"/>
        <v>0</v>
      </c>
      <c r="M85" s="9">
        <f t="shared" si="33"/>
        <v>0</v>
      </c>
      <c r="N85" s="9">
        <f t="shared" si="33"/>
        <v>22.9</v>
      </c>
      <c r="O85" s="81">
        <f t="shared" si="33"/>
        <v>22.9</v>
      </c>
      <c r="P85" s="81">
        <f t="shared" si="33"/>
        <v>0</v>
      </c>
      <c r="Q85" s="81">
        <f t="shared" si="33"/>
        <v>0</v>
      </c>
    </row>
    <row r="86" spans="1:17" ht="23.25" customHeight="1">
      <c r="A86" s="109" t="s">
        <v>163</v>
      </c>
      <c r="B86" s="13" t="s">
        <v>112</v>
      </c>
      <c r="C86" s="13" t="s">
        <v>113</v>
      </c>
      <c r="D86" s="13" t="s">
        <v>602</v>
      </c>
      <c r="E86" s="13" t="s">
        <v>164</v>
      </c>
      <c r="F86" s="9">
        <f>G86+H86+I86</f>
        <v>17</v>
      </c>
      <c r="G86" s="9">
        <v>17</v>
      </c>
      <c r="H86" s="156"/>
      <c r="I86" s="9"/>
      <c r="J86" s="9">
        <f>K86+L86+M86</f>
        <v>17</v>
      </c>
      <c r="K86" s="9">
        <v>17</v>
      </c>
      <c r="L86" s="156"/>
      <c r="M86" s="9"/>
      <c r="N86" s="9">
        <f>O86+P86+Q86</f>
        <v>17</v>
      </c>
      <c r="O86" s="81">
        <v>17</v>
      </c>
      <c r="P86" s="85"/>
      <c r="Q86" s="85"/>
    </row>
    <row r="87" spans="1:17" ht="40.5" customHeight="1">
      <c r="A87" s="109" t="s">
        <v>86</v>
      </c>
      <c r="B87" s="13" t="s">
        <v>112</v>
      </c>
      <c r="C87" s="13" t="s">
        <v>113</v>
      </c>
      <c r="D87" s="13" t="s">
        <v>602</v>
      </c>
      <c r="E87" s="13" t="s">
        <v>167</v>
      </c>
      <c r="F87" s="9">
        <f>G87+H87+I87</f>
        <v>5.9</v>
      </c>
      <c r="G87" s="9">
        <v>5.9</v>
      </c>
      <c r="H87" s="156"/>
      <c r="I87" s="9"/>
      <c r="J87" s="9">
        <f>K87+L87+M87</f>
        <v>5.9</v>
      </c>
      <c r="K87" s="9">
        <v>5.9</v>
      </c>
      <c r="L87" s="156"/>
      <c r="M87" s="9"/>
      <c r="N87" s="9">
        <f>O87+P87+Q87</f>
        <v>5.9</v>
      </c>
      <c r="O87" s="81">
        <v>5.9</v>
      </c>
      <c r="P87" s="85"/>
      <c r="Q87" s="85"/>
    </row>
    <row r="88" spans="1:17" ht="45" customHeight="1">
      <c r="A88" s="109" t="s">
        <v>588</v>
      </c>
      <c r="B88" s="13" t="s">
        <v>112</v>
      </c>
      <c r="C88" s="13" t="s">
        <v>113</v>
      </c>
      <c r="D88" s="105" t="s">
        <v>589</v>
      </c>
      <c r="E88" s="13"/>
      <c r="F88" s="9">
        <f aca="true" t="shared" si="34" ref="F88:Q89">F89</f>
        <v>1000</v>
      </c>
      <c r="G88" s="9">
        <f t="shared" si="34"/>
        <v>0</v>
      </c>
      <c r="H88" s="9">
        <f t="shared" si="34"/>
        <v>1000</v>
      </c>
      <c r="I88" s="9">
        <f t="shared" si="34"/>
        <v>0</v>
      </c>
      <c r="J88" s="9">
        <f t="shared" si="34"/>
        <v>500</v>
      </c>
      <c r="K88" s="9">
        <f t="shared" si="34"/>
        <v>0</v>
      </c>
      <c r="L88" s="9">
        <f t="shared" si="34"/>
        <v>500</v>
      </c>
      <c r="M88" s="9">
        <f t="shared" si="34"/>
        <v>0</v>
      </c>
      <c r="N88" s="9">
        <f t="shared" si="34"/>
        <v>500</v>
      </c>
      <c r="O88" s="81">
        <f t="shared" si="34"/>
        <v>0</v>
      </c>
      <c r="P88" s="81">
        <f t="shared" si="34"/>
        <v>500</v>
      </c>
      <c r="Q88" s="81">
        <f t="shared" si="34"/>
        <v>0</v>
      </c>
    </row>
    <row r="89" spans="1:17" ht="22.5" customHeight="1">
      <c r="A89" s="109" t="s">
        <v>177</v>
      </c>
      <c r="B89" s="13" t="s">
        <v>112</v>
      </c>
      <c r="C89" s="13" t="s">
        <v>113</v>
      </c>
      <c r="D89" s="105" t="s">
        <v>590</v>
      </c>
      <c r="E89" s="13"/>
      <c r="F89" s="9">
        <f t="shared" si="34"/>
        <v>1000</v>
      </c>
      <c r="G89" s="9">
        <f t="shared" si="34"/>
        <v>0</v>
      </c>
      <c r="H89" s="9">
        <f t="shared" si="34"/>
        <v>1000</v>
      </c>
      <c r="I89" s="9">
        <f t="shared" si="34"/>
        <v>0</v>
      </c>
      <c r="J89" s="9">
        <f t="shared" si="34"/>
        <v>500</v>
      </c>
      <c r="K89" s="9">
        <f t="shared" si="34"/>
        <v>0</v>
      </c>
      <c r="L89" s="9">
        <f t="shared" si="34"/>
        <v>500</v>
      </c>
      <c r="M89" s="9">
        <f t="shared" si="34"/>
        <v>0</v>
      </c>
      <c r="N89" s="9">
        <f t="shared" si="34"/>
        <v>500</v>
      </c>
      <c r="O89" s="81">
        <f t="shared" si="34"/>
        <v>0</v>
      </c>
      <c r="P89" s="81">
        <f t="shared" si="34"/>
        <v>500</v>
      </c>
      <c r="Q89" s="81">
        <f t="shared" si="34"/>
        <v>0</v>
      </c>
    </row>
    <row r="90" spans="1:17" ht="43.5" customHeight="1">
      <c r="A90" s="113" t="s">
        <v>86</v>
      </c>
      <c r="B90" s="13" t="s">
        <v>112</v>
      </c>
      <c r="C90" s="13" t="s">
        <v>113</v>
      </c>
      <c r="D90" s="105" t="s">
        <v>590</v>
      </c>
      <c r="E90" s="13" t="s">
        <v>167</v>
      </c>
      <c r="F90" s="9">
        <f>G90+H90+I90</f>
        <v>1000</v>
      </c>
      <c r="G90" s="9"/>
      <c r="H90" s="9">
        <v>1000</v>
      </c>
      <c r="I90" s="9"/>
      <c r="J90" s="9">
        <f>K90+L90+M90</f>
        <v>500</v>
      </c>
      <c r="K90" s="9"/>
      <c r="L90" s="9">
        <v>500</v>
      </c>
      <c r="M90" s="9"/>
      <c r="N90" s="9">
        <f>O90+P90+Q90</f>
        <v>500</v>
      </c>
      <c r="O90" s="81"/>
      <c r="P90" s="85">
        <v>500</v>
      </c>
      <c r="Q90" s="85"/>
    </row>
    <row r="91" spans="1:17" ht="27" customHeight="1">
      <c r="A91" s="109" t="s">
        <v>319</v>
      </c>
      <c r="B91" s="13" t="s">
        <v>112</v>
      </c>
      <c r="C91" s="13" t="s">
        <v>113</v>
      </c>
      <c r="D91" s="105" t="s">
        <v>223</v>
      </c>
      <c r="E91" s="13"/>
      <c r="F91" s="9">
        <f aca="true" t="shared" si="35" ref="F91:Q91">F92+F95</f>
        <v>258</v>
      </c>
      <c r="G91" s="9">
        <f t="shared" si="35"/>
        <v>0</v>
      </c>
      <c r="H91" s="9">
        <f t="shared" si="35"/>
        <v>250</v>
      </c>
      <c r="I91" s="9">
        <f t="shared" si="35"/>
        <v>8</v>
      </c>
      <c r="J91" s="9">
        <f t="shared" si="35"/>
        <v>258</v>
      </c>
      <c r="K91" s="9">
        <f t="shared" si="35"/>
        <v>0</v>
      </c>
      <c r="L91" s="9">
        <f t="shared" si="35"/>
        <v>250</v>
      </c>
      <c r="M91" s="9">
        <f t="shared" si="35"/>
        <v>8</v>
      </c>
      <c r="N91" s="9">
        <f t="shared" si="35"/>
        <v>258</v>
      </c>
      <c r="O91" s="81">
        <f t="shared" si="35"/>
        <v>0</v>
      </c>
      <c r="P91" s="81">
        <f t="shared" si="35"/>
        <v>250</v>
      </c>
      <c r="Q91" s="81">
        <f t="shared" si="35"/>
        <v>8</v>
      </c>
    </row>
    <row r="92" spans="1:17" ht="38.25" customHeight="1">
      <c r="A92" s="109" t="s">
        <v>218</v>
      </c>
      <c r="B92" s="13" t="s">
        <v>112</v>
      </c>
      <c r="C92" s="13" t="s">
        <v>113</v>
      </c>
      <c r="D92" s="105" t="s">
        <v>224</v>
      </c>
      <c r="E92" s="13"/>
      <c r="F92" s="9">
        <f>F93</f>
        <v>8</v>
      </c>
      <c r="G92" s="9">
        <f aca="true" t="shared" si="36" ref="G92:Q92">G93</f>
        <v>0</v>
      </c>
      <c r="H92" s="9">
        <f t="shared" si="36"/>
        <v>0</v>
      </c>
      <c r="I92" s="9">
        <f t="shared" si="36"/>
        <v>8</v>
      </c>
      <c r="J92" s="9">
        <f t="shared" si="36"/>
        <v>8</v>
      </c>
      <c r="K92" s="9">
        <f t="shared" si="36"/>
        <v>0</v>
      </c>
      <c r="L92" s="9">
        <f t="shared" si="36"/>
        <v>0</v>
      </c>
      <c r="M92" s="9">
        <f t="shared" si="36"/>
        <v>8</v>
      </c>
      <c r="N92" s="9">
        <f t="shared" si="36"/>
        <v>8</v>
      </c>
      <c r="O92" s="81">
        <f t="shared" si="36"/>
        <v>0</v>
      </c>
      <c r="P92" s="81">
        <f t="shared" si="36"/>
        <v>0</v>
      </c>
      <c r="Q92" s="81">
        <f t="shared" si="36"/>
        <v>8</v>
      </c>
    </row>
    <row r="93" spans="1:17" ht="63.75" customHeight="1">
      <c r="A93" s="109" t="s">
        <v>641</v>
      </c>
      <c r="B93" s="13" t="s">
        <v>112</v>
      </c>
      <c r="C93" s="13" t="s">
        <v>113</v>
      </c>
      <c r="D93" s="105" t="s">
        <v>321</v>
      </c>
      <c r="E93" s="13"/>
      <c r="F93" s="9">
        <f aca="true" t="shared" si="37" ref="F93:Q93">F94</f>
        <v>8</v>
      </c>
      <c r="G93" s="9">
        <f t="shared" si="37"/>
        <v>0</v>
      </c>
      <c r="H93" s="9">
        <f t="shared" si="37"/>
        <v>0</v>
      </c>
      <c r="I93" s="9">
        <f t="shared" si="37"/>
        <v>8</v>
      </c>
      <c r="J93" s="9">
        <f t="shared" si="37"/>
        <v>8</v>
      </c>
      <c r="K93" s="9">
        <f t="shared" si="37"/>
        <v>0</v>
      </c>
      <c r="L93" s="9">
        <f t="shared" si="37"/>
        <v>0</v>
      </c>
      <c r="M93" s="9">
        <f t="shared" si="37"/>
        <v>8</v>
      </c>
      <c r="N93" s="9">
        <f t="shared" si="37"/>
        <v>8</v>
      </c>
      <c r="O93" s="81">
        <f t="shared" si="37"/>
        <v>0</v>
      </c>
      <c r="P93" s="81">
        <f t="shared" si="37"/>
        <v>0</v>
      </c>
      <c r="Q93" s="81">
        <f t="shared" si="37"/>
        <v>8</v>
      </c>
    </row>
    <row r="94" spans="1:17" ht="37.5">
      <c r="A94" s="109" t="s">
        <v>86</v>
      </c>
      <c r="B94" s="13" t="s">
        <v>112</v>
      </c>
      <c r="C94" s="13" t="s">
        <v>113</v>
      </c>
      <c r="D94" s="105" t="s">
        <v>321</v>
      </c>
      <c r="E94" s="13" t="s">
        <v>167</v>
      </c>
      <c r="F94" s="9">
        <f>G94+H93+I94</f>
        <v>8</v>
      </c>
      <c r="G94" s="9"/>
      <c r="H94" s="9"/>
      <c r="I94" s="9">
        <v>8</v>
      </c>
      <c r="J94" s="9">
        <f>K94+L94+M94</f>
        <v>8</v>
      </c>
      <c r="K94" s="9"/>
      <c r="L94" s="9"/>
      <c r="M94" s="9">
        <v>8</v>
      </c>
      <c r="N94" s="9">
        <f>O94+P94+Q94</f>
        <v>8</v>
      </c>
      <c r="O94" s="91"/>
      <c r="P94" s="91"/>
      <c r="Q94" s="96">
        <v>8</v>
      </c>
    </row>
    <row r="95" spans="1:17" ht="44.25" customHeight="1">
      <c r="A95" s="109" t="s">
        <v>219</v>
      </c>
      <c r="B95" s="13" t="s">
        <v>112</v>
      </c>
      <c r="C95" s="13" t="s">
        <v>113</v>
      </c>
      <c r="D95" s="105" t="s">
        <v>65</v>
      </c>
      <c r="E95" s="13"/>
      <c r="F95" s="9">
        <f aca="true" t="shared" si="38" ref="F95:Q96">F96</f>
        <v>250</v>
      </c>
      <c r="G95" s="9">
        <f t="shared" si="38"/>
        <v>0</v>
      </c>
      <c r="H95" s="9">
        <f t="shared" si="38"/>
        <v>250</v>
      </c>
      <c r="I95" s="9">
        <f t="shared" si="38"/>
        <v>0</v>
      </c>
      <c r="J95" s="9">
        <f t="shared" si="38"/>
        <v>250</v>
      </c>
      <c r="K95" s="9">
        <f t="shared" si="38"/>
        <v>0</v>
      </c>
      <c r="L95" s="9">
        <f t="shared" si="38"/>
        <v>250</v>
      </c>
      <c r="M95" s="9">
        <f t="shared" si="38"/>
        <v>0</v>
      </c>
      <c r="N95" s="9">
        <f t="shared" si="38"/>
        <v>250</v>
      </c>
      <c r="O95" s="81">
        <f t="shared" si="38"/>
        <v>0</v>
      </c>
      <c r="P95" s="81">
        <f t="shared" si="38"/>
        <v>250</v>
      </c>
      <c r="Q95" s="81">
        <f t="shared" si="38"/>
        <v>0</v>
      </c>
    </row>
    <row r="96" spans="1:17" ht="120.75" customHeight="1">
      <c r="A96" s="109" t="s">
        <v>600</v>
      </c>
      <c r="B96" s="13" t="s">
        <v>112</v>
      </c>
      <c r="C96" s="13" t="s">
        <v>113</v>
      </c>
      <c r="D96" s="105" t="s">
        <v>68</v>
      </c>
      <c r="E96" s="13"/>
      <c r="F96" s="9">
        <f t="shared" si="38"/>
        <v>250</v>
      </c>
      <c r="G96" s="9">
        <f t="shared" si="38"/>
        <v>0</v>
      </c>
      <c r="H96" s="9">
        <f t="shared" si="38"/>
        <v>250</v>
      </c>
      <c r="I96" s="9">
        <f t="shared" si="38"/>
        <v>0</v>
      </c>
      <c r="J96" s="9">
        <f t="shared" si="38"/>
        <v>250</v>
      </c>
      <c r="K96" s="9">
        <f t="shared" si="38"/>
        <v>0</v>
      </c>
      <c r="L96" s="9">
        <f t="shared" si="38"/>
        <v>250</v>
      </c>
      <c r="M96" s="9">
        <f t="shared" si="38"/>
        <v>0</v>
      </c>
      <c r="N96" s="9">
        <f t="shared" si="38"/>
        <v>250</v>
      </c>
      <c r="O96" s="81">
        <f t="shared" si="38"/>
        <v>0</v>
      </c>
      <c r="P96" s="81">
        <f t="shared" si="38"/>
        <v>250</v>
      </c>
      <c r="Q96" s="81">
        <f t="shared" si="38"/>
        <v>0</v>
      </c>
    </row>
    <row r="97" spans="1:17" ht="18.75">
      <c r="A97" s="113" t="s">
        <v>213</v>
      </c>
      <c r="B97" s="13" t="s">
        <v>112</v>
      </c>
      <c r="C97" s="13" t="s">
        <v>113</v>
      </c>
      <c r="D97" s="105" t="s">
        <v>68</v>
      </c>
      <c r="E97" s="13" t="s">
        <v>212</v>
      </c>
      <c r="F97" s="9">
        <f>G97+H97+I97</f>
        <v>250</v>
      </c>
      <c r="G97" s="9"/>
      <c r="H97" s="9">
        <v>250</v>
      </c>
      <c r="I97" s="9"/>
      <c r="J97" s="9">
        <f>K97+L97+M97</f>
        <v>250</v>
      </c>
      <c r="K97" s="9"/>
      <c r="L97" s="9">
        <v>250</v>
      </c>
      <c r="M97" s="9"/>
      <c r="N97" s="9">
        <f>O97+P97+Q97</f>
        <v>250</v>
      </c>
      <c r="O97" s="81"/>
      <c r="P97" s="81">
        <v>250</v>
      </c>
      <c r="Q97" s="85"/>
    </row>
    <row r="98" spans="1:17" ht="18.75">
      <c r="A98" s="87" t="s">
        <v>156</v>
      </c>
      <c r="B98" s="10" t="s">
        <v>112</v>
      </c>
      <c r="C98" s="10" t="s">
        <v>120</v>
      </c>
      <c r="D98" s="152"/>
      <c r="E98" s="10"/>
      <c r="F98" s="11">
        <f aca="true" t="shared" si="39" ref="F98:Q100">F99</f>
        <v>0.8</v>
      </c>
      <c r="G98" s="11">
        <f t="shared" si="39"/>
        <v>0.8</v>
      </c>
      <c r="H98" s="11">
        <f t="shared" si="39"/>
        <v>0</v>
      </c>
      <c r="I98" s="11">
        <f t="shared" si="39"/>
        <v>0</v>
      </c>
      <c r="J98" s="11">
        <f t="shared" si="39"/>
        <v>0.9</v>
      </c>
      <c r="K98" s="11">
        <f t="shared" si="39"/>
        <v>0.9</v>
      </c>
      <c r="L98" s="11">
        <f t="shared" si="39"/>
        <v>0</v>
      </c>
      <c r="M98" s="11">
        <f t="shared" si="39"/>
        <v>0</v>
      </c>
      <c r="N98" s="11">
        <f t="shared" si="39"/>
        <v>0.8</v>
      </c>
      <c r="O98" s="81">
        <f t="shared" si="39"/>
        <v>0.8</v>
      </c>
      <c r="P98" s="81">
        <f t="shared" si="39"/>
        <v>0</v>
      </c>
      <c r="Q98" s="81">
        <f t="shared" si="39"/>
        <v>0</v>
      </c>
    </row>
    <row r="99" spans="1:17" ht="28.5" customHeight="1">
      <c r="A99" s="113" t="s">
        <v>203</v>
      </c>
      <c r="B99" s="13" t="s">
        <v>112</v>
      </c>
      <c r="C99" s="13" t="s">
        <v>120</v>
      </c>
      <c r="D99" s="105" t="s">
        <v>222</v>
      </c>
      <c r="E99" s="13"/>
      <c r="F99" s="9">
        <f t="shared" si="39"/>
        <v>0.8</v>
      </c>
      <c r="G99" s="9">
        <f t="shared" si="39"/>
        <v>0.8</v>
      </c>
      <c r="H99" s="9">
        <f t="shared" si="39"/>
        <v>0</v>
      </c>
      <c r="I99" s="9">
        <f t="shared" si="39"/>
        <v>0</v>
      </c>
      <c r="J99" s="9">
        <f t="shared" si="39"/>
        <v>0.9</v>
      </c>
      <c r="K99" s="9">
        <f t="shared" si="39"/>
        <v>0.9</v>
      </c>
      <c r="L99" s="9">
        <f t="shared" si="39"/>
        <v>0</v>
      </c>
      <c r="M99" s="9">
        <f t="shared" si="39"/>
        <v>0</v>
      </c>
      <c r="N99" s="9">
        <f t="shared" si="39"/>
        <v>0.8</v>
      </c>
      <c r="O99" s="81">
        <f t="shared" si="39"/>
        <v>0.8</v>
      </c>
      <c r="P99" s="81">
        <f t="shared" si="39"/>
        <v>0</v>
      </c>
      <c r="Q99" s="81">
        <f t="shared" si="39"/>
        <v>0</v>
      </c>
    </row>
    <row r="100" spans="1:17" ht="65.25" customHeight="1">
      <c r="A100" s="109" t="s">
        <v>592</v>
      </c>
      <c r="B100" s="13" t="s">
        <v>112</v>
      </c>
      <c r="C100" s="13" t="s">
        <v>120</v>
      </c>
      <c r="D100" s="105" t="s">
        <v>227</v>
      </c>
      <c r="E100" s="13"/>
      <c r="F100" s="9">
        <f t="shared" si="39"/>
        <v>0.8</v>
      </c>
      <c r="G100" s="9">
        <f t="shared" si="39"/>
        <v>0.8</v>
      </c>
      <c r="H100" s="9">
        <f t="shared" si="39"/>
        <v>0</v>
      </c>
      <c r="I100" s="9">
        <f t="shared" si="39"/>
        <v>0</v>
      </c>
      <c r="J100" s="9">
        <f t="shared" si="39"/>
        <v>0.9</v>
      </c>
      <c r="K100" s="9">
        <f t="shared" si="39"/>
        <v>0.9</v>
      </c>
      <c r="L100" s="9">
        <f t="shared" si="39"/>
        <v>0</v>
      </c>
      <c r="M100" s="9">
        <f t="shared" si="39"/>
        <v>0</v>
      </c>
      <c r="N100" s="9">
        <f t="shared" si="39"/>
        <v>0.8</v>
      </c>
      <c r="O100" s="81">
        <f t="shared" si="39"/>
        <v>0.8</v>
      </c>
      <c r="P100" s="81">
        <f t="shared" si="39"/>
        <v>0</v>
      </c>
      <c r="Q100" s="81">
        <f t="shared" si="39"/>
        <v>0</v>
      </c>
    </row>
    <row r="101" spans="1:17" ht="37.5">
      <c r="A101" s="109" t="s">
        <v>86</v>
      </c>
      <c r="B101" s="13" t="s">
        <v>112</v>
      </c>
      <c r="C101" s="13" t="s">
        <v>120</v>
      </c>
      <c r="D101" s="105" t="s">
        <v>227</v>
      </c>
      <c r="E101" s="13" t="s">
        <v>167</v>
      </c>
      <c r="F101" s="9">
        <f>G101+H100+I101</f>
        <v>0.8</v>
      </c>
      <c r="G101" s="9">
        <v>0.8</v>
      </c>
      <c r="H101" s="9"/>
      <c r="I101" s="9"/>
      <c r="J101" s="9">
        <f>K101+L101+M101</f>
        <v>0.9</v>
      </c>
      <c r="K101" s="9">
        <v>0.9</v>
      </c>
      <c r="L101" s="9"/>
      <c r="M101" s="9"/>
      <c r="N101" s="9">
        <f>O101+P101+Q101</f>
        <v>0.8</v>
      </c>
      <c r="O101" s="91">
        <v>0.8</v>
      </c>
      <c r="P101" s="91"/>
      <c r="Q101" s="91"/>
    </row>
    <row r="102" spans="1:17" ht="39" customHeight="1">
      <c r="A102" s="87" t="s">
        <v>188</v>
      </c>
      <c r="B102" s="10" t="s">
        <v>112</v>
      </c>
      <c r="C102" s="10" t="s">
        <v>128</v>
      </c>
      <c r="D102" s="152"/>
      <c r="E102" s="10"/>
      <c r="F102" s="11">
        <f aca="true" t="shared" si="40" ref="F102:Q102">F103+F119+F114</f>
        <v>10472.699999999999</v>
      </c>
      <c r="G102" s="11">
        <f t="shared" si="40"/>
        <v>0</v>
      </c>
      <c r="H102" s="11">
        <f t="shared" si="40"/>
        <v>9928.099999999999</v>
      </c>
      <c r="I102" s="11">
        <f t="shared" si="40"/>
        <v>544.6</v>
      </c>
      <c r="J102" s="11">
        <f t="shared" si="40"/>
        <v>10622.699999999999</v>
      </c>
      <c r="K102" s="11">
        <f t="shared" si="40"/>
        <v>0</v>
      </c>
      <c r="L102" s="11">
        <f t="shared" si="40"/>
        <v>10078.099999999999</v>
      </c>
      <c r="M102" s="11">
        <f t="shared" si="40"/>
        <v>544.6</v>
      </c>
      <c r="N102" s="11">
        <f t="shared" si="40"/>
        <v>10472.699999999999</v>
      </c>
      <c r="O102" s="88">
        <f t="shared" si="40"/>
        <v>0</v>
      </c>
      <c r="P102" s="88">
        <f t="shared" si="40"/>
        <v>9928.099999999999</v>
      </c>
      <c r="Q102" s="88">
        <f t="shared" si="40"/>
        <v>544.6</v>
      </c>
    </row>
    <row r="103" spans="1:17" ht="44.25" customHeight="1">
      <c r="A103" s="109" t="s">
        <v>443</v>
      </c>
      <c r="B103" s="13" t="s">
        <v>112</v>
      </c>
      <c r="C103" s="13" t="s">
        <v>128</v>
      </c>
      <c r="D103" s="105" t="s">
        <v>259</v>
      </c>
      <c r="E103" s="13"/>
      <c r="F103" s="9">
        <f>F108+F104</f>
        <v>9271.199999999999</v>
      </c>
      <c r="G103" s="9">
        <f aca="true" t="shared" si="41" ref="G103:Q103">G108+G104</f>
        <v>0</v>
      </c>
      <c r="H103" s="9">
        <f t="shared" si="41"/>
        <v>9051.3</v>
      </c>
      <c r="I103" s="9">
        <f t="shared" si="41"/>
        <v>219.9</v>
      </c>
      <c r="J103" s="9">
        <f t="shared" si="41"/>
        <v>9371.199999999999</v>
      </c>
      <c r="K103" s="9">
        <f t="shared" si="41"/>
        <v>0</v>
      </c>
      <c r="L103" s="9">
        <f t="shared" si="41"/>
        <v>9151.3</v>
      </c>
      <c r="M103" s="9">
        <f t="shared" si="41"/>
        <v>219.9</v>
      </c>
      <c r="N103" s="9">
        <f t="shared" si="41"/>
        <v>9271.199999999999</v>
      </c>
      <c r="O103" s="81">
        <f t="shared" si="41"/>
        <v>0</v>
      </c>
      <c r="P103" s="81">
        <f t="shared" si="41"/>
        <v>9051.3</v>
      </c>
      <c r="Q103" s="81">
        <f t="shared" si="41"/>
        <v>219.9</v>
      </c>
    </row>
    <row r="104" spans="1:17" ht="63.75" customHeight="1">
      <c r="A104" s="109" t="s">
        <v>451</v>
      </c>
      <c r="B104" s="13" t="s">
        <v>112</v>
      </c>
      <c r="C104" s="13" t="s">
        <v>128</v>
      </c>
      <c r="D104" s="105" t="s">
        <v>261</v>
      </c>
      <c r="E104" s="13"/>
      <c r="F104" s="9">
        <f aca="true" t="shared" si="42" ref="F104:Q104">F105</f>
        <v>219.9</v>
      </c>
      <c r="G104" s="9">
        <f t="shared" si="42"/>
        <v>0</v>
      </c>
      <c r="H104" s="9">
        <f t="shared" si="42"/>
        <v>0</v>
      </c>
      <c r="I104" s="9">
        <f t="shared" si="42"/>
        <v>219.9</v>
      </c>
      <c r="J104" s="9">
        <f t="shared" si="42"/>
        <v>219.9</v>
      </c>
      <c r="K104" s="9">
        <f t="shared" si="42"/>
        <v>0</v>
      </c>
      <c r="L104" s="9">
        <f t="shared" si="42"/>
        <v>0</v>
      </c>
      <c r="M104" s="9">
        <f t="shared" si="42"/>
        <v>219.9</v>
      </c>
      <c r="N104" s="9">
        <f t="shared" si="42"/>
        <v>219.9</v>
      </c>
      <c r="O104" s="81">
        <f t="shared" si="42"/>
        <v>0</v>
      </c>
      <c r="P104" s="81">
        <f t="shared" si="42"/>
        <v>0</v>
      </c>
      <c r="Q104" s="81">
        <f t="shared" si="42"/>
        <v>219.9</v>
      </c>
    </row>
    <row r="105" spans="1:17" ht="43.5" customHeight="1">
      <c r="A105" s="109" t="s">
        <v>26</v>
      </c>
      <c r="B105" s="13" t="s">
        <v>112</v>
      </c>
      <c r="C105" s="13" t="s">
        <v>128</v>
      </c>
      <c r="D105" s="105" t="s">
        <v>450</v>
      </c>
      <c r="E105" s="13"/>
      <c r="F105" s="9">
        <f aca="true" t="shared" si="43" ref="F105:Q105">F106+F107</f>
        <v>219.9</v>
      </c>
      <c r="G105" s="9">
        <f t="shared" si="43"/>
        <v>0</v>
      </c>
      <c r="H105" s="9">
        <f t="shared" si="43"/>
        <v>0</v>
      </c>
      <c r="I105" s="9">
        <f t="shared" si="43"/>
        <v>219.9</v>
      </c>
      <c r="J105" s="9">
        <f t="shared" si="43"/>
        <v>219.9</v>
      </c>
      <c r="K105" s="9">
        <f t="shared" si="43"/>
        <v>0</v>
      </c>
      <c r="L105" s="9">
        <f t="shared" si="43"/>
        <v>0</v>
      </c>
      <c r="M105" s="9">
        <f t="shared" si="43"/>
        <v>219.9</v>
      </c>
      <c r="N105" s="9">
        <f t="shared" si="43"/>
        <v>219.9</v>
      </c>
      <c r="O105" s="81">
        <f t="shared" si="43"/>
        <v>0</v>
      </c>
      <c r="P105" s="81">
        <f t="shared" si="43"/>
        <v>0</v>
      </c>
      <c r="Q105" s="81">
        <f t="shared" si="43"/>
        <v>219.9</v>
      </c>
    </row>
    <row r="106" spans="1:17" ht="27" customHeight="1">
      <c r="A106" s="109" t="s">
        <v>163</v>
      </c>
      <c r="B106" s="13" t="s">
        <v>112</v>
      </c>
      <c r="C106" s="13" t="s">
        <v>128</v>
      </c>
      <c r="D106" s="105" t="s">
        <v>450</v>
      </c>
      <c r="E106" s="13" t="s">
        <v>164</v>
      </c>
      <c r="F106" s="9">
        <f>G106+H106+I106</f>
        <v>153.9</v>
      </c>
      <c r="G106" s="9"/>
      <c r="H106" s="9"/>
      <c r="I106" s="9">
        <v>153.9</v>
      </c>
      <c r="J106" s="9">
        <f>K106+L106+M106</f>
        <v>153.9</v>
      </c>
      <c r="K106" s="9"/>
      <c r="L106" s="9"/>
      <c r="M106" s="9">
        <v>153.9</v>
      </c>
      <c r="N106" s="9">
        <f>O106+P106+Q106</f>
        <v>153.9</v>
      </c>
      <c r="O106" s="85"/>
      <c r="P106" s="85"/>
      <c r="Q106" s="81">
        <v>153.9</v>
      </c>
    </row>
    <row r="107" spans="1:17" ht="40.5" customHeight="1">
      <c r="A107" s="109" t="s">
        <v>86</v>
      </c>
      <c r="B107" s="13" t="s">
        <v>112</v>
      </c>
      <c r="C107" s="13" t="s">
        <v>128</v>
      </c>
      <c r="D107" s="105" t="s">
        <v>450</v>
      </c>
      <c r="E107" s="13" t="s">
        <v>167</v>
      </c>
      <c r="F107" s="9">
        <f>G107+H107+I107</f>
        <v>66</v>
      </c>
      <c r="G107" s="9"/>
      <c r="H107" s="9"/>
      <c r="I107" s="9">
        <v>66</v>
      </c>
      <c r="J107" s="9">
        <f>K107+L107+M107</f>
        <v>66</v>
      </c>
      <c r="K107" s="9"/>
      <c r="L107" s="9"/>
      <c r="M107" s="9">
        <v>66</v>
      </c>
      <c r="N107" s="9">
        <f>O107+P107+Q107</f>
        <v>66</v>
      </c>
      <c r="O107" s="85"/>
      <c r="P107" s="85"/>
      <c r="Q107" s="81">
        <v>66</v>
      </c>
    </row>
    <row r="108" spans="1:17" ht="42" customHeight="1">
      <c r="A108" s="109" t="s">
        <v>388</v>
      </c>
      <c r="B108" s="13" t="s">
        <v>112</v>
      </c>
      <c r="C108" s="13" t="s">
        <v>128</v>
      </c>
      <c r="D108" s="105" t="s">
        <v>66</v>
      </c>
      <c r="E108" s="13"/>
      <c r="F108" s="9">
        <f aca="true" t="shared" si="44" ref="F108:Q108">F109+F112</f>
        <v>9051.3</v>
      </c>
      <c r="G108" s="9">
        <f t="shared" si="44"/>
        <v>0</v>
      </c>
      <c r="H108" s="9">
        <f t="shared" si="44"/>
        <v>9051.3</v>
      </c>
      <c r="I108" s="9">
        <f t="shared" si="44"/>
        <v>0</v>
      </c>
      <c r="J108" s="9">
        <f t="shared" si="44"/>
        <v>9151.3</v>
      </c>
      <c r="K108" s="9">
        <f t="shared" si="44"/>
        <v>0</v>
      </c>
      <c r="L108" s="9">
        <f t="shared" si="44"/>
        <v>9151.3</v>
      </c>
      <c r="M108" s="9">
        <f t="shared" si="44"/>
        <v>0</v>
      </c>
      <c r="N108" s="9">
        <f t="shared" si="44"/>
        <v>9051.3</v>
      </c>
      <c r="O108" s="81">
        <f t="shared" si="44"/>
        <v>0</v>
      </c>
      <c r="P108" s="81">
        <f t="shared" si="44"/>
        <v>9051.3</v>
      </c>
      <c r="Q108" s="81">
        <f t="shared" si="44"/>
        <v>0</v>
      </c>
    </row>
    <row r="109" spans="1:17" ht="30.75" customHeight="1">
      <c r="A109" s="113" t="s">
        <v>177</v>
      </c>
      <c r="B109" s="13" t="s">
        <v>112</v>
      </c>
      <c r="C109" s="13" t="s">
        <v>128</v>
      </c>
      <c r="D109" s="105" t="s">
        <v>452</v>
      </c>
      <c r="E109" s="13"/>
      <c r="F109" s="9">
        <f aca="true" t="shared" si="45" ref="F109:Q109">F110+F111</f>
        <v>6857.299999999999</v>
      </c>
      <c r="G109" s="9">
        <f t="shared" si="45"/>
        <v>0</v>
      </c>
      <c r="H109" s="9">
        <f t="shared" si="45"/>
        <v>6857.299999999999</v>
      </c>
      <c r="I109" s="9">
        <f t="shared" si="45"/>
        <v>0</v>
      </c>
      <c r="J109" s="9">
        <f t="shared" si="45"/>
        <v>6997.799999999999</v>
      </c>
      <c r="K109" s="9">
        <f t="shared" si="45"/>
        <v>0</v>
      </c>
      <c r="L109" s="9">
        <f t="shared" si="45"/>
        <v>6997.799999999999</v>
      </c>
      <c r="M109" s="9">
        <f t="shared" si="45"/>
        <v>0</v>
      </c>
      <c r="N109" s="9">
        <f t="shared" si="45"/>
        <v>6897.8</v>
      </c>
      <c r="O109" s="81">
        <f t="shared" si="45"/>
        <v>0</v>
      </c>
      <c r="P109" s="81">
        <f t="shared" si="45"/>
        <v>6897.8</v>
      </c>
      <c r="Q109" s="81">
        <f t="shared" si="45"/>
        <v>0</v>
      </c>
    </row>
    <row r="110" spans="1:17" ht="27.75" customHeight="1">
      <c r="A110" s="109" t="s">
        <v>163</v>
      </c>
      <c r="B110" s="13" t="s">
        <v>112</v>
      </c>
      <c r="C110" s="13" t="s">
        <v>128</v>
      </c>
      <c r="D110" s="105" t="s">
        <v>452</v>
      </c>
      <c r="E110" s="13" t="s">
        <v>164</v>
      </c>
      <c r="F110" s="9">
        <f>G110+H110+I110</f>
        <v>5795.2</v>
      </c>
      <c r="G110" s="9"/>
      <c r="H110" s="63">
        <v>5795.2</v>
      </c>
      <c r="I110" s="9"/>
      <c r="J110" s="9">
        <f>K110+L110+M110</f>
        <v>5935.7</v>
      </c>
      <c r="K110" s="9"/>
      <c r="L110" s="63">
        <v>5935.7</v>
      </c>
      <c r="M110" s="9"/>
      <c r="N110" s="9">
        <f>O110+P110+Q110</f>
        <v>5935.7</v>
      </c>
      <c r="O110" s="81"/>
      <c r="P110" s="83">
        <v>5935.7</v>
      </c>
      <c r="Q110" s="81"/>
    </row>
    <row r="111" spans="1:17" ht="45.75" customHeight="1">
      <c r="A111" s="109" t="s">
        <v>86</v>
      </c>
      <c r="B111" s="13" t="s">
        <v>112</v>
      </c>
      <c r="C111" s="13" t="s">
        <v>128</v>
      </c>
      <c r="D111" s="105" t="s">
        <v>452</v>
      </c>
      <c r="E111" s="13" t="s">
        <v>167</v>
      </c>
      <c r="F111" s="9">
        <f>G111+H111+I111</f>
        <v>1062.1</v>
      </c>
      <c r="G111" s="9"/>
      <c r="H111" s="63">
        <v>1062.1</v>
      </c>
      <c r="I111" s="9"/>
      <c r="J111" s="9">
        <f>K111+L111+M111</f>
        <v>1062.1</v>
      </c>
      <c r="K111" s="9"/>
      <c r="L111" s="63">
        <v>1062.1</v>
      </c>
      <c r="M111" s="9"/>
      <c r="N111" s="9">
        <f>O111+P111+Q111</f>
        <v>962.1</v>
      </c>
      <c r="O111" s="81"/>
      <c r="P111" s="83">
        <v>962.1</v>
      </c>
      <c r="Q111" s="81"/>
    </row>
    <row r="112" spans="1:17" ht="39" customHeight="1">
      <c r="A112" s="112" t="s">
        <v>673</v>
      </c>
      <c r="B112" s="13" t="s">
        <v>112</v>
      </c>
      <c r="C112" s="13" t="s">
        <v>128</v>
      </c>
      <c r="D112" s="105" t="s">
        <v>518</v>
      </c>
      <c r="E112" s="13"/>
      <c r="F112" s="9">
        <f aca="true" t="shared" si="46" ref="F112:Q112">F113</f>
        <v>2194</v>
      </c>
      <c r="G112" s="9">
        <f t="shared" si="46"/>
        <v>0</v>
      </c>
      <c r="H112" s="9">
        <f t="shared" si="46"/>
        <v>2194</v>
      </c>
      <c r="I112" s="9">
        <f t="shared" si="46"/>
        <v>0</v>
      </c>
      <c r="J112" s="9">
        <f t="shared" si="46"/>
        <v>2153.5</v>
      </c>
      <c r="K112" s="9">
        <f t="shared" si="46"/>
        <v>0</v>
      </c>
      <c r="L112" s="9">
        <f t="shared" si="46"/>
        <v>2153.5</v>
      </c>
      <c r="M112" s="9">
        <f t="shared" si="46"/>
        <v>0</v>
      </c>
      <c r="N112" s="9">
        <f t="shared" si="46"/>
        <v>2153.5</v>
      </c>
      <c r="O112" s="81">
        <f t="shared" si="46"/>
        <v>0</v>
      </c>
      <c r="P112" s="81">
        <f t="shared" si="46"/>
        <v>2153.5</v>
      </c>
      <c r="Q112" s="81">
        <f t="shared" si="46"/>
        <v>0</v>
      </c>
    </row>
    <row r="113" spans="1:17" ht="27.75" customHeight="1">
      <c r="A113" s="114" t="s">
        <v>163</v>
      </c>
      <c r="B113" s="157" t="s">
        <v>112</v>
      </c>
      <c r="C113" s="157" t="s">
        <v>128</v>
      </c>
      <c r="D113" s="158" t="s">
        <v>518</v>
      </c>
      <c r="E113" s="13" t="s">
        <v>164</v>
      </c>
      <c r="F113" s="9">
        <f>G113+H113+I113</f>
        <v>2194</v>
      </c>
      <c r="G113" s="9"/>
      <c r="H113" s="63">
        <v>2194</v>
      </c>
      <c r="I113" s="9"/>
      <c r="J113" s="9">
        <f>K113+L113+M113</f>
        <v>2153.5</v>
      </c>
      <c r="K113" s="9"/>
      <c r="L113" s="63">
        <v>2153.5</v>
      </c>
      <c r="M113" s="9"/>
      <c r="N113" s="9">
        <f>O113+P113+Q113</f>
        <v>2153.5</v>
      </c>
      <c r="O113" s="81"/>
      <c r="P113" s="83">
        <v>2153.5</v>
      </c>
      <c r="Q113" s="81"/>
    </row>
    <row r="114" spans="1:17" ht="25.5" customHeight="1">
      <c r="A114" s="109" t="s">
        <v>319</v>
      </c>
      <c r="B114" s="13" t="s">
        <v>112</v>
      </c>
      <c r="C114" s="13" t="s">
        <v>128</v>
      </c>
      <c r="D114" s="105" t="s">
        <v>223</v>
      </c>
      <c r="E114" s="159"/>
      <c r="F114" s="9">
        <f>F115</f>
        <v>324.70000000000005</v>
      </c>
      <c r="G114" s="9">
        <f aca="true" t="shared" si="47" ref="G114:Q115">G115</f>
        <v>0</v>
      </c>
      <c r="H114" s="9">
        <f t="shared" si="47"/>
        <v>0</v>
      </c>
      <c r="I114" s="9">
        <f t="shared" si="47"/>
        <v>324.70000000000005</v>
      </c>
      <c r="J114" s="9">
        <f t="shared" si="47"/>
        <v>324.70000000000005</v>
      </c>
      <c r="K114" s="9">
        <f t="shared" si="47"/>
        <v>0</v>
      </c>
      <c r="L114" s="9">
        <f t="shared" si="47"/>
        <v>0</v>
      </c>
      <c r="M114" s="9">
        <f t="shared" si="47"/>
        <v>324.70000000000005</v>
      </c>
      <c r="N114" s="9">
        <f t="shared" si="47"/>
        <v>324.70000000000005</v>
      </c>
      <c r="O114" s="81">
        <f t="shared" si="47"/>
        <v>0</v>
      </c>
      <c r="P114" s="81">
        <f t="shared" si="47"/>
        <v>0</v>
      </c>
      <c r="Q114" s="81">
        <f t="shared" si="47"/>
        <v>324.70000000000005</v>
      </c>
    </row>
    <row r="115" spans="1:17" ht="43.5" customHeight="1">
      <c r="A115" s="109" t="s">
        <v>217</v>
      </c>
      <c r="B115" s="13" t="s">
        <v>112</v>
      </c>
      <c r="C115" s="13" t="s">
        <v>128</v>
      </c>
      <c r="D115" s="105" t="s">
        <v>224</v>
      </c>
      <c r="E115" s="159"/>
      <c r="F115" s="9">
        <f>F116</f>
        <v>324.70000000000005</v>
      </c>
      <c r="G115" s="9">
        <f t="shared" si="47"/>
        <v>0</v>
      </c>
      <c r="H115" s="9">
        <f t="shared" si="47"/>
        <v>0</v>
      </c>
      <c r="I115" s="9">
        <f t="shared" si="47"/>
        <v>324.70000000000005</v>
      </c>
      <c r="J115" s="9">
        <f t="shared" si="47"/>
        <v>324.70000000000005</v>
      </c>
      <c r="K115" s="9">
        <f t="shared" si="47"/>
        <v>0</v>
      </c>
      <c r="L115" s="9">
        <f t="shared" si="47"/>
        <v>0</v>
      </c>
      <c r="M115" s="9">
        <f t="shared" si="47"/>
        <v>324.70000000000005</v>
      </c>
      <c r="N115" s="9">
        <f t="shared" si="47"/>
        <v>324.70000000000005</v>
      </c>
      <c r="O115" s="81">
        <f t="shared" si="47"/>
        <v>0</v>
      </c>
      <c r="P115" s="81">
        <f t="shared" si="47"/>
        <v>0</v>
      </c>
      <c r="Q115" s="81">
        <f t="shared" si="47"/>
        <v>324.70000000000005</v>
      </c>
    </row>
    <row r="116" spans="1:17" ht="40.5" customHeight="1">
      <c r="A116" s="109" t="s">
        <v>642</v>
      </c>
      <c r="B116" s="13" t="s">
        <v>112</v>
      </c>
      <c r="C116" s="13" t="s">
        <v>128</v>
      </c>
      <c r="D116" s="105" t="s">
        <v>110</v>
      </c>
      <c r="E116" s="159"/>
      <c r="F116" s="9">
        <f>F117+F118</f>
        <v>324.70000000000005</v>
      </c>
      <c r="G116" s="9">
        <f aca="true" t="shared" si="48" ref="G116:Q116">G117+G118</f>
        <v>0</v>
      </c>
      <c r="H116" s="9">
        <f t="shared" si="48"/>
        <v>0</v>
      </c>
      <c r="I116" s="9">
        <f t="shared" si="48"/>
        <v>324.70000000000005</v>
      </c>
      <c r="J116" s="9">
        <f t="shared" si="48"/>
        <v>324.70000000000005</v>
      </c>
      <c r="K116" s="9">
        <f t="shared" si="48"/>
        <v>0</v>
      </c>
      <c r="L116" s="9">
        <f t="shared" si="48"/>
        <v>0</v>
      </c>
      <c r="M116" s="9">
        <f t="shared" si="48"/>
        <v>324.70000000000005</v>
      </c>
      <c r="N116" s="9">
        <f t="shared" si="48"/>
        <v>324.70000000000005</v>
      </c>
      <c r="O116" s="81">
        <f t="shared" si="48"/>
        <v>0</v>
      </c>
      <c r="P116" s="81">
        <f t="shared" si="48"/>
        <v>0</v>
      </c>
      <c r="Q116" s="81">
        <f t="shared" si="48"/>
        <v>324.70000000000005</v>
      </c>
    </row>
    <row r="117" spans="1:17" ht="26.25" customHeight="1">
      <c r="A117" s="113" t="s">
        <v>163</v>
      </c>
      <c r="B117" s="13" t="s">
        <v>112</v>
      </c>
      <c r="C117" s="13" t="s">
        <v>128</v>
      </c>
      <c r="D117" s="105" t="s">
        <v>110</v>
      </c>
      <c r="E117" s="159" t="s">
        <v>164</v>
      </c>
      <c r="F117" s="9">
        <f>G117+H117+I117</f>
        <v>237.3</v>
      </c>
      <c r="G117" s="9"/>
      <c r="H117" s="63"/>
      <c r="I117" s="9">
        <v>237.3</v>
      </c>
      <c r="J117" s="9">
        <f>K117+L117+M117</f>
        <v>237.3</v>
      </c>
      <c r="K117" s="9"/>
      <c r="L117" s="63"/>
      <c r="M117" s="9">
        <v>237.3</v>
      </c>
      <c r="N117" s="9">
        <f>O117+P117+Q117</f>
        <v>237.3</v>
      </c>
      <c r="O117" s="81"/>
      <c r="P117" s="83"/>
      <c r="Q117" s="81">
        <v>237.3</v>
      </c>
    </row>
    <row r="118" spans="1:17" ht="44.25" customHeight="1">
      <c r="A118" s="109" t="s">
        <v>86</v>
      </c>
      <c r="B118" s="13" t="s">
        <v>112</v>
      </c>
      <c r="C118" s="13" t="s">
        <v>128</v>
      </c>
      <c r="D118" s="105" t="s">
        <v>110</v>
      </c>
      <c r="E118" s="159" t="s">
        <v>167</v>
      </c>
      <c r="F118" s="9">
        <f>G118+H118+I118</f>
        <v>87.4</v>
      </c>
      <c r="G118" s="9"/>
      <c r="H118" s="63"/>
      <c r="I118" s="9">
        <v>87.4</v>
      </c>
      <c r="J118" s="9">
        <f>K118+L118+M118</f>
        <v>87.4</v>
      </c>
      <c r="K118" s="9"/>
      <c r="L118" s="63"/>
      <c r="M118" s="9">
        <v>87.4</v>
      </c>
      <c r="N118" s="9">
        <f>O118+P118+Q118</f>
        <v>87.4</v>
      </c>
      <c r="O118" s="81"/>
      <c r="P118" s="83"/>
      <c r="Q118" s="81">
        <v>87.4</v>
      </c>
    </row>
    <row r="119" spans="1:17" ht="26.25" customHeight="1">
      <c r="A119" s="115" t="s">
        <v>616</v>
      </c>
      <c r="B119" s="160" t="s">
        <v>112</v>
      </c>
      <c r="C119" s="160" t="s">
        <v>128</v>
      </c>
      <c r="D119" s="161" t="s">
        <v>613</v>
      </c>
      <c r="E119" s="13"/>
      <c r="F119" s="9">
        <f aca="true" t="shared" si="49" ref="F119:Q119">F120+F124</f>
        <v>876.8</v>
      </c>
      <c r="G119" s="9">
        <f t="shared" si="49"/>
        <v>0</v>
      </c>
      <c r="H119" s="9">
        <f t="shared" si="49"/>
        <v>876.8</v>
      </c>
      <c r="I119" s="9">
        <f t="shared" si="49"/>
        <v>0</v>
      </c>
      <c r="J119" s="9">
        <f t="shared" si="49"/>
        <v>926.8000000000001</v>
      </c>
      <c r="K119" s="9">
        <f t="shared" si="49"/>
        <v>0</v>
      </c>
      <c r="L119" s="9">
        <f t="shared" si="49"/>
        <v>926.8000000000001</v>
      </c>
      <c r="M119" s="9">
        <f t="shared" si="49"/>
        <v>0</v>
      </c>
      <c r="N119" s="9">
        <f t="shared" si="49"/>
        <v>876.8000000000001</v>
      </c>
      <c r="O119" s="81">
        <f t="shared" si="49"/>
        <v>0</v>
      </c>
      <c r="P119" s="81">
        <f t="shared" si="49"/>
        <v>876.8000000000001</v>
      </c>
      <c r="Q119" s="81">
        <f t="shared" si="49"/>
        <v>0</v>
      </c>
    </row>
    <row r="120" spans="1:17" ht="24.75" customHeight="1">
      <c r="A120" s="109" t="s">
        <v>177</v>
      </c>
      <c r="B120" s="13" t="s">
        <v>112</v>
      </c>
      <c r="C120" s="13" t="s">
        <v>128</v>
      </c>
      <c r="D120" s="105" t="s">
        <v>614</v>
      </c>
      <c r="E120" s="13"/>
      <c r="F120" s="9">
        <f>F121+F122+F123</f>
        <v>720.9</v>
      </c>
      <c r="G120" s="9">
        <f aca="true" t="shared" si="50" ref="G120:N120">G121+G122+G123</f>
        <v>0</v>
      </c>
      <c r="H120" s="9">
        <f t="shared" si="50"/>
        <v>720.9</v>
      </c>
      <c r="I120" s="9">
        <f t="shared" si="50"/>
        <v>0</v>
      </c>
      <c r="J120" s="9">
        <f t="shared" si="50"/>
        <v>776.2</v>
      </c>
      <c r="K120" s="9">
        <f t="shared" si="50"/>
        <v>0</v>
      </c>
      <c r="L120" s="9">
        <f t="shared" si="50"/>
        <v>776.2</v>
      </c>
      <c r="M120" s="9">
        <f t="shared" si="50"/>
        <v>0</v>
      </c>
      <c r="N120" s="9">
        <f t="shared" si="50"/>
        <v>726.2</v>
      </c>
      <c r="O120" s="81">
        <f>O121+O122</f>
        <v>0</v>
      </c>
      <c r="P120" s="81">
        <f>P121+P122</f>
        <v>726.2</v>
      </c>
      <c r="Q120" s="81">
        <f>Q121+Q122</f>
        <v>0</v>
      </c>
    </row>
    <row r="121" spans="1:17" ht="31.5" customHeight="1">
      <c r="A121" s="109" t="s">
        <v>163</v>
      </c>
      <c r="B121" s="13" t="s">
        <v>112</v>
      </c>
      <c r="C121" s="13" t="s">
        <v>128</v>
      </c>
      <c r="D121" s="105" t="s">
        <v>614</v>
      </c>
      <c r="E121" s="13" t="s">
        <v>164</v>
      </c>
      <c r="F121" s="9">
        <f>G121+H121+I121</f>
        <v>668.4</v>
      </c>
      <c r="G121" s="9"/>
      <c r="H121" s="63">
        <v>668.4</v>
      </c>
      <c r="I121" s="9"/>
      <c r="J121" s="9">
        <f>K121+L121+M121</f>
        <v>673.7</v>
      </c>
      <c r="K121" s="9"/>
      <c r="L121" s="63">
        <v>673.7</v>
      </c>
      <c r="M121" s="9"/>
      <c r="N121" s="9">
        <f>O121+P121+Q121</f>
        <v>673.7</v>
      </c>
      <c r="O121" s="81"/>
      <c r="P121" s="83">
        <v>673.7</v>
      </c>
      <c r="Q121" s="81"/>
    </row>
    <row r="122" spans="1:17" ht="45.75" customHeight="1">
      <c r="A122" s="109" t="s">
        <v>86</v>
      </c>
      <c r="B122" s="13" t="s">
        <v>112</v>
      </c>
      <c r="C122" s="13" t="s">
        <v>128</v>
      </c>
      <c r="D122" s="105" t="s">
        <v>614</v>
      </c>
      <c r="E122" s="13" t="s">
        <v>167</v>
      </c>
      <c r="F122" s="9">
        <f>G122+H122+I122</f>
        <v>52.4</v>
      </c>
      <c r="G122" s="9"/>
      <c r="H122" s="63">
        <f>52.5-0.1</f>
        <v>52.4</v>
      </c>
      <c r="I122" s="9"/>
      <c r="J122" s="9">
        <f>K122+L122+M122</f>
        <v>102.5</v>
      </c>
      <c r="K122" s="9"/>
      <c r="L122" s="63">
        <v>102.5</v>
      </c>
      <c r="M122" s="9"/>
      <c r="N122" s="9">
        <f>O122+P122+Q122</f>
        <v>52.5</v>
      </c>
      <c r="O122" s="81"/>
      <c r="P122" s="83">
        <v>52.5</v>
      </c>
      <c r="Q122" s="81"/>
    </row>
    <row r="123" spans="1:17" ht="22.5" customHeight="1">
      <c r="A123" s="109" t="s">
        <v>165</v>
      </c>
      <c r="B123" s="13" t="s">
        <v>112</v>
      </c>
      <c r="C123" s="13" t="s">
        <v>128</v>
      </c>
      <c r="D123" s="105" t="s">
        <v>614</v>
      </c>
      <c r="E123" s="13" t="s">
        <v>166</v>
      </c>
      <c r="F123" s="9">
        <f>G123+H123+I123</f>
        <v>0.1</v>
      </c>
      <c r="G123" s="9"/>
      <c r="H123" s="63">
        <v>0.1</v>
      </c>
      <c r="I123" s="9"/>
      <c r="J123" s="9"/>
      <c r="K123" s="9"/>
      <c r="L123" s="63"/>
      <c r="M123" s="9"/>
      <c r="N123" s="9"/>
      <c r="O123" s="81"/>
      <c r="P123" s="83"/>
      <c r="Q123" s="81"/>
    </row>
    <row r="124" spans="1:17" ht="40.5" customHeight="1">
      <c r="A124" s="112" t="s">
        <v>673</v>
      </c>
      <c r="B124" s="110" t="s">
        <v>112</v>
      </c>
      <c r="C124" s="110" t="s">
        <v>128</v>
      </c>
      <c r="D124" s="111" t="s">
        <v>615</v>
      </c>
      <c r="E124" s="110"/>
      <c r="F124" s="9">
        <f aca="true" t="shared" si="51" ref="F124:Q124">F125</f>
        <v>155.9</v>
      </c>
      <c r="G124" s="9">
        <f t="shared" si="51"/>
        <v>0</v>
      </c>
      <c r="H124" s="9">
        <f t="shared" si="51"/>
        <v>155.9</v>
      </c>
      <c r="I124" s="9">
        <f t="shared" si="51"/>
        <v>0</v>
      </c>
      <c r="J124" s="9">
        <f t="shared" si="51"/>
        <v>150.6</v>
      </c>
      <c r="K124" s="9">
        <f t="shared" si="51"/>
        <v>0</v>
      </c>
      <c r="L124" s="9">
        <f t="shared" si="51"/>
        <v>150.6</v>
      </c>
      <c r="M124" s="9">
        <f t="shared" si="51"/>
        <v>0</v>
      </c>
      <c r="N124" s="9">
        <f t="shared" si="51"/>
        <v>150.6</v>
      </c>
      <c r="O124" s="81">
        <f t="shared" si="51"/>
        <v>0</v>
      </c>
      <c r="P124" s="81">
        <f t="shared" si="51"/>
        <v>150.6</v>
      </c>
      <c r="Q124" s="81">
        <f t="shared" si="51"/>
        <v>0</v>
      </c>
    </row>
    <row r="125" spans="1:17" ht="24" customHeight="1">
      <c r="A125" s="109" t="s">
        <v>163</v>
      </c>
      <c r="B125" s="110" t="s">
        <v>112</v>
      </c>
      <c r="C125" s="110" t="s">
        <v>128</v>
      </c>
      <c r="D125" s="111" t="s">
        <v>615</v>
      </c>
      <c r="E125" s="110" t="s">
        <v>164</v>
      </c>
      <c r="F125" s="9">
        <f>G125+H125+I125</f>
        <v>155.9</v>
      </c>
      <c r="G125" s="9"/>
      <c r="H125" s="63">
        <v>155.9</v>
      </c>
      <c r="I125" s="9"/>
      <c r="J125" s="9">
        <f>K125+L125+M125</f>
        <v>150.6</v>
      </c>
      <c r="K125" s="9"/>
      <c r="L125" s="63">
        <v>150.6</v>
      </c>
      <c r="M125" s="9"/>
      <c r="N125" s="9">
        <f>O125+P125+Q125</f>
        <v>150.6</v>
      </c>
      <c r="O125" s="81"/>
      <c r="P125" s="83">
        <v>150.6</v>
      </c>
      <c r="Q125" s="81"/>
    </row>
    <row r="126" spans="1:17" ht="24" customHeight="1">
      <c r="A126" s="176" t="s">
        <v>684</v>
      </c>
      <c r="B126" s="82" t="s">
        <v>112</v>
      </c>
      <c r="C126" s="82" t="s">
        <v>121</v>
      </c>
      <c r="D126" s="177"/>
      <c r="E126" s="82"/>
      <c r="F126" s="11">
        <f>F127</f>
        <v>2000</v>
      </c>
      <c r="G126" s="11">
        <f aca="true" t="shared" si="52" ref="G126:N128">G127</f>
        <v>2000</v>
      </c>
      <c r="H126" s="11">
        <f t="shared" si="52"/>
        <v>0</v>
      </c>
      <c r="I126" s="11">
        <f t="shared" si="52"/>
        <v>0</v>
      </c>
      <c r="J126" s="11">
        <f t="shared" si="52"/>
        <v>0</v>
      </c>
      <c r="K126" s="11">
        <f t="shared" si="52"/>
        <v>0</v>
      </c>
      <c r="L126" s="11">
        <f t="shared" si="52"/>
        <v>0</v>
      </c>
      <c r="M126" s="11">
        <f t="shared" si="52"/>
        <v>0</v>
      </c>
      <c r="N126" s="11">
        <f t="shared" si="52"/>
        <v>0</v>
      </c>
      <c r="O126" s="81"/>
      <c r="P126" s="83"/>
      <c r="Q126" s="81"/>
    </row>
    <row r="127" spans="1:17" ht="24" customHeight="1">
      <c r="A127" s="109" t="s">
        <v>685</v>
      </c>
      <c r="B127" s="110" t="s">
        <v>112</v>
      </c>
      <c r="C127" s="110" t="s">
        <v>121</v>
      </c>
      <c r="D127" s="111" t="s">
        <v>687</v>
      </c>
      <c r="E127" s="110"/>
      <c r="F127" s="9">
        <f>F128</f>
        <v>2000</v>
      </c>
      <c r="G127" s="9">
        <f t="shared" si="52"/>
        <v>2000</v>
      </c>
      <c r="H127" s="9">
        <f t="shared" si="52"/>
        <v>0</v>
      </c>
      <c r="I127" s="9">
        <f t="shared" si="52"/>
        <v>0</v>
      </c>
      <c r="J127" s="9">
        <f t="shared" si="52"/>
        <v>0</v>
      </c>
      <c r="K127" s="9">
        <f t="shared" si="52"/>
        <v>0</v>
      </c>
      <c r="L127" s="9">
        <f t="shared" si="52"/>
        <v>0</v>
      </c>
      <c r="M127" s="9">
        <f t="shared" si="52"/>
        <v>0</v>
      </c>
      <c r="N127" s="9">
        <f t="shared" si="52"/>
        <v>0</v>
      </c>
      <c r="O127" s="81"/>
      <c r="P127" s="83"/>
      <c r="Q127" s="81"/>
    </row>
    <row r="128" spans="1:17" ht="24" customHeight="1">
      <c r="A128" s="109" t="s">
        <v>686</v>
      </c>
      <c r="B128" s="110" t="s">
        <v>112</v>
      </c>
      <c r="C128" s="110" t="s">
        <v>121</v>
      </c>
      <c r="D128" s="111" t="s">
        <v>688</v>
      </c>
      <c r="E128" s="110"/>
      <c r="F128" s="9">
        <f>F129</f>
        <v>2000</v>
      </c>
      <c r="G128" s="9">
        <f t="shared" si="52"/>
        <v>2000</v>
      </c>
      <c r="H128" s="9">
        <f t="shared" si="52"/>
        <v>0</v>
      </c>
      <c r="I128" s="9">
        <f t="shared" si="52"/>
        <v>0</v>
      </c>
      <c r="J128" s="9">
        <f t="shared" si="52"/>
        <v>0</v>
      </c>
      <c r="K128" s="9">
        <f t="shared" si="52"/>
        <v>0</v>
      </c>
      <c r="L128" s="9">
        <f t="shared" si="52"/>
        <v>0</v>
      </c>
      <c r="M128" s="9">
        <f t="shared" si="52"/>
        <v>0</v>
      </c>
      <c r="N128" s="9">
        <f t="shared" si="52"/>
        <v>0</v>
      </c>
      <c r="O128" s="81"/>
      <c r="P128" s="83"/>
      <c r="Q128" s="81"/>
    </row>
    <row r="129" spans="1:17" ht="24" customHeight="1">
      <c r="A129" s="109" t="s">
        <v>693</v>
      </c>
      <c r="B129" s="110" t="s">
        <v>112</v>
      </c>
      <c r="C129" s="110" t="s">
        <v>121</v>
      </c>
      <c r="D129" s="111" t="s">
        <v>688</v>
      </c>
      <c r="E129" s="110" t="s">
        <v>694</v>
      </c>
      <c r="F129" s="9">
        <f>G129+H129+I129</f>
        <v>2000</v>
      </c>
      <c r="G129" s="9">
        <v>2000</v>
      </c>
      <c r="H129" s="63"/>
      <c r="I129" s="9"/>
      <c r="J129" s="9"/>
      <c r="K129" s="9"/>
      <c r="L129" s="63"/>
      <c r="M129" s="9"/>
      <c r="N129" s="9"/>
      <c r="O129" s="81"/>
      <c r="P129" s="83"/>
      <c r="Q129" s="81"/>
    </row>
    <row r="130" spans="1:17" ht="20.25" customHeight="1">
      <c r="A130" s="87" t="s">
        <v>114</v>
      </c>
      <c r="B130" s="82" t="s">
        <v>112</v>
      </c>
      <c r="C130" s="82" t="s">
        <v>134</v>
      </c>
      <c r="D130" s="89"/>
      <c r="E130" s="82"/>
      <c r="F130" s="11">
        <f>F131</f>
        <v>14813.6</v>
      </c>
      <c r="G130" s="11">
        <f aca="true" t="shared" si="53" ref="F130:Q132">G131</f>
        <v>0</v>
      </c>
      <c r="H130" s="11">
        <f t="shared" si="53"/>
        <v>14813.6</v>
      </c>
      <c r="I130" s="11">
        <f t="shared" si="53"/>
        <v>0</v>
      </c>
      <c r="J130" s="11">
        <f t="shared" si="53"/>
        <v>15000</v>
      </c>
      <c r="K130" s="11">
        <f t="shared" si="53"/>
        <v>0</v>
      </c>
      <c r="L130" s="11">
        <f t="shared" si="53"/>
        <v>15000</v>
      </c>
      <c r="M130" s="11">
        <f t="shared" si="53"/>
        <v>0</v>
      </c>
      <c r="N130" s="11">
        <f t="shared" si="53"/>
        <v>1308.9</v>
      </c>
      <c r="O130" s="81">
        <f t="shared" si="53"/>
        <v>0</v>
      </c>
      <c r="P130" s="81">
        <f t="shared" si="53"/>
        <v>1308.9</v>
      </c>
      <c r="Q130" s="81">
        <f t="shared" si="53"/>
        <v>0</v>
      </c>
    </row>
    <row r="131" spans="1:17" ht="18.75">
      <c r="A131" s="109" t="s">
        <v>318</v>
      </c>
      <c r="B131" s="13" t="s">
        <v>112</v>
      </c>
      <c r="C131" s="13" t="s">
        <v>134</v>
      </c>
      <c r="D131" s="105" t="s">
        <v>228</v>
      </c>
      <c r="E131" s="13"/>
      <c r="F131" s="9">
        <f t="shared" si="53"/>
        <v>14813.6</v>
      </c>
      <c r="G131" s="9">
        <f t="shared" si="53"/>
        <v>0</v>
      </c>
      <c r="H131" s="9">
        <f t="shared" si="53"/>
        <v>14813.6</v>
      </c>
      <c r="I131" s="9">
        <f t="shared" si="53"/>
        <v>0</v>
      </c>
      <c r="J131" s="9">
        <f t="shared" si="53"/>
        <v>15000</v>
      </c>
      <c r="K131" s="9">
        <f t="shared" si="53"/>
        <v>0</v>
      </c>
      <c r="L131" s="9">
        <f t="shared" si="53"/>
        <v>15000</v>
      </c>
      <c r="M131" s="9">
        <f t="shared" si="53"/>
        <v>0</v>
      </c>
      <c r="N131" s="9">
        <f t="shared" si="53"/>
        <v>1308.9</v>
      </c>
      <c r="O131" s="81">
        <f t="shared" si="53"/>
        <v>0</v>
      </c>
      <c r="P131" s="81">
        <f t="shared" si="53"/>
        <v>1308.9</v>
      </c>
      <c r="Q131" s="81">
        <f t="shared" si="53"/>
        <v>0</v>
      </c>
    </row>
    <row r="132" spans="1:17" ht="21.75" customHeight="1">
      <c r="A132" s="109" t="s">
        <v>138</v>
      </c>
      <c r="B132" s="13" t="s">
        <v>112</v>
      </c>
      <c r="C132" s="13" t="s">
        <v>134</v>
      </c>
      <c r="D132" s="105" t="s">
        <v>229</v>
      </c>
      <c r="E132" s="13"/>
      <c r="F132" s="9">
        <f t="shared" si="53"/>
        <v>14813.6</v>
      </c>
      <c r="G132" s="9">
        <f t="shared" si="53"/>
        <v>0</v>
      </c>
      <c r="H132" s="9">
        <f t="shared" si="53"/>
        <v>14813.6</v>
      </c>
      <c r="I132" s="9">
        <f t="shared" si="53"/>
        <v>0</v>
      </c>
      <c r="J132" s="9">
        <f t="shared" si="53"/>
        <v>15000</v>
      </c>
      <c r="K132" s="9">
        <f t="shared" si="53"/>
        <v>0</v>
      </c>
      <c r="L132" s="9">
        <f t="shared" si="53"/>
        <v>15000</v>
      </c>
      <c r="M132" s="9">
        <f t="shared" si="53"/>
        <v>0</v>
      </c>
      <c r="N132" s="9">
        <f t="shared" si="53"/>
        <v>1308.9</v>
      </c>
      <c r="O132" s="81">
        <f t="shared" si="53"/>
        <v>0</v>
      </c>
      <c r="P132" s="81">
        <f t="shared" si="53"/>
        <v>1308.9</v>
      </c>
      <c r="Q132" s="81">
        <f t="shared" si="53"/>
        <v>0</v>
      </c>
    </row>
    <row r="133" spans="1:17" ht="18.75">
      <c r="A133" s="109" t="s">
        <v>171</v>
      </c>
      <c r="B133" s="13" t="s">
        <v>112</v>
      </c>
      <c r="C133" s="13" t="s">
        <v>134</v>
      </c>
      <c r="D133" s="105" t="s">
        <v>229</v>
      </c>
      <c r="E133" s="13" t="s">
        <v>170</v>
      </c>
      <c r="F133" s="9">
        <f>G133+H133+I133</f>
        <v>14813.6</v>
      </c>
      <c r="G133" s="9"/>
      <c r="H133" s="9">
        <f>15000-186.4</f>
        <v>14813.6</v>
      </c>
      <c r="I133" s="9"/>
      <c r="J133" s="9">
        <f>K133+L133+M133</f>
        <v>15000</v>
      </c>
      <c r="K133" s="9"/>
      <c r="L133" s="9">
        <v>15000</v>
      </c>
      <c r="M133" s="9"/>
      <c r="N133" s="9">
        <f>O133+P133+Q133</f>
        <v>1308.9</v>
      </c>
      <c r="O133" s="85"/>
      <c r="P133" s="81">
        <v>1308.9</v>
      </c>
      <c r="Q133" s="85"/>
    </row>
    <row r="134" spans="1:17" ht="18.75">
      <c r="A134" s="87" t="s">
        <v>135</v>
      </c>
      <c r="B134" s="10" t="s">
        <v>112</v>
      </c>
      <c r="C134" s="10" t="s">
        <v>147</v>
      </c>
      <c r="D134" s="152"/>
      <c r="E134" s="10"/>
      <c r="F134" s="11">
        <f>F135+F140+F148+F159+F163+F166</f>
        <v>25413.600000000002</v>
      </c>
      <c r="G134" s="11">
        <f aca="true" t="shared" si="54" ref="G134:Q134">G135+G140+G148+G159+G163+G166</f>
        <v>5275.5</v>
      </c>
      <c r="H134" s="11">
        <f t="shared" si="54"/>
        <v>17937.7</v>
      </c>
      <c r="I134" s="11">
        <f t="shared" si="54"/>
        <v>2200.4</v>
      </c>
      <c r="J134" s="11">
        <f t="shared" si="54"/>
        <v>25304.4</v>
      </c>
      <c r="K134" s="11">
        <f t="shared" si="54"/>
        <v>5275.5</v>
      </c>
      <c r="L134" s="11">
        <f t="shared" si="54"/>
        <v>17828.5</v>
      </c>
      <c r="M134" s="11">
        <f t="shared" si="54"/>
        <v>2200.4</v>
      </c>
      <c r="N134" s="11">
        <f t="shared" si="54"/>
        <v>24952.4</v>
      </c>
      <c r="O134" s="88">
        <f t="shared" si="54"/>
        <v>5275.5</v>
      </c>
      <c r="P134" s="88">
        <f t="shared" si="54"/>
        <v>17476.5</v>
      </c>
      <c r="Q134" s="88">
        <f t="shared" si="54"/>
        <v>2200.4</v>
      </c>
    </row>
    <row r="135" spans="1:17" ht="43.5" customHeight="1">
      <c r="A135" s="109" t="s">
        <v>487</v>
      </c>
      <c r="B135" s="13" t="s">
        <v>112</v>
      </c>
      <c r="C135" s="13" t="s">
        <v>147</v>
      </c>
      <c r="D135" s="105" t="s">
        <v>230</v>
      </c>
      <c r="E135" s="13"/>
      <c r="F135" s="9">
        <f aca="true" t="shared" si="55" ref="F135:Q138">F136</f>
        <v>2.5</v>
      </c>
      <c r="G135" s="9">
        <f t="shared" si="55"/>
        <v>0</v>
      </c>
      <c r="H135" s="9">
        <f t="shared" si="55"/>
        <v>2.5</v>
      </c>
      <c r="I135" s="9">
        <f t="shared" si="55"/>
        <v>0</v>
      </c>
      <c r="J135" s="9">
        <f t="shared" si="55"/>
        <v>2.5</v>
      </c>
      <c r="K135" s="9">
        <f t="shared" si="55"/>
        <v>0</v>
      </c>
      <c r="L135" s="9">
        <f t="shared" si="55"/>
        <v>2.5</v>
      </c>
      <c r="M135" s="9">
        <f t="shared" si="55"/>
        <v>0</v>
      </c>
      <c r="N135" s="9">
        <f t="shared" si="55"/>
        <v>2.5</v>
      </c>
      <c r="O135" s="81">
        <f t="shared" si="55"/>
        <v>0</v>
      </c>
      <c r="P135" s="81">
        <f t="shared" si="55"/>
        <v>2.5</v>
      </c>
      <c r="Q135" s="81">
        <f t="shared" si="55"/>
        <v>0</v>
      </c>
    </row>
    <row r="136" spans="1:17" ht="43.5" customHeight="1">
      <c r="A136" s="109" t="s">
        <v>384</v>
      </c>
      <c r="B136" s="13" t="s">
        <v>112</v>
      </c>
      <c r="C136" s="13" t="s">
        <v>147</v>
      </c>
      <c r="D136" s="105" t="s">
        <v>62</v>
      </c>
      <c r="E136" s="13"/>
      <c r="F136" s="9">
        <f t="shared" si="55"/>
        <v>2.5</v>
      </c>
      <c r="G136" s="9">
        <f t="shared" si="55"/>
        <v>0</v>
      </c>
      <c r="H136" s="9">
        <f t="shared" si="55"/>
        <v>2.5</v>
      </c>
      <c r="I136" s="9">
        <f t="shared" si="55"/>
        <v>0</v>
      </c>
      <c r="J136" s="9">
        <f t="shared" si="55"/>
        <v>2.5</v>
      </c>
      <c r="K136" s="9">
        <f t="shared" si="55"/>
        <v>0</v>
      </c>
      <c r="L136" s="9">
        <f t="shared" si="55"/>
        <v>2.5</v>
      </c>
      <c r="M136" s="9">
        <f t="shared" si="55"/>
        <v>0</v>
      </c>
      <c r="N136" s="9">
        <f t="shared" si="55"/>
        <v>2.5</v>
      </c>
      <c r="O136" s="81">
        <f t="shared" si="55"/>
        <v>0</v>
      </c>
      <c r="P136" s="81">
        <f t="shared" si="55"/>
        <v>2.5</v>
      </c>
      <c r="Q136" s="81">
        <f t="shared" si="55"/>
        <v>0</v>
      </c>
    </row>
    <row r="137" spans="1:17" ht="64.5" customHeight="1">
      <c r="A137" s="109" t="s">
        <v>63</v>
      </c>
      <c r="B137" s="13" t="s">
        <v>112</v>
      </c>
      <c r="C137" s="13" t="s">
        <v>147</v>
      </c>
      <c r="D137" s="105" t="s">
        <v>495</v>
      </c>
      <c r="E137" s="13"/>
      <c r="F137" s="9">
        <f t="shared" si="55"/>
        <v>2.5</v>
      </c>
      <c r="G137" s="9">
        <f t="shared" si="55"/>
        <v>0</v>
      </c>
      <c r="H137" s="9">
        <f t="shared" si="55"/>
        <v>2.5</v>
      </c>
      <c r="I137" s="9">
        <f t="shared" si="55"/>
        <v>0</v>
      </c>
      <c r="J137" s="9">
        <f t="shared" si="55"/>
        <v>2.5</v>
      </c>
      <c r="K137" s="9">
        <f t="shared" si="55"/>
        <v>0</v>
      </c>
      <c r="L137" s="9">
        <f t="shared" si="55"/>
        <v>2.5</v>
      </c>
      <c r="M137" s="9">
        <f t="shared" si="55"/>
        <v>0</v>
      </c>
      <c r="N137" s="9">
        <f t="shared" si="55"/>
        <v>2.5</v>
      </c>
      <c r="O137" s="81">
        <f t="shared" si="55"/>
        <v>0</v>
      </c>
      <c r="P137" s="81">
        <f t="shared" si="55"/>
        <v>2.5</v>
      </c>
      <c r="Q137" s="81">
        <f t="shared" si="55"/>
        <v>0</v>
      </c>
    </row>
    <row r="138" spans="1:17" ht="25.5" customHeight="1">
      <c r="A138" s="109" t="s">
        <v>200</v>
      </c>
      <c r="B138" s="13" t="s">
        <v>112</v>
      </c>
      <c r="C138" s="13" t="s">
        <v>147</v>
      </c>
      <c r="D138" s="105" t="s">
        <v>496</v>
      </c>
      <c r="E138" s="13"/>
      <c r="F138" s="9">
        <f t="shared" si="55"/>
        <v>2.5</v>
      </c>
      <c r="G138" s="9">
        <f t="shared" si="55"/>
        <v>0</v>
      </c>
      <c r="H138" s="9">
        <f t="shared" si="55"/>
        <v>2.5</v>
      </c>
      <c r="I138" s="9">
        <f t="shared" si="55"/>
        <v>0</v>
      </c>
      <c r="J138" s="9">
        <f t="shared" si="55"/>
        <v>2.5</v>
      </c>
      <c r="K138" s="9">
        <f t="shared" si="55"/>
        <v>0</v>
      </c>
      <c r="L138" s="9">
        <f t="shared" si="55"/>
        <v>2.5</v>
      </c>
      <c r="M138" s="9">
        <f t="shared" si="55"/>
        <v>0</v>
      </c>
      <c r="N138" s="9">
        <f t="shared" si="55"/>
        <v>2.5</v>
      </c>
      <c r="O138" s="81">
        <f t="shared" si="55"/>
        <v>0</v>
      </c>
      <c r="P138" s="81">
        <f t="shared" si="55"/>
        <v>2.5</v>
      </c>
      <c r="Q138" s="81">
        <f t="shared" si="55"/>
        <v>0</v>
      </c>
    </row>
    <row r="139" spans="1:17" ht="40.5" customHeight="1">
      <c r="A139" s="109" t="s">
        <v>86</v>
      </c>
      <c r="B139" s="13" t="s">
        <v>112</v>
      </c>
      <c r="C139" s="13" t="s">
        <v>147</v>
      </c>
      <c r="D139" s="105" t="s">
        <v>496</v>
      </c>
      <c r="E139" s="13" t="s">
        <v>167</v>
      </c>
      <c r="F139" s="9">
        <f>G139+H139+I139</f>
        <v>2.5</v>
      </c>
      <c r="G139" s="9"/>
      <c r="H139" s="9">
        <v>2.5</v>
      </c>
      <c r="I139" s="9"/>
      <c r="J139" s="9">
        <f>K139+L139+M139</f>
        <v>2.5</v>
      </c>
      <c r="K139" s="9"/>
      <c r="L139" s="9">
        <v>2.5</v>
      </c>
      <c r="M139" s="9"/>
      <c r="N139" s="9">
        <f>O139+P139+Q139</f>
        <v>2.5</v>
      </c>
      <c r="O139" s="85"/>
      <c r="P139" s="85">
        <v>2.5</v>
      </c>
      <c r="Q139" s="85"/>
    </row>
    <row r="140" spans="1:17" ht="41.25" customHeight="1">
      <c r="A140" s="109" t="s">
        <v>461</v>
      </c>
      <c r="B140" s="13" t="s">
        <v>112</v>
      </c>
      <c r="C140" s="13" t="s">
        <v>147</v>
      </c>
      <c r="D140" s="105" t="s">
        <v>231</v>
      </c>
      <c r="E140" s="105"/>
      <c r="F140" s="9">
        <f>F141</f>
        <v>90</v>
      </c>
      <c r="G140" s="9">
        <f aca="true" t="shared" si="56" ref="G140:Q140">G141</f>
        <v>0</v>
      </c>
      <c r="H140" s="9">
        <f t="shared" si="56"/>
        <v>90</v>
      </c>
      <c r="I140" s="9">
        <f t="shared" si="56"/>
        <v>0</v>
      </c>
      <c r="J140" s="9">
        <f t="shared" si="56"/>
        <v>90</v>
      </c>
      <c r="K140" s="9">
        <f t="shared" si="56"/>
        <v>0</v>
      </c>
      <c r="L140" s="9">
        <f t="shared" si="56"/>
        <v>90</v>
      </c>
      <c r="M140" s="9">
        <f t="shared" si="56"/>
        <v>0</v>
      </c>
      <c r="N140" s="9">
        <f t="shared" si="56"/>
        <v>90</v>
      </c>
      <c r="O140" s="81">
        <f t="shared" si="56"/>
        <v>0</v>
      </c>
      <c r="P140" s="81">
        <f t="shared" si="56"/>
        <v>90</v>
      </c>
      <c r="Q140" s="81">
        <f t="shared" si="56"/>
        <v>0</v>
      </c>
    </row>
    <row r="141" spans="1:17" ht="43.5" customHeight="1">
      <c r="A141" s="109" t="s">
        <v>462</v>
      </c>
      <c r="B141" s="13" t="s">
        <v>112</v>
      </c>
      <c r="C141" s="13" t="s">
        <v>147</v>
      </c>
      <c r="D141" s="105" t="s">
        <v>292</v>
      </c>
      <c r="E141" s="105"/>
      <c r="F141" s="9">
        <f aca="true" t="shared" si="57" ref="F141:Q141">F142+F145</f>
        <v>90</v>
      </c>
      <c r="G141" s="9">
        <f t="shared" si="57"/>
        <v>0</v>
      </c>
      <c r="H141" s="9">
        <f t="shared" si="57"/>
        <v>90</v>
      </c>
      <c r="I141" s="9">
        <f t="shared" si="57"/>
        <v>0</v>
      </c>
      <c r="J141" s="9">
        <f t="shared" si="57"/>
        <v>90</v>
      </c>
      <c r="K141" s="9">
        <f t="shared" si="57"/>
        <v>0</v>
      </c>
      <c r="L141" s="9">
        <f t="shared" si="57"/>
        <v>90</v>
      </c>
      <c r="M141" s="9">
        <f t="shared" si="57"/>
        <v>0</v>
      </c>
      <c r="N141" s="9">
        <f t="shared" si="57"/>
        <v>90</v>
      </c>
      <c r="O141" s="81">
        <f t="shared" si="57"/>
        <v>0</v>
      </c>
      <c r="P141" s="81">
        <f t="shared" si="57"/>
        <v>90</v>
      </c>
      <c r="Q141" s="81">
        <f t="shared" si="57"/>
        <v>0</v>
      </c>
    </row>
    <row r="142" spans="1:17" ht="45" customHeight="1">
      <c r="A142" s="109" t="s">
        <v>32</v>
      </c>
      <c r="B142" s="13" t="s">
        <v>112</v>
      </c>
      <c r="C142" s="13" t="s">
        <v>147</v>
      </c>
      <c r="D142" s="105" t="s">
        <v>295</v>
      </c>
      <c r="E142" s="105"/>
      <c r="F142" s="9">
        <f aca="true" t="shared" si="58" ref="F142:Q143">F143</f>
        <v>10</v>
      </c>
      <c r="G142" s="9">
        <f t="shared" si="58"/>
        <v>0</v>
      </c>
      <c r="H142" s="9">
        <f t="shared" si="58"/>
        <v>10</v>
      </c>
      <c r="I142" s="9">
        <f t="shared" si="58"/>
        <v>0</v>
      </c>
      <c r="J142" s="9">
        <f t="shared" si="58"/>
        <v>10</v>
      </c>
      <c r="K142" s="9">
        <f t="shared" si="58"/>
        <v>0</v>
      </c>
      <c r="L142" s="9">
        <f t="shared" si="58"/>
        <v>10</v>
      </c>
      <c r="M142" s="9">
        <f t="shared" si="58"/>
        <v>0</v>
      </c>
      <c r="N142" s="9">
        <f t="shared" si="58"/>
        <v>10</v>
      </c>
      <c r="O142" s="81">
        <f t="shared" si="58"/>
        <v>0</v>
      </c>
      <c r="P142" s="81">
        <f t="shared" si="58"/>
        <v>10</v>
      </c>
      <c r="Q142" s="81">
        <f t="shared" si="58"/>
        <v>0</v>
      </c>
    </row>
    <row r="143" spans="1:17" ht="42" customHeight="1">
      <c r="A143" s="109" t="s">
        <v>197</v>
      </c>
      <c r="B143" s="13" t="s">
        <v>112</v>
      </c>
      <c r="C143" s="13" t="s">
        <v>147</v>
      </c>
      <c r="D143" s="105" t="s">
        <v>296</v>
      </c>
      <c r="E143" s="105"/>
      <c r="F143" s="9">
        <f t="shared" si="58"/>
        <v>10</v>
      </c>
      <c r="G143" s="9">
        <f t="shared" si="58"/>
        <v>0</v>
      </c>
      <c r="H143" s="9">
        <f t="shared" si="58"/>
        <v>10</v>
      </c>
      <c r="I143" s="9">
        <f t="shared" si="58"/>
        <v>0</v>
      </c>
      <c r="J143" s="9">
        <f t="shared" si="58"/>
        <v>10</v>
      </c>
      <c r="K143" s="9">
        <f t="shared" si="58"/>
        <v>0</v>
      </c>
      <c r="L143" s="9">
        <f t="shared" si="58"/>
        <v>10</v>
      </c>
      <c r="M143" s="9">
        <f t="shared" si="58"/>
        <v>0</v>
      </c>
      <c r="N143" s="9">
        <f t="shared" si="58"/>
        <v>10</v>
      </c>
      <c r="O143" s="81">
        <f t="shared" si="58"/>
        <v>0</v>
      </c>
      <c r="P143" s="81">
        <f t="shared" si="58"/>
        <v>10</v>
      </c>
      <c r="Q143" s="81">
        <f t="shared" si="58"/>
        <v>0</v>
      </c>
    </row>
    <row r="144" spans="1:17" ht="40.5" customHeight="1">
      <c r="A144" s="109" t="s">
        <v>86</v>
      </c>
      <c r="B144" s="13" t="s">
        <v>112</v>
      </c>
      <c r="C144" s="13" t="s">
        <v>147</v>
      </c>
      <c r="D144" s="105" t="s">
        <v>296</v>
      </c>
      <c r="E144" s="105">
        <v>240</v>
      </c>
      <c r="F144" s="9">
        <f>G144+H144+I144</f>
        <v>10</v>
      </c>
      <c r="G144" s="9"/>
      <c r="H144" s="9">
        <v>10</v>
      </c>
      <c r="I144" s="9"/>
      <c r="J144" s="9">
        <f>K144+L144+M144</f>
        <v>10</v>
      </c>
      <c r="K144" s="9"/>
      <c r="L144" s="9">
        <v>10</v>
      </c>
      <c r="M144" s="9"/>
      <c r="N144" s="9">
        <f>O144+P144+Q144</f>
        <v>10</v>
      </c>
      <c r="O144" s="85"/>
      <c r="P144" s="85">
        <v>10</v>
      </c>
      <c r="Q144" s="85"/>
    </row>
    <row r="145" spans="1:17" ht="41.25" customHeight="1">
      <c r="A145" s="109" t="s">
        <v>283</v>
      </c>
      <c r="B145" s="13" t="s">
        <v>112</v>
      </c>
      <c r="C145" s="13" t="s">
        <v>147</v>
      </c>
      <c r="D145" s="105" t="s">
        <v>298</v>
      </c>
      <c r="E145" s="105"/>
      <c r="F145" s="9">
        <f aca="true" t="shared" si="59" ref="F145:Q146">F146</f>
        <v>80</v>
      </c>
      <c r="G145" s="9">
        <f t="shared" si="59"/>
        <v>0</v>
      </c>
      <c r="H145" s="9">
        <f t="shared" si="59"/>
        <v>80</v>
      </c>
      <c r="I145" s="9">
        <f t="shared" si="59"/>
        <v>0</v>
      </c>
      <c r="J145" s="9">
        <f t="shared" si="59"/>
        <v>80</v>
      </c>
      <c r="K145" s="9">
        <f t="shared" si="59"/>
        <v>0</v>
      </c>
      <c r="L145" s="9">
        <f t="shared" si="59"/>
        <v>80</v>
      </c>
      <c r="M145" s="9">
        <f t="shared" si="59"/>
        <v>0</v>
      </c>
      <c r="N145" s="9">
        <f t="shared" si="59"/>
        <v>80</v>
      </c>
      <c r="O145" s="81">
        <f t="shared" si="59"/>
        <v>0</v>
      </c>
      <c r="P145" s="81">
        <f t="shared" si="59"/>
        <v>80</v>
      </c>
      <c r="Q145" s="81">
        <f t="shared" si="59"/>
        <v>0</v>
      </c>
    </row>
    <row r="146" spans="1:17" ht="45" customHeight="1">
      <c r="A146" s="109" t="s">
        <v>284</v>
      </c>
      <c r="B146" s="13" t="s">
        <v>112</v>
      </c>
      <c r="C146" s="13" t="s">
        <v>147</v>
      </c>
      <c r="D146" s="105" t="s">
        <v>297</v>
      </c>
      <c r="E146" s="105"/>
      <c r="F146" s="9">
        <f t="shared" si="59"/>
        <v>80</v>
      </c>
      <c r="G146" s="9">
        <f t="shared" si="59"/>
        <v>0</v>
      </c>
      <c r="H146" s="9">
        <f t="shared" si="59"/>
        <v>80</v>
      </c>
      <c r="I146" s="9">
        <f t="shared" si="59"/>
        <v>0</v>
      </c>
      <c r="J146" s="9">
        <f t="shared" si="59"/>
        <v>80</v>
      </c>
      <c r="K146" s="9">
        <f t="shared" si="59"/>
        <v>0</v>
      </c>
      <c r="L146" s="9">
        <f t="shared" si="59"/>
        <v>80</v>
      </c>
      <c r="M146" s="9">
        <f t="shared" si="59"/>
        <v>0</v>
      </c>
      <c r="N146" s="9">
        <f t="shared" si="59"/>
        <v>80</v>
      </c>
      <c r="O146" s="81">
        <f t="shared" si="59"/>
        <v>0</v>
      </c>
      <c r="P146" s="81">
        <f t="shared" si="59"/>
        <v>80</v>
      </c>
      <c r="Q146" s="81">
        <f t="shared" si="59"/>
        <v>0</v>
      </c>
    </row>
    <row r="147" spans="1:17" ht="37.5">
      <c r="A147" s="109" t="s">
        <v>86</v>
      </c>
      <c r="B147" s="13" t="s">
        <v>112</v>
      </c>
      <c r="C147" s="13" t="s">
        <v>147</v>
      </c>
      <c r="D147" s="105" t="s">
        <v>297</v>
      </c>
      <c r="E147" s="105">
        <v>240</v>
      </c>
      <c r="F147" s="9">
        <f>G147+H147+I147</f>
        <v>80</v>
      </c>
      <c r="G147" s="9"/>
      <c r="H147" s="9">
        <v>80</v>
      </c>
      <c r="I147" s="9"/>
      <c r="J147" s="9">
        <f>K147+L147+M147</f>
        <v>80</v>
      </c>
      <c r="K147" s="9"/>
      <c r="L147" s="9">
        <v>80</v>
      </c>
      <c r="M147" s="9"/>
      <c r="N147" s="9">
        <f>O147+P147+Q147</f>
        <v>80</v>
      </c>
      <c r="O147" s="85"/>
      <c r="P147" s="85">
        <v>80</v>
      </c>
      <c r="Q147" s="85"/>
    </row>
    <row r="148" spans="1:17" ht="43.5" customHeight="1">
      <c r="A148" s="109" t="s">
        <v>443</v>
      </c>
      <c r="B148" s="13" t="s">
        <v>112</v>
      </c>
      <c r="C148" s="13" t="s">
        <v>147</v>
      </c>
      <c r="D148" s="105" t="s">
        <v>259</v>
      </c>
      <c r="E148" s="105"/>
      <c r="F148" s="9">
        <f aca="true" t="shared" si="60" ref="F148:Q148">F149</f>
        <v>19770.600000000002</v>
      </c>
      <c r="G148" s="9">
        <f t="shared" si="60"/>
        <v>0</v>
      </c>
      <c r="H148" s="9">
        <f t="shared" si="60"/>
        <v>17570.2</v>
      </c>
      <c r="I148" s="9">
        <f t="shared" si="60"/>
        <v>2200.4</v>
      </c>
      <c r="J148" s="9">
        <f t="shared" si="60"/>
        <v>19661.4</v>
      </c>
      <c r="K148" s="9">
        <f t="shared" si="60"/>
        <v>0</v>
      </c>
      <c r="L148" s="9">
        <f t="shared" si="60"/>
        <v>17461</v>
      </c>
      <c r="M148" s="9">
        <f t="shared" si="60"/>
        <v>2200.4</v>
      </c>
      <c r="N148" s="9">
        <f t="shared" si="60"/>
        <v>19309.4</v>
      </c>
      <c r="O148" s="81">
        <f t="shared" si="60"/>
        <v>0</v>
      </c>
      <c r="P148" s="81">
        <f t="shared" si="60"/>
        <v>17109</v>
      </c>
      <c r="Q148" s="81">
        <f t="shared" si="60"/>
        <v>2200.4</v>
      </c>
    </row>
    <row r="149" spans="1:17" ht="45" customHeight="1">
      <c r="A149" s="109" t="s">
        <v>517</v>
      </c>
      <c r="B149" s="13" t="s">
        <v>112</v>
      </c>
      <c r="C149" s="13" t="s">
        <v>147</v>
      </c>
      <c r="D149" s="105" t="s">
        <v>260</v>
      </c>
      <c r="E149" s="105"/>
      <c r="F149" s="9">
        <f aca="true" t="shared" si="61" ref="F149:Q149">F150+F154+F157</f>
        <v>19770.600000000002</v>
      </c>
      <c r="G149" s="9">
        <f t="shared" si="61"/>
        <v>0</v>
      </c>
      <c r="H149" s="9">
        <f t="shared" si="61"/>
        <v>17570.2</v>
      </c>
      <c r="I149" s="9">
        <f t="shared" si="61"/>
        <v>2200.4</v>
      </c>
      <c r="J149" s="9">
        <f t="shared" si="61"/>
        <v>19661.4</v>
      </c>
      <c r="K149" s="9">
        <f t="shared" si="61"/>
        <v>0</v>
      </c>
      <c r="L149" s="9">
        <f t="shared" si="61"/>
        <v>17461</v>
      </c>
      <c r="M149" s="9">
        <f t="shared" si="61"/>
        <v>2200.4</v>
      </c>
      <c r="N149" s="9">
        <f t="shared" si="61"/>
        <v>19309.4</v>
      </c>
      <c r="O149" s="81">
        <f t="shared" si="61"/>
        <v>0</v>
      </c>
      <c r="P149" s="81">
        <f t="shared" si="61"/>
        <v>17109</v>
      </c>
      <c r="Q149" s="81">
        <f t="shared" si="61"/>
        <v>2200.4</v>
      </c>
    </row>
    <row r="150" spans="1:17" ht="19.5" customHeight="1">
      <c r="A150" s="117" t="s">
        <v>324</v>
      </c>
      <c r="B150" s="13" t="s">
        <v>112</v>
      </c>
      <c r="C150" s="13" t="s">
        <v>147</v>
      </c>
      <c r="D150" s="105" t="s">
        <v>453</v>
      </c>
      <c r="E150" s="105"/>
      <c r="F150" s="9">
        <f aca="true" t="shared" si="62" ref="F150:Q150">F151+F152+F153</f>
        <v>14151.500000000002</v>
      </c>
      <c r="G150" s="9">
        <f t="shared" si="62"/>
        <v>0</v>
      </c>
      <c r="H150" s="9">
        <f t="shared" si="62"/>
        <v>14151.500000000002</v>
      </c>
      <c r="I150" s="9">
        <f t="shared" si="62"/>
        <v>0</v>
      </c>
      <c r="J150" s="9">
        <f t="shared" si="62"/>
        <v>14134.000000000002</v>
      </c>
      <c r="K150" s="9">
        <f t="shared" si="62"/>
        <v>0</v>
      </c>
      <c r="L150" s="9">
        <f t="shared" si="62"/>
        <v>14134.000000000002</v>
      </c>
      <c r="M150" s="9">
        <f t="shared" si="62"/>
        <v>0</v>
      </c>
      <c r="N150" s="9">
        <f t="shared" si="62"/>
        <v>13782.000000000002</v>
      </c>
      <c r="O150" s="81">
        <f t="shared" si="62"/>
        <v>0</v>
      </c>
      <c r="P150" s="81">
        <f t="shared" si="62"/>
        <v>13782.000000000002</v>
      </c>
      <c r="Q150" s="81">
        <f t="shared" si="62"/>
        <v>0</v>
      </c>
    </row>
    <row r="151" spans="1:17" ht="18.75" customHeight="1">
      <c r="A151" s="109" t="s">
        <v>575</v>
      </c>
      <c r="B151" s="13" t="s">
        <v>112</v>
      </c>
      <c r="C151" s="13" t="s">
        <v>147</v>
      </c>
      <c r="D151" s="105" t="s">
        <v>453</v>
      </c>
      <c r="E151" s="105">
        <v>110</v>
      </c>
      <c r="F151" s="9">
        <f>G151+H151+I151</f>
        <v>13052.2</v>
      </c>
      <c r="G151" s="9"/>
      <c r="H151" s="9">
        <f>12591+461.2</f>
        <v>13052.2</v>
      </c>
      <c r="I151" s="9"/>
      <c r="J151" s="9">
        <f>K151+L151+M151</f>
        <v>12649.7</v>
      </c>
      <c r="K151" s="9"/>
      <c r="L151" s="9">
        <v>12649.7</v>
      </c>
      <c r="M151" s="9"/>
      <c r="N151" s="9">
        <f>O151+P151+Q151</f>
        <v>12649.7</v>
      </c>
      <c r="O151" s="91"/>
      <c r="P151" s="81">
        <v>12649.7</v>
      </c>
      <c r="Q151" s="91"/>
    </row>
    <row r="152" spans="1:17" ht="41.25" customHeight="1">
      <c r="A152" s="109" t="s">
        <v>86</v>
      </c>
      <c r="B152" s="13" t="s">
        <v>112</v>
      </c>
      <c r="C152" s="13" t="s">
        <v>147</v>
      </c>
      <c r="D152" s="105" t="s">
        <v>453</v>
      </c>
      <c r="E152" s="105">
        <v>240</v>
      </c>
      <c r="F152" s="9">
        <f>G152+H152+I152</f>
        <v>1099.2</v>
      </c>
      <c r="G152" s="9"/>
      <c r="H152" s="106">
        <v>1099.2</v>
      </c>
      <c r="I152" s="9"/>
      <c r="J152" s="9">
        <f>K152+L152+M152</f>
        <v>1484.2</v>
      </c>
      <c r="K152" s="9"/>
      <c r="L152" s="106">
        <v>1484.2</v>
      </c>
      <c r="M152" s="9"/>
      <c r="N152" s="9">
        <f>O152+P152+Q152</f>
        <v>1132.2</v>
      </c>
      <c r="O152" s="91"/>
      <c r="P152" s="93">
        <v>1132.2</v>
      </c>
      <c r="Q152" s="91"/>
    </row>
    <row r="153" spans="1:17" ht="18.75">
      <c r="A153" s="109" t="s">
        <v>165</v>
      </c>
      <c r="B153" s="13" t="s">
        <v>112</v>
      </c>
      <c r="C153" s="13" t="s">
        <v>147</v>
      </c>
      <c r="D153" s="105" t="s">
        <v>453</v>
      </c>
      <c r="E153" s="105">
        <v>850</v>
      </c>
      <c r="F153" s="9">
        <f>G153+H153+I153</f>
        <v>0.1</v>
      </c>
      <c r="G153" s="9"/>
      <c r="H153" s="9">
        <v>0.1</v>
      </c>
      <c r="I153" s="9"/>
      <c r="J153" s="9">
        <f>K153+L153+M153</f>
        <v>0.1</v>
      </c>
      <c r="K153" s="9"/>
      <c r="L153" s="9">
        <v>0.1</v>
      </c>
      <c r="M153" s="9"/>
      <c r="N153" s="9">
        <f>O153+P153+Q153</f>
        <v>0.1</v>
      </c>
      <c r="O153" s="91"/>
      <c r="P153" s="81">
        <v>0.1</v>
      </c>
      <c r="Q153" s="91"/>
    </row>
    <row r="154" spans="1:17" ht="40.5" customHeight="1">
      <c r="A154" s="109" t="s">
        <v>359</v>
      </c>
      <c r="B154" s="13" t="s">
        <v>112</v>
      </c>
      <c r="C154" s="13" t="s">
        <v>147</v>
      </c>
      <c r="D154" s="105" t="s">
        <v>454</v>
      </c>
      <c r="E154" s="105"/>
      <c r="F154" s="9">
        <f aca="true" t="shared" si="63" ref="F154:Q154">F155+F156</f>
        <v>2200.4</v>
      </c>
      <c r="G154" s="9">
        <f t="shared" si="63"/>
        <v>0</v>
      </c>
      <c r="H154" s="9">
        <f t="shared" si="63"/>
        <v>0</v>
      </c>
      <c r="I154" s="9">
        <f t="shared" si="63"/>
        <v>2200.4</v>
      </c>
      <c r="J154" s="9">
        <f t="shared" si="63"/>
        <v>2200.4</v>
      </c>
      <c r="K154" s="9">
        <f t="shared" si="63"/>
        <v>0</v>
      </c>
      <c r="L154" s="9">
        <f t="shared" si="63"/>
        <v>0</v>
      </c>
      <c r="M154" s="9">
        <f t="shared" si="63"/>
        <v>2200.4</v>
      </c>
      <c r="N154" s="9">
        <f t="shared" si="63"/>
        <v>2200.4</v>
      </c>
      <c r="O154" s="81">
        <f t="shared" si="63"/>
        <v>0</v>
      </c>
      <c r="P154" s="81">
        <f t="shared" si="63"/>
        <v>0</v>
      </c>
      <c r="Q154" s="81">
        <f t="shared" si="63"/>
        <v>2200.4</v>
      </c>
    </row>
    <row r="155" spans="1:17" ht="23.25" customHeight="1">
      <c r="A155" s="113" t="s">
        <v>575</v>
      </c>
      <c r="B155" s="13" t="s">
        <v>112</v>
      </c>
      <c r="C155" s="13" t="s">
        <v>147</v>
      </c>
      <c r="D155" s="105" t="s">
        <v>454</v>
      </c>
      <c r="E155" s="105">
        <v>110</v>
      </c>
      <c r="F155" s="9">
        <f>G155+H155+I155</f>
        <v>2075.4</v>
      </c>
      <c r="G155" s="9"/>
      <c r="H155" s="9"/>
      <c r="I155" s="9">
        <v>2075.4</v>
      </c>
      <c r="J155" s="9">
        <f>K155+L155+M155</f>
        <v>2089.4</v>
      </c>
      <c r="K155" s="9"/>
      <c r="L155" s="9"/>
      <c r="M155" s="9">
        <v>2089.4</v>
      </c>
      <c r="N155" s="9">
        <f>O155+P155+Q155</f>
        <v>2089.4</v>
      </c>
      <c r="O155" s="81"/>
      <c r="P155" s="81"/>
      <c r="Q155" s="81">
        <v>2089.4</v>
      </c>
    </row>
    <row r="156" spans="1:17" ht="42.75" customHeight="1">
      <c r="A156" s="109" t="s">
        <v>86</v>
      </c>
      <c r="B156" s="13" t="s">
        <v>112</v>
      </c>
      <c r="C156" s="13" t="s">
        <v>147</v>
      </c>
      <c r="D156" s="105" t="s">
        <v>454</v>
      </c>
      <c r="E156" s="105">
        <v>240</v>
      </c>
      <c r="F156" s="9">
        <f>G156+H156+I156</f>
        <v>125</v>
      </c>
      <c r="G156" s="9"/>
      <c r="H156" s="9"/>
      <c r="I156" s="9">
        <v>125</v>
      </c>
      <c r="J156" s="9">
        <f>K156+L156+M156</f>
        <v>111</v>
      </c>
      <c r="K156" s="9"/>
      <c r="L156" s="9"/>
      <c r="M156" s="9">
        <v>111</v>
      </c>
      <c r="N156" s="9">
        <f>O156+P156+Q156</f>
        <v>111</v>
      </c>
      <c r="O156" s="81"/>
      <c r="P156" s="81"/>
      <c r="Q156" s="81">
        <v>111</v>
      </c>
    </row>
    <row r="157" spans="1:17" ht="39" customHeight="1">
      <c r="A157" s="112" t="s">
        <v>673</v>
      </c>
      <c r="B157" s="13" t="s">
        <v>112</v>
      </c>
      <c r="C157" s="13" t="s">
        <v>147</v>
      </c>
      <c r="D157" s="105" t="s">
        <v>537</v>
      </c>
      <c r="E157" s="105"/>
      <c r="F157" s="9">
        <f aca="true" t="shared" si="64" ref="F157:Q157">F158</f>
        <v>3418.7</v>
      </c>
      <c r="G157" s="9">
        <f t="shared" si="64"/>
        <v>0</v>
      </c>
      <c r="H157" s="9">
        <f t="shared" si="64"/>
        <v>3418.7</v>
      </c>
      <c r="I157" s="9">
        <f t="shared" si="64"/>
        <v>0</v>
      </c>
      <c r="J157" s="9">
        <f t="shared" si="64"/>
        <v>3327</v>
      </c>
      <c r="K157" s="9">
        <f t="shared" si="64"/>
        <v>0</v>
      </c>
      <c r="L157" s="9">
        <f t="shared" si="64"/>
        <v>3327</v>
      </c>
      <c r="M157" s="9">
        <f t="shared" si="64"/>
        <v>0</v>
      </c>
      <c r="N157" s="9">
        <f t="shared" si="64"/>
        <v>3327</v>
      </c>
      <c r="O157" s="81">
        <f t="shared" si="64"/>
        <v>0</v>
      </c>
      <c r="P157" s="81">
        <f t="shared" si="64"/>
        <v>3327</v>
      </c>
      <c r="Q157" s="81">
        <f t="shared" si="64"/>
        <v>0</v>
      </c>
    </row>
    <row r="158" spans="1:17" ht="24.75" customHeight="1">
      <c r="A158" s="109" t="s">
        <v>575</v>
      </c>
      <c r="B158" s="13" t="s">
        <v>112</v>
      </c>
      <c r="C158" s="13" t="s">
        <v>147</v>
      </c>
      <c r="D158" s="105" t="s">
        <v>537</v>
      </c>
      <c r="E158" s="105">
        <v>110</v>
      </c>
      <c r="F158" s="9">
        <f>G158+H158+I158</f>
        <v>3418.7</v>
      </c>
      <c r="G158" s="9"/>
      <c r="H158" s="9">
        <f>2867.7+551</f>
        <v>3418.7</v>
      </c>
      <c r="I158" s="9"/>
      <c r="J158" s="9">
        <f>K158+L158+M158</f>
        <v>3327</v>
      </c>
      <c r="K158" s="9"/>
      <c r="L158" s="9">
        <f>2790+537</f>
        <v>3327</v>
      </c>
      <c r="M158" s="9"/>
      <c r="N158" s="9">
        <f>O158+P158+Q158</f>
        <v>3327</v>
      </c>
      <c r="O158" s="81"/>
      <c r="P158" s="81">
        <f>2790+537</f>
        <v>3327</v>
      </c>
      <c r="Q158" s="81"/>
    </row>
    <row r="159" spans="1:17" ht="41.25" customHeight="1">
      <c r="A159" s="118" t="s">
        <v>528</v>
      </c>
      <c r="B159" s="13" t="s">
        <v>112</v>
      </c>
      <c r="C159" s="13" t="s">
        <v>147</v>
      </c>
      <c r="D159" s="105" t="s">
        <v>522</v>
      </c>
      <c r="E159" s="105"/>
      <c r="F159" s="9">
        <f aca="true" t="shared" si="65" ref="F159:Q161">F160</f>
        <v>50</v>
      </c>
      <c r="G159" s="9">
        <f t="shared" si="65"/>
        <v>0</v>
      </c>
      <c r="H159" s="9">
        <f t="shared" si="65"/>
        <v>50</v>
      </c>
      <c r="I159" s="9">
        <f t="shared" si="65"/>
        <v>0</v>
      </c>
      <c r="J159" s="9">
        <f t="shared" si="65"/>
        <v>50</v>
      </c>
      <c r="K159" s="9">
        <f t="shared" si="65"/>
        <v>0</v>
      </c>
      <c r="L159" s="9">
        <f t="shared" si="65"/>
        <v>50</v>
      </c>
      <c r="M159" s="9">
        <f t="shared" si="65"/>
        <v>0</v>
      </c>
      <c r="N159" s="9">
        <f t="shared" si="65"/>
        <v>50</v>
      </c>
      <c r="O159" s="81">
        <f t="shared" si="65"/>
        <v>0</v>
      </c>
      <c r="P159" s="81">
        <f t="shared" si="65"/>
        <v>50</v>
      </c>
      <c r="Q159" s="81">
        <f t="shared" si="65"/>
        <v>0</v>
      </c>
    </row>
    <row r="160" spans="1:17" ht="42.75" customHeight="1">
      <c r="A160" s="118" t="s">
        <v>529</v>
      </c>
      <c r="B160" s="13" t="s">
        <v>112</v>
      </c>
      <c r="C160" s="13" t="s">
        <v>147</v>
      </c>
      <c r="D160" s="105" t="s">
        <v>523</v>
      </c>
      <c r="E160" s="105"/>
      <c r="F160" s="9">
        <f t="shared" si="65"/>
        <v>50</v>
      </c>
      <c r="G160" s="9">
        <f t="shared" si="65"/>
        <v>0</v>
      </c>
      <c r="H160" s="9">
        <f t="shared" si="65"/>
        <v>50</v>
      </c>
      <c r="I160" s="9">
        <f t="shared" si="65"/>
        <v>0</v>
      </c>
      <c r="J160" s="9">
        <f t="shared" si="65"/>
        <v>50</v>
      </c>
      <c r="K160" s="9">
        <f t="shared" si="65"/>
        <v>0</v>
      </c>
      <c r="L160" s="9">
        <f t="shared" si="65"/>
        <v>50</v>
      </c>
      <c r="M160" s="9">
        <f t="shared" si="65"/>
        <v>0</v>
      </c>
      <c r="N160" s="9">
        <f t="shared" si="65"/>
        <v>50</v>
      </c>
      <c r="O160" s="81">
        <f t="shared" si="65"/>
        <v>0</v>
      </c>
      <c r="P160" s="81">
        <f t="shared" si="65"/>
        <v>50</v>
      </c>
      <c r="Q160" s="81">
        <f t="shared" si="65"/>
        <v>0</v>
      </c>
    </row>
    <row r="161" spans="1:17" ht="23.25" customHeight="1">
      <c r="A161" s="118" t="s">
        <v>571</v>
      </c>
      <c r="B161" s="13" t="s">
        <v>112</v>
      </c>
      <c r="C161" s="13" t="s">
        <v>147</v>
      </c>
      <c r="D161" s="13" t="s">
        <v>570</v>
      </c>
      <c r="E161" s="105"/>
      <c r="F161" s="9">
        <f t="shared" si="65"/>
        <v>50</v>
      </c>
      <c r="G161" s="9">
        <f t="shared" si="65"/>
        <v>0</v>
      </c>
      <c r="H161" s="9">
        <f t="shared" si="65"/>
        <v>50</v>
      </c>
      <c r="I161" s="9">
        <f t="shared" si="65"/>
        <v>0</v>
      </c>
      <c r="J161" s="9">
        <f t="shared" si="65"/>
        <v>50</v>
      </c>
      <c r="K161" s="9">
        <f t="shared" si="65"/>
        <v>0</v>
      </c>
      <c r="L161" s="9">
        <f t="shared" si="65"/>
        <v>50</v>
      </c>
      <c r="M161" s="9">
        <f t="shared" si="65"/>
        <v>0</v>
      </c>
      <c r="N161" s="9">
        <f t="shared" si="65"/>
        <v>50</v>
      </c>
      <c r="O161" s="81">
        <f t="shared" si="65"/>
        <v>0</v>
      </c>
      <c r="P161" s="81">
        <f t="shared" si="65"/>
        <v>50</v>
      </c>
      <c r="Q161" s="81">
        <f t="shared" si="65"/>
        <v>0</v>
      </c>
    </row>
    <row r="162" spans="1:17" ht="42.75" customHeight="1">
      <c r="A162" s="109" t="s">
        <v>86</v>
      </c>
      <c r="B162" s="13" t="s">
        <v>112</v>
      </c>
      <c r="C162" s="13" t="s">
        <v>147</v>
      </c>
      <c r="D162" s="13" t="s">
        <v>570</v>
      </c>
      <c r="E162" s="105">
        <v>240</v>
      </c>
      <c r="F162" s="9">
        <f>G162+H162+I162</f>
        <v>50</v>
      </c>
      <c r="G162" s="9"/>
      <c r="H162" s="9">
        <v>50</v>
      </c>
      <c r="I162" s="9"/>
      <c r="J162" s="9">
        <f>K162+L162+M162</f>
        <v>50</v>
      </c>
      <c r="K162" s="9"/>
      <c r="L162" s="9">
        <v>50</v>
      </c>
      <c r="M162" s="9"/>
      <c r="N162" s="9">
        <f>O162+P162+Q162</f>
        <v>50</v>
      </c>
      <c r="O162" s="81"/>
      <c r="P162" s="81">
        <v>50</v>
      </c>
      <c r="Q162" s="81"/>
    </row>
    <row r="163" spans="1:17" ht="24.75" customHeight="1">
      <c r="A163" s="109" t="s">
        <v>152</v>
      </c>
      <c r="B163" s="13" t="s">
        <v>112</v>
      </c>
      <c r="C163" s="13" t="s">
        <v>147</v>
      </c>
      <c r="D163" s="162" t="s">
        <v>222</v>
      </c>
      <c r="E163" s="13"/>
      <c r="F163" s="9">
        <f aca="true" t="shared" si="66" ref="F163:Q164">F164</f>
        <v>5275.5</v>
      </c>
      <c r="G163" s="9">
        <f t="shared" si="66"/>
        <v>5275.5</v>
      </c>
      <c r="H163" s="9">
        <f t="shared" si="66"/>
        <v>0</v>
      </c>
      <c r="I163" s="9">
        <f t="shared" si="66"/>
        <v>0</v>
      </c>
      <c r="J163" s="9">
        <f t="shared" si="66"/>
        <v>5275.5</v>
      </c>
      <c r="K163" s="9">
        <f t="shared" si="66"/>
        <v>5275.5</v>
      </c>
      <c r="L163" s="9">
        <f t="shared" si="66"/>
        <v>0</v>
      </c>
      <c r="M163" s="9">
        <f t="shared" si="66"/>
        <v>0</v>
      </c>
      <c r="N163" s="9">
        <f t="shared" si="66"/>
        <v>5275.5</v>
      </c>
      <c r="O163" s="81">
        <f t="shared" si="66"/>
        <v>5275.5</v>
      </c>
      <c r="P163" s="81">
        <f t="shared" si="66"/>
        <v>0</v>
      </c>
      <c r="Q163" s="81">
        <f t="shared" si="66"/>
        <v>0</v>
      </c>
    </row>
    <row r="164" spans="1:17" ht="97.5" customHeight="1">
      <c r="A164" s="109" t="s">
        <v>90</v>
      </c>
      <c r="B164" s="13" t="s">
        <v>112</v>
      </c>
      <c r="C164" s="13" t="s">
        <v>147</v>
      </c>
      <c r="D164" s="162" t="s">
        <v>232</v>
      </c>
      <c r="E164" s="13"/>
      <c r="F164" s="9">
        <f t="shared" si="66"/>
        <v>5275.5</v>
      </c>
      <c r="G164" s="9">
        <f t="shared" si="66"/>
        <v>5275.5</v>
      </c>
      <c r="H164" s="9">
        <f t="shared" si="66"/>
        <v>0</v>
      </c>
      <c r="I164" s="9">
        <f t="shared" si="66"/>
        <v>0</v>
      </c>
      <c r="J164" s="9">
        <f t="shared" si="66"/>
        <v>5275.5</v>
      </c>
      <c r="K164" s="9">
        <f t="shared" si="66"/>
        <v>5275.5</v>
      </c>
      <c r="L164" s="9">
        <f t="shared" si="66"/>
        <v>0</v>
      </c>
      <c r="M164" s="9">
        <f t="shared" si="66"/>
        <v>0</v>
      </c>
      <c r="N164" s="9">
        <f t="shared" si="66"/>
        <v>5275.5</v>
      </c>
      <c r="O164" s="81">
        <f t="shared" si="66"/>
        <v>5275.5</v>
      </c>
      <c r="P164" s="81">
        <f t="shared" si="66"/>
        <v>0</v>
      </c>
      <c r="Q164" s="81">
        <f t="shared" si="66"/>
        <v>0</v>
      </c>
    </row>
    <row r="165" spans="1:17" ht="18.75">
      <c r="A165" s="109" t="s">
        <v>179</v>
      </c>
      <c r="B165" s="13" t="s">
        <v>112</v>
      </c>
      <c r="C165" s="13" t="s">
        <v>147</v>
      </c>
      <c r="D165" s="162" t="s">
        <v>232</v>
      </c>
      <c r="E165" s="13" t="s">
        <v>178</v>
      </c>
      <c r="F165" s="9">
        <f>G165+H165+I165</f>
        <v>5275.5</v>
      </c>
      <c r="G165" s="9">
        <v>5275.5</v>
      </c>
      <c r="H165" s="9"/>
      <c r="I165" s="9"/>
      <c r="J165" s="9">
        <f>K165+L165+M165</f>
        <v>5275.5</v>
      </c>
      <c r="K165" s="9">
        <v>5275.5</v>
      </c>
      <c r="L165" s="9"/>
      <c r="M165" s="9"/>
      <c r="N165" s="9">
        <f>O165+P165+Q165</f>
        <v>5275.5</v>
      </c>
      <c r="O165" s="90">
        <v>5275.5</v>
      </c>
      <c r="P165" s="91"/>
      <c r="Q165" s="91"/>
    </row>
    <row r="166" spans="1:17" ht="39.75" customHeight="1">
      <c r="A166" s="109" t="s">
        <v>193</v>
      </c>
      <c r="B166" s="13" t="s">
        <v>112</v>
      </c>
      <c r="C166" s="13" t="s">
        <v>147</v>
      </c>
      <c r="D166" s="105" t="s">
        <v>233</v>
      </c>
      <c r="E166" s="13"/>
      <c r="F166" s="9">
        <f aca="true" t="shared" si="67" ref="F166:Q166">F167</f>
        <v>225</v>
      </c>
      <c r="G166" s="9">
        <f t="shared" si="67"/>
        <v>0</v>
      </c>
      <c r="H166" s="9">
        <f t="shared" si="67"/>
        <v>225</v>
      </c>
      <c r="I166" s="9">
        <f t="shared" si="67"/>
        <v>0</v>
      </c>
      <c r="J166" s="9">
        <f t="shared" si="67"/>
        <v>225</v>
      </c>
      <c r="K166" s="9">
        <f t="shared" si="67"/>
        <v>0</v>
      </c>
      <c r="L166" s="9">
        <f t="shared" si="67"/>
        <v>225</v>
      </c>
      <c r="M166" s="9">
        <f t="shared" si="67"/>
        <v>0</v>
      </c>
      <c r="N166" s="9">
        <f t="shared" si="67"/>
        <v>225</v>
      </c>
      <c r="O166" s="81">
        <f t="shared" si="67"/>
        <v>0</v>
      </c>
      <c r="P166" s="81">
        <f t="shared" si="67"/>
        <v>225</v>
      </c>
      <c r="Q166" s="81">
        <f t="shared" si="67"/>
        <v>0</v>
      </c>
    </row>
    <row r="167" spans="1:17" ht="18.75">
      <c r="A167" s="109" t="s">
        <v>139</v>
      </c>
      <c r="B167" s="13" t="s">
        <v>112</v>
      </c>
      <c r="C167" s="13" t="s">
        <v>147</v>
      </c>
      <c r="D167" s="105" t="s">
        <v>258</v>
      </c>
      <c r="E167" s="13"/>
      <c r="F167" s="9">
        <f aca="true" t="shared" si="68" ref="F167:Q167">F168+F169</f>
        <v>225</v>
      </c>
      <c r="G167" s="9">
        <f t="shared" si="68"/>
        <v>0</v>
      </c>
      <c r="H167" s="9">
        <f t="shared" si="68"/>
        <v>225</v>
      </c>
      <c r="I167" s="9">
        <f t="shared" si="68"/>
        <v>0</v>
      </c>
      <c r="J167" s="9">
        <f t="shared" si="68"/>
        <v>225</v>
      </c>
      <c r="K167" s="9">
        <f t="shared" si="68"/>
        <v>0</v>
      </c>
      <c r="L167" s="9">
        <f t="shared" si="68"/>
        <v>225</v>
      </c>
      <c r="M167" s="9">
        <f t="shared" si="68"/>
        <v>0</v>
      </c>
      <c r="N167" s="9">
        <f t="shared" si="68"/>
        <v>225</v>
      </c>
      <c r="O167" s="81">
        <f t="shared" si="68"/>
        <v>0</v>
      </c>
      <c r="P167" s="81">
        <f t="shared" si="68"/>
        <v>225</v>
      </c>
      <c r="Q167" s="81">
        <f t="shared" si="68"/>
        <v>0</v>
      </c>
    </row>
    <row r="168" spans="1:17" ht="42" customHeight="1">
      <c r="A168" s="109" t="s">
        <v>86</v>
      </c>
      <c r="B168" s="13" t="s">
        <v>112</v>
      </c>
      <c r="C168" s="13" t="s">
        <v>147</v>
      </c>
      <c r="D168" s="105" t="s">
        <v>258</v>
      </c>
      <c r="E168" s="13" t="s">
        <v>167</v>
      </c>
      <c r="F168" s="9">
        <f>G168+H168+I168</f>
        <v>125</v>
      </c>
      <c r="G168" s="9"/>
      <c r="H168" s="9">
        <v>125</v>
      </c>
      <c r="I168" s="9"/>
      <c r="J168" s="9">
        <f>K168+L168+M168</f>
        <v>125</v>
      </c>
      <c r="K168" s="9"/>
      <c r="L168" s="9">
        <v>125</v>
      </c>
      <c r="M168" s="9"/>
      <c r="N168" s="9">
        <f>O168+P168+Q168</f>
        <v>125</v>
      </c>
      <c r="O168" s="85"/>
      <c r="P168" s="81">
        <v>125</v>
      </c>
      <c r="Q168" s="85"/>
    </row>
    <row r="169" spans="1:17" ht="18.75">
      <c r="A169" s="109" t="s">
        <v>165</v>
      </c>
      <c r="B169" s="13" t="s">
        <v>112</v>
      </c>
      <c r="C169" s="13" t="s">
        <v>147</v>
      </c>
      <c r="D169" s="105" t="s">
        <v>258</v>
      </c>
      <c r="E169" s="13" t="s">
        <v>166</v>
      </c>
      <c r="F169" s="9">
        <f>G169+H169+I169</f>
        <v>100</v>
      </c>
      <c r="G169" s="9"/>
      <c r="H169" s="9">
        <v>100</v>
      </c>
      <c r="I169" s="9"/>
      <c r="J169" s="9">
        <f>K169+L169+M169</f>
        <v>100</v>
      </c>
      <c r="K169" s="9"/>
      <c r="L169" s="9">
        <v>100</v>
      </c>
      <c r="M169" s="9"/>
      <c r="N169" s="9">
        <f>O169+P169+Q169</f>
        <v>100</v>
      </c>
      <c r="O169" s="85"/>
      <c r="P169" s="81">
        <v>100</v>
      </c>
      <c r="Q169" s="85"/>
    </row>
    <row r="170" spans="1:17" ht="18.75">
      <c r="A170" s="153" t="s">
        <v>689</v>
      </c>
      <c r="B170" s="10" t="s">
        <v>116</v>
      </c>
      <c r="C170" s="10" t="s">
        <v>373</v>
      </c>
      <c r="D170" s="105"/>
      <c r="E170" s="13"/>
      <c r="F170" s="11">
        <f>F171</f>
        <v>6.4</v>
      </c>
      <c r="G170" s="11">
        <f aca="true" t="shared" si="69" ref="G170:N173">G171</f>
        <v>0</v>
      </c>
      <c r="H170" s="11">
        <f t="shared" si="69"/>
        <v>6.4</v>
      </c>
      <c r="I170" s="11">
        <f t="shared" si="69"/>
        <v>0</v>
      </c>
      <c r="J170" s="11">
        <f t="shared" si="69"/>
        <v>0</v>
      </c>
      <c r="K170" s="11">
        <f t="shared" si="69"/>
        <v>0</v>
      </c>
      <c r="L170" s="11">
        <f t="shared" si="69"/>
        <v>0</v>
      </c>
      <c r="M170" s="11">
        <f t="shared" si="69"/>
        <v>0</v>
      </c>
      <c r="N170" s="9">
        <f t="shared" si="69"/>
        <v>0</v>
      </c>
      <c r="O170" s="85"/>
      <c r="P170" s="81"/>
      <c r="Q170" s="85"/>
    </row>
    <row r="171" spans="1:17" ht="18.75">
      <c r="A171" s="154" t="s">
        <v>690</v>
      </c>
      <c r="B171" s="13" t="s">
        <v>116</v>
      </c>
      <c r="C171" s="13" t="s">
        <v>115</v>
      </c>
      <c r="D171" s="105"/>
      <c r="E171" s="13"/>
      <c r="F171" s="9">
        <f>F172</f>
        <v>6.4</v>
      </c>
      <c r="G171" s="9">
        <f t="shared" si="69"/>
        <v>0</v>
      </c>
      <c r="H171" s="9">
        <f t="shared" si="69"/>
        <v>6.4</v>
      </c>
      <c r="I171" s="9">
        <f t="shared" si="69"/>
        <v>0</v>
      </c>
      <c r="J171" s="9">
        <f t="shared" si="69"/>
        <v>0</v>
      </c>
      <c r="K171" s="9">
        <f t="shared" si="69"/>
        <v>0</v>
      </c>
      <c r="L171" s="9">
        <f t="shared" si="69"/>
        <v>0</v>
      </c>
      <c r="M171" s="9">
        <f t="shared" si="69"/>
        <v>0</v>
      </c>
      <c r="N171" s="9">
        <f t="shared" si="69"/>
        <v>0</v>
      </c>
      <c r="O171" s="85"/>
      <c r="P171" s="81"/>
      <c r="Q171" s="85"/>
    </row>
    <row r="172" spans="1:17" ht="18.75">
      <c r="A172" s="154" t="s">
        <v>318</v>
      </c>
      <c r="B172" s="13" t="s">
        <v>116</v>
      </c>
      <c r="C172" s="13" t="s">
        <v>115</v>
      </c>
      <c r="D172" s="105" t="s">
        <v>228</v>
      </c>
      <c r="E172" s="13"/>
      <c r="F172" s="9">
        <f>F173</f>
        <v>6.4</v>
      </c>
      <c r="G172" s="9">
        <f t="shared" si="69"/>
        <v>0</v>
      </c>
      <c r="H172" s="9">
        <f t="shared" si="69"/>
        <v>6.4</v>
      </c>
      <c r="I172" s="9">
        <f t="shared" si="69"/>
        <v>0</v>
      </c>
      <c r="J172" s="9">
        <f t="shared" si="69"/>
        <v>0</v>
      </c>
      <c r="K172" s="9">
        <f t="shared" si="69"/>
        <v>0</v>
      </c>
      <c r="L172" s="9">
        <f t="shared" si="69"/>
        <v>0</v>
      </c>
      <c r="M172" s="9">
        <f t="shared" si="69"/>
        <v>0</v>
      </c>
      <c r="N172" s="9">
        <f t="shared" si="69"/>
        <v>0</v>
      </c>
      <c r="O172" s="85"/>
      <c r="P172" s="81"/>
      <c r="Q172" s="85"/>
    </row>
    <row r="173" spans="1:17" ht="18.75">
      <c r="A173" s="154" t="s">
        <v>138</v>
      </c>
      <c r="B173" s="13" t="s">
        <v>116</v>
      </c>
      <c r="C173" s="13" t="s">
        <v>115</v>
      </c>
      <c r="D173" s="105" t="s">
        <v>229</v>
      </c>
      <c r="E173" s="13"/>
      <c r="F173" s="9">
        <f>F174</f>
        <v>6.4</v>
      </c>
      <c r="G173" s="9">
        <f t="shared" si="69"/>
        <v>0</v>
      </c>
      <c r="H173" s="9">
        <f t="shared" si="69"/>
        <v>6.4</v>
      </c>
      <c r="I173" s="9">
        <f t="shared" si="69"/>
        <v>0</v>
      </c>
      <c r="J173" s="9">
        <f t="shared" si="69"/>
        <v>0</v>
      </c>
      <c r="K173" s="9">
        <f t="shared" si="69"/>
        <v>0</v>
      </c>
      <c r="L173" s="9">
        <f t="shared" si="69"/>
        <v>0</v>
      </c>
      <c r="M173" s="9">
        <f t="shared" si="69"/>
        <v>0</v>
      </c>
      <c r="N173" s="9">
        <f t="shared" si="69"/>
        <v>0</v>
      </c>
      <c r="O173" s="85"/>
      <c r="P173" s="81"/>
      <c r="Q173" s="85"/>
    </row>
    <row r="174" spans="1:17" ht="37.5">
      <c r="A174" s="109" t="s">
        <v>86</v>
      </c>
      <c r="B174" s="13" t="s">
        <v>116</v>
      </c>
      <c r="C174" s="13" t="s">
        <v>115</v>
      </c>
      <c r="D174" s="105" t="s">
        <v>229</v>
      </c>
      <c r="E174" s="13" t="s">
        <v>167</v>
      </c>
      <c r="F174" s="9">
        <f>G174+H174+I174</f>
        <v>6.4</v>
      </c>
      <c r="G174" s="9"/>
      <c r="H174" s="9">
        <v>6.4</v>
      </c>
      <c r="I174" s="9"/>
      <c r="J174" s="9"/>
      <c r="K174" s="9"/>
      <c r="L174" s="9"/>
      <c r="M174" s="9"/>
      <c r="N174" s="9"/>
      <c r="O174" s="85"/>
      <c r="P174" s="81"/>
      <c r="Q174" s="85"/>
    </row>
    <row r="175" spans="1:17" ht="39" customHeight="1">
      <c r="A175" s="87" t="s">
        <v>194</v>
      </c>
      <c r="B175" s="10" t="s">
        <v>115</v>
      </c>
      <c r="C175" s="10" t="s">
        <v>373</v>
      </c>
      <c r="D175" s="152"/>
      <c r="E175" s="10"/>
      <c r="F175" s="11">
        <f aca="true" t="shared" si="70" ref="F175:Q175">F185+F197+F176</f>
        <v>1526.4</v>
      </c>
      <c r="G175" s="11">
        <f t="shared" si="70"/>
        <v>833.6</v>
      </c>
      <c r="H175" s="11">
        <f t="shared" si="70"/>
        <v>638.1</v>
      </c>
      <c r="I175" s="11">
        <f t="shared" si="70"/>
        <v>54.7</v>
      </c>
      <c r="J175" s="11">
        <f t="shared" si="70"/>
        <v>701.1</v>
      </c>
      <c r="K175" s="11">
        <f t="shared" si="70"/>
        <v>220.6</v>
      </c>
      <c r="L175" s="11">
        <f t="shared" si="70"/>
        <v>425.8</v>
      </c>
      <c r="M175" s="11">
        <f t="shared" si="70"/>
        <v>54.7</v>
      </c>
      <c r="N175" s="11">
        <f t="shared" si="70"/>
        <v>701.1</v>
      </c>
      <c r="O175" s="81">
        <f t="shared" si="70"/>
        <v>220.6</v>
      </c>
      <c r="P175" s="81">
        <f t="shared" si="70"/>
        <v>425.8</v>
      </c>
      <c r="Q175" s="81">
        <f t="shared" si="70"/>
        <v>54.7</v>
      </c>
    </row>
    <row r="176" spans="1:17" ht="18.75">
      <c r="A176" s="87" t="s">
        <v>565</v>
      </c>
      <c r="B176" s="10" t="s">
        <v>115</v>
      </c>
      <c r="C176" s="10" t="s">
        <v>117</v>
      </c>
      <c r="D176" s="10"/>
      <c r="E176" s="11"/>
      <c r="F176" s="11">
        <f>F177</f>
        <v>132.4</v>
      </c>
      <c r="G176" s="11">
        <f aca="true" t="shared" si="71" ref="G176:Q176">G177</f>
        <v>0</v>
      </c>
      <c r="H176" s="11">
        <f t="shared" si="71"/>
        <v>105</v>
      </c>
      <c r="I176" s="11">
        <f t="shared" si="71"/>
        <v>27.4</v>
      </c>
      <c r="J176" s="11">
        <f t="shared" si="71"/>
        <v>177.4</v>
      </c>
      <c r="K176" s="11">
        <f t="shared" si="71"/>
        <v>0</v>
      </c>
      <c r="L176" s="11">
        <f t="shared" si="71"/>
        <v>150</v>
      </c>
      <c r="M176" s="11">
        <f t="shared" si="71"/>
        <v>27.4</v>
      </c>
      <c r="N176" s="11">
        <f t="shared" si="71"/>
        <v>177.4</v>
      </c>
      <c r="O176" s="88">
        <f t="shared" si="71"/>
        <v>0</v>
      </c>
      <c r="P176" s="88">
        <f t="shared" si="71"/>
        <v>150</v>
      </c>
      <c r="Q176" s="88">
        <f t="shared" si="71"/>
        <v>27.4</v>
      </c>
    </row>
    <row r="177" spans="1:17" ht="43.5" customHeight="1">
      <c r="A177" s="109" t="s">
        <v>487</v>
      </c>
      <c r="B177" s="13" t="s">
        <v>115</v>
      </c>
      <c r="C177" s="13" t="s">
        <v>117</v>
      </c>
      <c r="D177" s="105" t="s">
        <v>230</v>
      </c>
      <c r="E177" s="11"/>
      <c r="F177" s="9">
        <f>F179</f>
        <v>132.4</v>
      </c>
      <c r="G177" s="9">
        <f aca="true" t="shared" si="72" ref="G177:Q177">G179</f>
        <v>0</v>
      </c>
      <c r="H177" s="9">
        <f t="shared" si="72"/>
        <v>105</v>
      </c>
      <c r="I177" s="9">
        <f t="shared" si="72"/>
        <v>27.4</v>
      </c>
      <c r="J177" s="9">
        <f t="shared" si="72"/>
        <v>177.4</v>
      </c>
      <c r="K177" s="9">
        <f t="shared" si="72"/>
        <v>0</v>
      </c>
      <c r="L177" s="9">
        <f t="shared" si="72"/>
        <v>150</v>
      </c>
      <c r="M177" s="9">
        <f t="shared" si="72"/>
        <v>27.4</v>
      </c>
      <c r="N177" s="9">
        <f t="shared" si="72"/>
        <v>177.4</v>
      </c>
      <c r="O177" s="81">
        <f t="shared" si="72"/>
        <v>0</v>
      </c>
      <c r="P177" s="81">
        <f t="shared" si="72"/>
        <v>150</v>
      </c>
      <c r="Q177" s="81">
        <f t="shared" si="72"/>
        <v>27.4</v>
      </c>
    </row>
    <row r="178" spans="1:17" ht="24.75" customHeight="1">
      <c r="A178" s="109" t="s">
        <v>650</v>
      </c>
      <c r="B178" s="13" t="s">
        <v>115</v>
      </c>
      <c r="C178" s="13" t="s">
        <v>117</v>
      </c>
      <c r="D178" s="105" t="s">
        <v>646</v>
      </c>
      <c r="E178" s="11"/>
      <c r="F178" s="9">
        <f>F179</f>
        <v>132.4</v>
      </c>
      <c r="G178" s="9">
        <f aca="true" t="shared" si="73" ref="G178:Q178">G179</f>
        <v>0</v>
      </c>
      <c r="H178" s="9">
        <f t="shared" si="73"/>
        <v>105</v>
      </c>
      <c r="I178" s="9">
        <f t="shared" si="73"/>
        <v>27.4</v>
      </c>
      <c r="J178" s="9">
        <f t="shared" si="73"/>
        <v>177.4</v>
      </c>
      <c r="K178" s="9">
        <f t="shared" si="73"/>
        <v>0</v>
      </c>
      <c r="L178" s="9">
        <f t="shared" si="73"/>
        <v>150</v>
      </c>
      <c r="M178" s="9">
        <f t="shared" si="73"/>
        <v>27.4</v>
      </c>
      <c r="N178" s="9">
        <f t="shared" si="73"/>
        <v>177.4</v>
      </c>
      <c r="O178" s="81">
        <f t="shared" si="73"/>
        <v>0</v>
      </c>
      <c r="P178" s="81">
        <f t="shared" si="73"/>
        <v>150</v>
      </c>
      <c r="Q178" s="81">
        <f t="shared" si="73"/>
        <v>27.4</v>
      </c>
    </row>
    <row r="179" spans="1:17" ht="46.5" customHeight="1">
      <c r="A179" s="109" t="s">
        <v>651</v>
      </c>
      <c r="B179" s="13" t="s">
        <v>115</v>
      </c>
      <c r="C179" s="13" t="s">
        <v>117</v>
      </c>
      <c r="D179" s="105" t="s">
        <v>647</v>
      </c>
      <c r="E179" s="11"/>
      <c r="F179" s="9">
        <f>F180+F182</f>
        <v>132.4</v>
      </c>
      <c r="G179" s="9">
        <f aca="true" t="shared" si="74" ref="G179:Q179">G180+G182</f>
        <v>0</v>
      </c>
      <c r="H179" s="9">
        <f t="shared" si="74"/>
        <v>105</v>
      </c>
      <c r="I179" s="9">
        <f t="shared" si="74"/>
        <v>27.4</v>
      </c>
      <c r="J179" s="9">
        <f t="shared" si="74"/>
        <v>177.4</v>
      </c>
      <c r="K179" s="9">
        <f t="shared" si="74"/>
        <v>0</v>
      </c>
      <c r="L179" s="9">
        <f t="shared" si="74"/>
        <v>150</v>
      </c>
      <c r="M179" s="9">
        <f t="shared" si="74"/>
        <v>27.4</v>
      </c>
      <c r="N179" s="9">
        <f t="shared" si="74"/>
        <v>177.4</v>
      </c>
      <c r="O179" s="81">
        <f t="shared" si="74"/>
        <v>0</v>
      </c>
      <c r="P179" s="81">
        <f t="shared" si="74"/>
        <v>150</v>
      </c>
      <c r="Q179" s="81">
        <f t="shared" si="74"/>
        <v>27.4</v>
      </c>
    </row>
    <row r="180" spans="1:17" ht="81.75" customHeight="1">
      <c r="A180" s="109" t="s">
        <v>566</v>
      </c>
      <c r="B180" s="13" t="s">
        <v>115</v>
      </c>
      <c r="C180" s="13" t="s">
        <v>117</v>
      </c>
      <c r="D180" s="105" t="s">
        <v>649</v>
      </c>
      <c r="E180" s="11"/>
      <c r="F180" s="9">
        <f>F181</f>
        <v>105</v>
      </c>
      <c r="G180" s="9">
        <f aca="true" t="shared" si="75" ref="G180:Q180">G181</f>
        <v>0</v>
      </c>
      <c r="H180" s="9">
        <f t="shared" si="75"/>
        <v>105</v>
      </c>
      <c r="I180" s="9">
        <f t="shared" si="75"/>
        <v>0</v>
      </c>
      <c r="J180" s="9">
        <f t="shared" si="75"/>
        <v>150</v>
      </c>
      <c r="K180" s="9">
        <f t="shared" si="75"/>
        <v>0</v>
      </c>
      <c r="L180" s="9">
        <f t="shared" si="75"/>
        <v>150</v>
      </c>
      <c r="M180" s="9">
        <f t="shared" si="75"/>
        <v>0</v>
      </c>
      <c r="N180" s="9">
        <f t="shared" si="75"/>
        <v>150</v>
      </c>
      <c r="O180" s="81">
        <f t="shared" si="75"/>
        <v>0</v>
      </c>
      <c r="P180" s="81">
        <f t="shared" si="75"/>
        <v>150</v>
      </c>
      <c r="Q180" s="81">
        <f t="shared" si="75"/>
        <v>0</v>
      </c>
    </row>
    <row r="181" spans="1:17" ht="37.5">
      <c r="A181" s="109" t="s">
        <v>86</v>
      </c>
      <c r="B181" s="13" t="s">
        <v>115</v>
      </c>
      <c r="C181" s="13" t="s">
        <v>117</v>
      </c>
      <c r="D181" s="105" t="s">
        <v>649</v>
      </c>
      <c r="E181" s="13" t="s">
        <v>167</v>
      </c>
      <c r="F181" s="9">
        <f>G181+H181+I181</f>
        <v>105</v>
      </c>
      <c r="G181" s="9"/>
      <c r="H181" s="9">
        <f>150-45</f>
        <v>105</v>
      </c>
      <c r="I181" s="9"/>
      <c r="J181" s="9">
        <f>K181+L181+M181</f>
        <v>150</v>
      </c>
      <c r="K181" s="9"/>
      <c r="L181" s="9">
        <v>150</v>
      </c>
      <c r="M181" s="9"/>
      <c r="N181" s="9">
        <f>O181+P181+Q181</f>
        <v>150</v>
      </c>
      <c r="O181" s="81"/>
      <c r="P181" s="81">
        <v>150</v>
      </c>
      <c r="Q181" s="81"/>
    </row>
    <row r="182" spans="1:17" ht="99" customHeight="1">
      <c r="A182" s="109" t="s">
        <v>609</v>
      </c>
      <c r="B182" s="13" t="s">
        <v>115</v>
      </c>
      <c r="C182" s="13" t="s">
        <v>117</v>
      </c>
      <c r="D182" s="105" t="s">
        <v>648</v>
      </c>
      <c r="E182" s="11"/>
      <c r="F182" s="9">
        <f>F183+F184</f>
        <v>27.4</v>
      </c>
      <c r="G182" s="9">
        <f aca="true" t="shared" si="76" ref="G182:Q182">G183+G184</f>
        <v>0</v>
      </c>
      <c r="H182" s="9">
        <f t="shared" si="76"/>
        <v>0</v>
      </c>
      <c r="I182" s="9">
        <f t="shared" si="76"/>
        <v>27.4</v>
      </c>
      <c r="J182" s="9">
        <f t="shared" si="76"/>
        <v>27.4</v>
      </c>
      <c r="K182" s="9">
        <f t="shared" si="76"/>
        <v>0</v>
      </c>
      <c r="L182" s="9">
        <f t="shared" si="76"/>
        <v>0</v>
      </c>
      <c r="M182" s="9">
        <f t="shared" si="76"/>
        <v>27.4</v>
      </c>
      <c r="N182" s="9">
        <f t="shared" si="76"/>
        <v>27.4</v>
      </c>
      <c r="O182" s="81">
        <f t="shared" si="76"/>
        <v>0</v>
      </c>
      <c r="P182" s="81">
        <f t="shared" si="76"/>
        <v>0</v>
      </c>
      <c r="Q182" s="81">
        <f t="shared" si="76"/>
        <v>27.4</v>
      </c>
    </row>
    <row r="183" spans="1:17" ht="24.75" customHeight="1">
      <c r="A183" s="109" t="s">
        <v>163</v>
      </c>
      <c r="B183" s="13" t="s">
        <v>115</v>
      </c>
      <c r="C183" s="13" t="s">
        <v>117</v>
      </c>
      <c r="D183" s="105" t="s">
        <v>648</v>
      </c>
      <c r="E183" s="13" t="s">
        <v>164</v>
      </c>
      <c r="F183" s="9">
        <f>G183+H183+I183</f>
        <v>19.2</v>
      </c>
      <c r="G183" s="11"/>
      <c r="H183" s="11"/>
      <c r="I183" s="9">
        <v>19.2</v>
      </c>
      <c r="J183" s="9">
        <f>K183+L183+M183</f>
        <v>19.2</v>
      </c>
      <c r="K183" s="11"/>
      <c r="L183" s="11"/>
      <c r="M183" s="9">
        <v>19.2</v>
      </c>
      <c r="N183" s="9">
        <f>O183+P183+Q183</f>
        <v>19.2</v>
      </c>
      <c r="O183" s="88"/>
      <c r="P183" s="88"/>
      <c r="Q183" s="81">
        <v>19.2</v>
      </c>
    </row>
    <row r="184" spans="1:17" ht="37.5">
      <c r="A184" s="109" t="s">
        <v>86</v>
      </c>
      <c r="B184" s="13" t="s">
        <v>115</v>
      </c>
      <c r="C184" s="13" t="s">
        <v>117</v>
      </c>
      <c r="D184" s="105" t="s">
        <v>648</v>
      </c>
      <c r="E184" s="13" t="s">
        <v>167</v>
      </c>
      <c r="F184" s="9">
        <f>G184+H184+I184</f>
        <v>8.2</v>
      </c>
      <c r="G184" s="11"/>
      <c r="H184" s="11"/>
      <c r="I184" s="9">
        <v>8.2</v>
      </c>
      <c r="J184" s="9">
        <f>K184+L184+M184</f>
        <v>8.2</v>
      </c>
      <c r="K184" s="11"/>
      <c r="L184" s="11"/>
      <c r="M184" s="9">
        <v>8.2</v>
      </c>
      <c r="N184" s="9">
        <f>O184+P184+Q184</f>
        <v>8.2</v>
      </c>
      <c r="O184" s="88"/>
      <c r="P184" s="88"/>
      <c r="Q184" s="81">
        <v>8.2</v>
      </c>
    </row>
    <row r="185" spans="1:17" ht="45" customHeight="1">
      <c r="A185" s="87" t="s">
        <v>560</v>
      </c>
      <c r="B185" s="10" t="s">
        <v>115</v>
      </c>
      <c r="C185" s="10" t="s">
        <v>118</v>
      </c>
      <c r="D185" s="152"/>
      <c r="E185" s="10"/>
      <c r="F185" s="11">
        <f>F186+F194</f>
        <v>402.3</v>
      </c>
      <c r="G185" s="11">
        <f aca="true" t="shared" si="77" ref="G185:N185">G186+G194</f>
        <v>0</v>
      </c>
      <c r="H185" s="11">
        <f t="shared" si="77"/>
        <v>375</v>
      </c>
      <c r="I185" s="11">
        <f t="shared" si="77"/>
        <v>27.3</v>
      </c>
      <c r="J185" s="11">
        <f t="shared" si="77"/>
        <v>177.3</v>
      </c>
      <c r="K185" s="11">
        <f t="shared" si="77"/>
        <v>0</v>
      </c>
      <c r="L185" s="11">
        <f t="shared" si="77"/>
        <v>150</v>
      </c>
      <c r="M185" s="11">
        <f t="shared" si="77"/>
        <v>27.3</v>
      </c>
      <c r="N185" s="11">
        <f t="shared" si="77"/>
        <v>177.3</v>
      </c>
      <c r="O185" s="88">
        <f aca="true" t="shared" si="78" ref="G185:Q187">O186</f>
        <v>0</v>
      </c>
      <c r="P185" s="88">
        <f t="shared" si="78"/>
        <v>150</v>
      </c>
      <c r="Q185" s="88">
        <f t="shared" si="78"/>
        <v>27.3</v>
      </c>
    </row>
    <row r="186" spans="1:17" ht="42.75" customHeight="1">
      <c r="A186" s="109" t="s">
        <v>487</v>
      </c>
      <c r="B186" s="13" t="s">
        <v>115</v>
      </c>
      <c r="C186" s="13" t="s">
        <v>118</v>
      </c>
      <c r="D186" s="105" t="s">
        <v>230</v>
      </c>
      <c r="E186" s="13"/>
      <c r="F186" s="9">
        <f>F187</f>
        <v>222.3</v>
      </c>
      <c r="G186" s="9">
        <f t="shared" si="78"/>
        <v>0</v>
      </c>
      <c r="H186" s="9">
        <f t="shared" si="78"/>
        <v>195</v>
      </c>
      <c r="I186" s="9">
        <f t="shared" si="78"/>
        <v>27.3</v>
      </c>
      <c r="J186" s="9">
        <f t="shared" si="78"/>
        <v>177.3</v>
      </c>
      <c r="K186" s="9">
        <f t="shared" si="78"/>
        <v>0</v>
      </c>
      <c r="L186" s="9">
        <f t="shared" si="78"/>
        <v>150</v>
      </c>
      <c r="M186" s="9">
        <f t="shared" si="78"/>
        <v>27.3</v>
      </c>
      <c r="N186" s="9">
        <f t="shared" si="78"/>
        <v>177.3</v>
      </c>
      <c r="O186" s="81">
        <f t="shared" si="78"/>
        <v>0</v>
      </c>
      <c r="P186" s="81">
        <f t="shared" si="78"/>
        <v>150</v>
      </c>
      <c r="Q186" s="81">
        <f t="shared" si="78"/>
        <v>27.3</v>
      </c>
    </row>
    <row r="187" spans="1:17" ht="23.25" customHeight="1">
      <c r="A187" s="109" t="s">
        <v>650</v>
      </c>
      <c r="B187" s="13" t="s">
        <v>115</v>
      </c>
      <c r="C187" s="13" t="s">
        <v>118</v>
      </c>
      <c r="D187" s="105" t="s">
        <v>646</v>
      </c>
      <c r="E187" s="13"/>
      <c r="F187" s="9">
        <f>F188</f>
        <v>222.3</v>
      </c>
      <c r="G187" s="9">
        <f t="shared" si="78"/>
        <v>0</v>
      </c>
      <c r="H187" s="9">
        <f t="shared" si="78"/>
        <v>195</v>
      </c>
      <c r="I187" s="9">
        <f t="shared" si="78"/>
        <v>27.3</v>
      </c>
      <c r="J187" s="9">
        <f t="shared" si="78"/>
        <v>177.3</v>
      </c>
      <c r="K187" s="9">
        <f t="shared" si="78"/>
        <v>0</v>
      </c>
      <c r="L187" s="9">
        <f t="shared" si="78"/>
        <v>150</v>
      </c>
      <c r="M187" s="9">
        <f t="shared" si="78"/>
        <v>27.3</v>
      </c>
      <c r="N187" s="9">
        <f t="shared" si="78"/>
        <v>177.3</v>
      </c>
      <c r="O187" s="81">
        <f t="shared" si="78"/>
        <v>0</v>
      </c>
      <c r="P187" s="81">
        <f t="shared" si="78"/>
        <v>150</v>
      </c>
      <c r="Q187" s="81">
        <f t="shared" si="78"/>
        <v>27.3</v>
      </c>
    </row>
    <row r="188" spans="1:17" ht="46.5" customHeight="1">
      <c r="A188" s="109" t="s">
        <v>651</v>
      </c>
      <c r="B188" s="13" t="s">
        <v>115</v>
      </c>
      <c r="C188" s="13" t="s">
        <v>118</v>
      </c>
      <c r="D188" s="105" t="s">
        <v>647</v>
      </c>
      <c r="E188" s="13"/>
      <c r="F188" s="9">
        <f>F189+F191</f>
        <v>222.3</v>
      </c>
      <c r="G188" s="9">
        <f aca="true" t="shared" si="79" ref="G188:Q188">G189+G191</f>
        <v>0</v>
      </c>
      <c r="H188" s="9">
        <f t="shared" si="79"/>
        <v>195</v>
      </c>
      <c r="I188" s="9">
        <f t="shared" si="79"/>
        <v>27.3</v>
      </c>
      <c r="J188" s="9">
        <f t="shared" si="79"/>
        <v>177.3</v>
      </c>
      <c r="K188" s="9">
        <f t="shared" si="79"/>
        <v>0</v>
      </c>
      <c r="L188" s="9">
        <f t="shared" si="79"/>
        <v>150</v>
      </c>
      <c r="M188" s="9">
        <f t="shared" si="79"/>
        <v>27.3</v>
      </c>
      <c r="N188" s="9">
        <f t="shared" si="79"/>
        <v>177.3</v>
      </c>
      <c r="O188" s="81">
        <f t="shared" si="79"/>
        <v>0</v>
      </c>
      <c r="P188" s="81">
        <f t="shared" si="79"/>
        <v>150</v>
      </c>
      <c r="Q188" s="81">
        <f t="shared" si="79"/>
        <v>27.3</v>
      </c>
    </row>
    <row r="189" spans="1:17" ht="81.75" customHeight="1">
      <c r="A189" s="109" t="s">
        <v>566</v>
      </c>
      <c r="B189" s="13" t="s">
        <v>115</v>
      </c>
      <c r="C189" s="13" t="s">
        <v>118</v>
      </c>
      <c r="D189" s="105" t="s">
        <v>649</v>
      </c>
      <c r="E189" s="13"/>
      <c r="F189" s="9">
        <f>F190</f>
        <v>195</v>
      </c>
      <c r="G189" s="9">
        <f aca="true" t="shared" si="80" ref="G189:Q189">G190</f>
        <v>0</v>
      </c>
      <c r="H189" s="9">
        <f t="shared" si="80"/>
        <v>195</v>
      </c>
      <c r="I189" s="9">
        <f t="shared" si="80"/>
        <v>0</v>
      </c>
      <c r="J189" s="9">
        <f t="shared" si="80"/>
        <v>150</v>
      </c>
      <c r="K189" s="9">
        <f t="shared" si="80"/>
        <v>0</v>
      </c>
      <c r="L189" s="9">
        <f t="shared" si="80"/>
        <v>150</v>
      </c>
      <c r="M189" s="9">
        <f t="shared" si="80"/>
        <v>0</v>
      </c>
      <c r="N189" s="9">
        <f t="shared" si="80"/>
        <v>150</v>
      </c>
      <c r="O189" s="81">
        <f t="shared" si="80"/>
        <v>0</v>
      </c>
      <c r="P189" s="81">
        <f t="shared" si="80"/>
        <v>150</v>
      </c>
      <c r="Q189" s="81">
        <f t="shared" si="80"/>
        <v>0</v>
      </c>
    </row>
    <row r="190" spans="1:17" ht="45.75" customHeight="1">
      <c r="A190" s="109" t="s">
        <v>86</v>
      </c>
      <c r="B190" s="13" t="s">
        <v>115</v>
      </c>
      <c r="C190" s="13" t="s">
        <v>118</v>
      </c>
      <c r="D190" s="105" t="s">
        <v>649</v>
      </c>
      <c r="E190" s="13" t="s">
        <v>167</v>
      </c>
      <c r="F190" s="9">
        <f>G190+H190+I190</f>
        <v>195</v>
      </c>
      <c r="G190" s="9"/>
      <c r="H190" s="9">
        <f>150+45</f>
        <v>195</v>
      </c>
      <c r="I190" s="9"/>
      <c r="J190" s="9">
        <f>K190+L190+M190</f>
        <v>150</v>
      </c>
      <c r="K190" s="9"/>
      <c r="L190" s="9">
        <v>150</v>
      </c>
      <c r="M190" s="9"/>
      <c r="N190" s="9">
        <f>O190+P190+Q190</f>
        <v>150</v>
      </c>
      <c r="O190" s="81"/>
      <c r="P190" s="81">
        <v>150</v>
      </c>
      <c r="Q190" s="81"/>
    </row>
    <row r="191" spans="1:17" ht="101.25" customHeight="1">
      <c r="A191" s="109" t="s">
        <v>609</v>
      </c>
      <c r="B191" s="13" t="s">
        <v>115</v>
      </c>
      <c r="C191" s="13" t="s">
        <v>118</v>
      </c>
      <c r="D191" s="105" t="s">
        <v>648</v>
      </c>
      <c r="E191" s="13"/>
      <c r="F191" s="9">
        <f>F192+F193</f>
        <v>27.3</v>
      </c>
      <c r="G191" s="9">
        <f aca="true" t="shared" si="81" ref="G191:Q191">G192+G193</f>
        <v>0</v>
      </c>
      <c r="H191" s="9">
        <f t="shared" si="81"/>
        <v>0</v>
      </c>
      <c r="I191" s="9">
        <f t="shared" si="81"/>
        <v>27.3</v>
      </c>
      <c r="J191" s="9">
        <f t="shared" si="81"/>
        <v>27.3</v>
      </c>
      <c r="K191" s="9">
        <f t="shared" si="81"/>
        <v>0</v>
      </c>
      <c r="L191" s="9">
        <f t="shared" si="81"/>
        <v>0</v>
      </c>
      <c r="M191" s="9">
        <f t="shared" si="81"/>
        <v>27.3</v>
      </c>
      <c r="N191" s="9">
        <f t="shared" si="81"/>
        <v>27.3</v>
      </c>
      <c r="O191" s="81">
        <f t="shared" si="81"/>
        <v>0</v>
      </c>
      <c r="P191" s="81">
        <f t="shared" si="81"/>
        <v>0</v>
      </c>
      <c r="Q191" s="81">
        <f t="shared" si="81"/>
        <v>27.3</v>
      </c>
    </row>
    <row r="192" spans="1:17" ht="24" customHeight="1">
      <c r="A192" s="109" t="s">
        <v>163</v>
      </c>
      <c r="B192" s="13" t="s">
        <v>115</v>
      </c>
      <c r="C192" s="13" t="s">
        <v>118</v>
      </c>
      <c r="D192" s="105" t="s">
        <v>648</v>
      </c>
      <c r="E192" s="13" t="s">
        <v>164</v>
      </c>
      <c r="F192" s="9">
        <f>G192+H192+I192</f>
        <v>19.1</v>
      </c>
      <c r="G192" s="9"/>
      <c r="H192" s="9"/>
      <c r="I192" s="9">
        <v>19.1</v>
      </c>
      <c r="J192" s="9">
        <f>K192+L192+M192</f>
        <v>19.1</v>
      </c>
      <c r="K192" s="9"/>
      <c r="L192" s="9"/>
      <c r="M192" s="9">
        <v>19.1</v>
      </c>
      <c r="N192" s="9">
        <f>O192+P192+Q192</f>
        <v>19.1</v>
      </c>
      <c r="O192" s="81"/>
      <c r="P192" s="81"/>
      <c r="Q192" s="81">
        <v>19.1</v>
      </c>
    </row>
    <row r="193" spans="1:17" ht="41.25" customHeight="1">
      <c r="A193" s="109" t="s">
        <v>86</v>
      </c>
      <c r="B193" s="13" t="s">
        <v>115</v>
      </c>
      <c r="C193" s="13" t="s">
        <v>118</v>
      </c>
      <c r="D193" s="105" t="s">
        <v>648</v>
      </c>
      <c r="E193" s="13" t="s">
        <v>167</v>
      </c>
      <c r="F193" s="9">
        <f>G193+H193+I193</f>
        <v>8.2</v>
      </c>
      <c r="G193" s="9"/>
      <c r="H193" s="9"/>
      <c r="I193" s="9">
        <v>8.2</v>
      </c>
      <c r="J193" s="9">
        <f>K193+L193+M193</f>
        <v>8.2</v>
      </c>
      <c r="K193" s="9"/>
      <c r="L193" s="9"/>
      <c r="M193" s="9">
        <v>8.2</v>
      </c>
      <c r="N193" s="9">
        <f>O193+P193+Q193</f>
        <v>8.2</v>
      </c>
      <c r="O193" s="81"/>
      <c r="P193" s="81"/>
      <c r="Q193" s="81">
        <v>8.2</v>
      </c>
    </row>
    <row r="194" spans="1:17" ht="26.25" customHeight="1">
      <c r="A194" s="154" t="s">
        <v>318</v>
      </c>
      <c r="B194" s="13" t="s">
        <v>115</v>
      </c>
      <c r="C194" s="13" t="s">
        <v>118</v>
      </c>
      <c r="D194" s="105" t="s">
        <v>228</v>
      </c>
      <c r="E194" s="13"/>
      <c r="F194" s="9">
        <f>F195</f>
        <v>180</v>
      </c>
      <c r="G194" s="9">
        <f aca="true" t="shared" si="82" ref="G194:N195">G195</f>
        <v>0</v>
      </c>
      <c r="H194" s="9">
        <f t="shared" si="82"/>
        <v>180</v>
      </c>
      <c r="I194" s="9">
        <f t="shared" si="82"/>
        <v>0</v>
      </c>
      <c r="J194" s="9">
        <f t="shared" si="82"/>
        <v>0</v>
      </c>
      <c r="K194" s="9">
        <f t="shared" si="82"/>
        <v>0</v>
      </c>
      <c r="L194" s="9">
        <f t="shared" si="82"/>
        <v>0</v>
      </c>
      <c r="M194" s="9">
        <f t="shared" si="82"/>
        <v>0</v>
      </c>
      <c r="N194" s="9">
        <f t="shared" si="82"/>
        <v>0</v>
      </c>
      <c r="O194" s="81"/>
      <c r="P194" s="81"/>
      <c r="Q194" s="81"/>
    </row>
    <row r="195" spans="1:17" ht="30" customHeight="1">
      <c r="A195" s="154" t="s">
        <v>138</v>
      </c>
      <c r="B195" s="13" t="s">
        <v>115</v>
      </c>
      <c r="C195" s="13" t="s">
        <v>118</v>
      </c>
      <c r="D195" s="105" t="s">
        <v>229</v>
      </c>
      <c r="E195" s="13"/>
      <c r="F195" s="9">
        <f>F196</f>
        <v>180</v>
      </c>
      <c r="G195" s="9">
        <f t="shared" si="82"/>
        <v>0</v>
      </c>
      <c r="H195" s="9">
        <f t="shared" si="82"/>
        <v>180</v>
      </c>
      <c r="I195" s="9">
        <f t="shared" si="82"/>
        <v>0</v>
      </c>
      <c r="J195" s="9">
        <f t="shared" si="82"/>
        <v>0</v>
      </c>
      <c r="K195" s="9">
        <f t="shared" si="82"/>
        <v>0</v>
      </c>
      <c r="L195" s="9">
        <f t="shared" si="82"/>
        <v>0</v>
      </c>
      <c r="M195" s="9">
        <f t="shared" si="82"/>
        <v>0</v>
      </c>
      <c r="N195" s="9">
        <f t="shared" si="82"/>
        <v>0</v>
      </c>
      <c r="O195" s="81"/>
      <c r="P195" s="81"/>
      <c r="Q195" s="81"/>
    </row>
    <row r="196" spans="1:17" ht="41.25" customHeight="1">
      <c r="A196" s="109" t="s">
        <v>86</v>
      </c>
      <c r="B196" s="13" t="s">
        <v>115</v>
      </c>
      <c r="C196" s="13" t="s">
        <v>118</v>
      </c>
      <c r="D196" s="105" t="s">
        <v>229</v>
      </c>
      <c r="E196" s="13" t="s">
        <v>167</v>
      </c>
      <c r="F196" s="9">
        <f>G196+H196+I196</f>
        <v>180</v>
      </c>
      <c r="G196" s="9"/>
      <c r="H196" s="9">
        <v>180</v>
      </c>
      <c r="I196" s="9"/>
      <c r="J196" s="9"/>
      <c r="K196" s="9"/>
      <c r="L196" s="9"/>
      <c r="M196" s="9"/>
      <c r="N196" s="9"/>
      <c r="O196" s="81"/>
      <c r="P196" s="81"/>
      <c r="Q196" s="81"/>
    </row>
    <row r="197" spans="1:17" ht="38.25" customHeight="1">
      <c r="A197" s="87" t="s">
        <v>195</v>
      </c>
      <c r="B197" s="10" t="s">
        <v>115</v>
      </c>
      <c r="C197" s="10" t="s">
        <v>137</v>
      </c>
      <c r="D197" s="152"/>
      <c r="E197" s="10"/>
      <c r="F197" s="11">
        <f aca="true" t="shared" si="83" ref="F197:Q198">F198</f>
        <v>991.7</v>
      </c>
      <c r="G197" s="11">
        <f t="shared" si="83"/>
        <v>833.6</v>
      </c>
      <c r="H197" s="11">
        <f t="shared" si="83"/>
        <v>158.10000000000002</v>
      </c>
      <c r="I197" s="11">
        <f t="shared" si="83"/>
        <v>0</v>
      </c>
      <c r="J197" s="11">
        <f t="shared" si="83"/>
        <v>346.4</v>
      </c>
      <c r="K197" s="11">
        <f t="shared" si="83"/>
        <v>220.6</v>
      </c>
      <c r="L197" s="11">
        <f t="shared" si="83"/>
        <v>125.80000000000001</v>
      </c>
      <c r="M197" s="11">
        <f t="shared" si="83"/>
        <v>0</v>
      </c>
      <c r="N197" s="11">
        <f t="shared" si="83"/>
        <v>346.4</v>
      </c>
      <c r="O197" s="88">
        <f t="shared" si="83"/>
        <v>220.6</v>
      </c>
      <c r="P197" s="88">
        <f t="shared" si="83"/>
        <v>125.80000000000001</v>
      </c>
      <c r="Q197" s="88">
        <f t="shared" si="83"/>
        <v>0</v>
      </c>
    </row>
    <row r="198" spans="1:17" ht="42.75" customHeight="1">
      <c r="A198" s="109" t="s">
        <v>487</v>
      </c>
      <c r="B198" s="13" t="s">
        <v>115</v>
      </c>
      <c r="C198" s="13" t="s">
        <v>137</v>
      </c>
      <c r="D198" s="105" t="s">
        <v>230</v>
      </c>
      <c r="E198" s="13"/>
      <c r="F198" s="9">
        <f t="shared" si="83"/>
        <v>991.7</v>
      </c>
      <c r="G198" s="9">
        <f t="shared" si="83"/>
        <v>833.6</v>
      </c>
      <c r="H198" s="9">
        <f t="shared" si="83"/>
        <v>158.10000000000002</v>
      </c>
      <c r="I198" s="9">
        <f t="shared" si="83"/>
        <v>0</v>
      </c>
      <c r="J198" s="9">
        <f t="shared" si="83"/>
        <v>346.4</v>
      </c>
      <c r="K198" s="9">
        <f t="shared" si="83"/>
        <v>220.6</v>
      </c>
      <c r="L198" s="9">
        <f t="shared" si="83"/>
        <v>125.80000000000001</v>
      </c>
      <c r="M198" s="9">
        <f t="shared" si="83"/>
        <v>0</v>
      </c>
      <c r="N198" s="9">
        <f t="shared" si="83"/>
        <v>346.4</v>
      </c>
      <c r="O198" s="81">
        <f t="shared" si="83"/>
        <v>220.6</v>
      </c>
      <c r="P198" s="81">
        <f t="shared" si="83"/>
        <v>125.80000000000001</v>
      </c>
      <c r="Q198" s="81">
        <f t="shared" si="83"/>
        <v>0</v>
      </c>
    </row>
    <row r="199" spans="1:17" ht="24" customHeight="1">
      <c r="A199" s="109" t="s">
        <v>184</v>
      </c>
      <c r="B199" s="13" t="s">
        <v>115</v>
      </c>
      <c r="C199" s="13" t="s">
        <v>137</v>
      </c>
      <c r="D199" s="105" t="s">
        <v>60</v>
      </c>
      <c r="E199" s="13"/>
      <c r="F199" s="9">
        <f aca="true" t="shared" si="84" ref="F199:N199">F200+F204+F209+F212+F215</f>
        <v>991.7</v>
      </c>
      <c r="G199" s="9">
        <f t="shared" si="84"/>
        <v>833.6</v>
      </c>
      <c r="H199" s="9">
        <f t="shared" si="84"/>
        <v>158.10000000000002</v>
      </c>
      <c r="I199" s="9">
        <f t="shared" si="84"/>
        <v>0</v>
      </c>
      <c r="J199" s="9">
        <f t="shared" si="84"/>
        <v>346.4</v>
      </c>
      <c r="K199" s="9">
        <f t="shared" si="84"/>
        <v>220.6</v>
      </c>
      <c r="L199" s="9">
        <f t="shared" si="84"/>
        <v>125.80000000000001</v>
      </c>
      <c r="M199" s="9">
        <f t="shared" si="84"/>
        <v>0</v>
      </c>
      <c r="N199" s="9">
        <f t="shared" si="84"/>
        <v>346.4</v>
      </c>
      <c r="O199" s="81">
        <f>O200+O204+O209+O212+O215</f>
        <v>220.6</v>
      </c>
      <c r="P199" s="81">
        <f>P200+P204+P209+P212+P215</f>
        <v>125.80000000000001</v>
      </c>
      <c r="Q199" s="81">
        <f>Q200+Q204+Q209+Q212+Q215</f>
        <v>0</v>
      </c>
    </row>
    <row r="200" spans="1:17" ht="27.75" customHeight="1">
      <c r="A200" s="109" t="s">
        <v>507</v>
      </c>
      <c r="B200" s="13" t="s">
        <v>115</v>
      </c>
      <c r="C200" s="13" t="s">
        <v>137</v>
      </c>
      <c r="D200" s="105" t="s">
        <v>488</v>
      </c>
      <c r="E200" s="13"/>
      <c r="F200" s="9">
        <f aca="true" t="shared" si="85" ref="F200:Q200">F201</f>
        <v>46.2</v>
      </c>
      <c r="G200" s="9">
        <f t="shared" si="85"/>
        <v>0</v>
      </c>
      <c r="H200" s="9">
        <f t="shared" si="85"/>
        <v>46.2</v>
      </c>
      <c r="I200" s="9">
        <f t="shared" si="85"/>
        <v>0</v>
      </c>
      <c r="J200" s="9">
        <f t="shared" si="85"/>
        <v>46.2</v>
      </c>
      <c r="K200" s="9">
        <f t="shared" si="85"/>
        <v>0</v>
      </c>
      <c r="L200" s="9">
        <f t="shared" si="85"/>
        <v>46.2</v>
      </c>
      <c r="M200" s="9">
        <f t="shared" si="85"/>
        <v>0</v>
      </c>
      <c r="N200" s="9">
        <f t="shared" si="85"/>
        <v>46.2</v>
      </c>
      <c r="O200" s="81">
        <f t="shared" si="85"/>
        <v>0</v>
      </c>
      <c r="P200" s="81">
        <f t="shared" si="85"/>
        <v>46.2</v>
      </c>
      <c r="Q200" s="81">
        <f t="shared" si="85"/>
        <v>0</v>
      </c>
    </row>
    <row r="201" spans="1:17" ht="24.75" customHeight="1">
      <c r="A201" s="109" t="s">
        <v>313</v>
      </c>
      <c r="B201" s="13" t="s">
        <v>115</v>
      </c>
      <c r="C201" s="13" t="s">
        <v>137</v>
      </c>
      <c r="D201" s="105" t="s">
        <v>489</v>
      </c>
      <c r="E201" s="13"/>
      <c r="F201" s="9">
        <f aca="true" t="shared" si="86" ref="F201:N201">F202+F203</f>
        <v>46.2</v>
      </c>
      <c r="G201" s="9">
        <f t="shared" si="86"/>
        <v>0</v>
      </c>
      <c r="H201" s="9">
        <f t="shared" si="86"/>
        <v>46.2</v>
      </c>
      <c r="I201" s="9">
        <f t="shared" si="86"/>
        <v>0</v>
      </c>
      <c r="J201" s="9">
        <f t="shared" si="86"/>
        <v>46.2</v>
      </c>
      <c r="K201" s="9">
        <f t="shared" si="86"/>
        <v>0</v>
      </c>
      <c r="L201" s="9">
        <f t="shared" si="86"/>
        <v>46.2</v>
      </c>
      <c r="M201" s="9">
        <f t="shared" si="86"/>
        <v>0</v>
      </c>
      <c r="N201" s="9">
        <f t="shared" si="86"/>
        <v>46.2</v>
      </c>
      <c r="O201" s="81">
        <f>O202+O203</f>
        <v>0</v>
      </c>
      <c r="P201" s="81">
        <f>P202+P203</f>
        <v>46.2</v>
      </c>
      <c r="Q201" s="81">
        <f>Q202+Q203</f>
        <v>0</v>
      </c>
    </row>
    <row r="202" spans="1:17" ht="20.25" customHeight="1">
      <c r="A202" s="109" t="s">
        <v>86</v>
      </c>
      <c r="B202" s="13" t="s">
        <v>115</v>
      </c>
      <c r="C202" s="13" t="s">
        <v>137</v>
      </c>
      <c r="D202" s="105" t="s">
        <v>489</v>
      </c>
      <c r="E202" s="13" t="s">
        <v>167</v>
      </c>
      <c r="F202" s="9">
        <f>G202+H202+I202</f>
        <v>43.2</v>
      </c>
      <c r="G202" s="9"/>
      <c r="H202" s="9">
        <v>43.2</v>
      </c>
      <c r="I202" s="9"/>
      <c r="J202" s="9">
        <f>K202+L202+M202</f>
        <v>43.2</v>
      </c>
      <c r="K202" s="9"/>
      <c r="L202" s="9">
        <v>43.2</v>
      </c>
      <c r="M202" s="9"/>
      <c r="N202" s="9">
        <f>O202+P202+Q202</f>
        <v>43.2</v>
      </c>
      <c r="O202" s="81"/>
      <c r="P202" s="81">
        <v>43.2</v>
      </c>
      <c r="Q202" s="81"/>
    </row>
    <row r="203" spans="1:17" ht="18.75">
      <c r="A203" s="109" t="s">
        <v>173</v>
      </c>
      <c r="B203" s="13" t="s">
        <v>115</v>
      </c>
      <c r="C203" s="13" t="s">
        <v>137</v>
      </c>
      <c r="D203" s="105" t="s">
        <v>489</v>
      </c>
      <c r="E203" s="13" t="s">
        <v>169</v>
      </c>
      <c r="F203" s="9">
        <f>G203+H203+I203</f>
        <v>3</v>
      </c>
      <c r="G203" s="9"/>
      <c r="H203" s="9">
        <v>3</v>
      </c>
      <c r="I203" s="9"/>
      <c r="J203" s="9">
        <f>K203+L203+M203</f>
        <v>3</v>
      </c>
      <c r="K203" s="9"/>
      <c r="L203" s="9">
        <v>3</v>
      </c>
      <c r="M203" s="9"/>
      <c r="N203" s="9">
        <f>O203+P203+Q203</f>
        <v>3</v>
      </c>
      <c r="O203" s="91"/>
      <c r="P203" s="97">
        <v>3</v>
      </c>
      <c r="Q203" s="91"/>
    </row>
    <row r="204" spans="1:17" ht="42" customHeight="1">
      <c r="A204" s="109" t="s">
        <v>72</v>
      </c>
      <c r="B204" s="13" t="s">
        <v>115</v>
      </c>
      <c r="C204" s="13" t="s">
        <v>137</v>
      </c>
      <c r="D204" s="105" t="s">
        <v>97</v>
      </c>
      <c r="E204" s="13"/>
      <c r="F204" s="9">
        <f>F207+F205</f>
        <v>927.5</v>
      </c>
      <c r="G204" s="9">
        <f aca="true" t="shared" si="87" ref="G204:Q204">G207+G205</f>
        <v>833.6</v>
      </c>
      <c r="H204" s="9">
        <f t="shared" si="87"/>
        <v>93.9</v>
      </c>
      <c r="I204" s="9">
        <f t="shared" si="87"/>
        <v>0</v>
      </c>
      <c r="J204" s="9">
        <f t="shared" si="87"/>
        <v>282.2</v>
      </c>
      <c r="K204" s="9">
        <f t="shared" si="87"/>
        <v>220.6</v>
      </c>
      <c r="L204" s="9">
        <f t="shared" si="87"/>
        <v>61.6</v>
      </c>
      <c r="M204" s="9">
        <f t="shared" si="87"/>
        <v>0</v>
      </c>
      <c r="N204" s="9">
        <f t="shared" si="87"/>
        <v>282.2</v>
      </c>
      <c r="O204" s="81">
        <f t="shared" si="87"/>
        <v>220.6</v>
      </c>
      <c r="P204" s="81">
        <f t="shared" si="87"/>
        <v>61.6</v>
      </c>
      <c r="Q204" s="81">
        <f t="shared" si="87"/>
        <v>0</v>
      </c>
    </row>
    <row r="205" spans="1:17" ht="26.25" customHeight="1">
      <c r="A205" s="120" t="s">
        <v>313</v>
      </c>
      <c r="B205" s="13" t="s">
        <v>115</v>
      </c>
      <c r="C205" s="13" t="s">
        <v>137</v>
      </c>
      <c r="D205" s="105" t="s">
        <v>617</v>
      </c>
      <c r="E205" s="13"/>
      <c r="F205" s="9">
        <f aca="true" t="shared" si="88" ref="F205:Q207">F206</f>
        <v>50</v>
      </c>
      <c r="G205" s="9">
        <f t="shared" si="88"/>
        <v>0</v>
      </c>
      <c r="H205" s="9">
        <f t="shared" si="88"/>
        <v>50</v>
      </c>
      <c r="I205" s="9">
        <f t="shared" si="88"/>
        <v>0</v>
      </c>
      <c r="J205" s="9">
        <f t="shared" si="88"/>
        <v>50</v>
      </c>
      <c r="K205" s="9">
        <f t="shared" si="88"/>
        <v>0</v>
      </c>
      <c r="L205" s="9">
        <f t="shared" si="88"/>
        <v>50</v>
      </c>
      <c r="M205" s="9">
        <f t="shared" si="88"/>
        <v>0</v>
      </c>
      <c r="N205" s="9">
        <f t="shared" si="88"/>
        <v>50</v>
      </c>
      <c r="O205" s="81">
        <f t="shared" si="88"/>
        <v>0</v>
      </c>
      <c r="P205" s="81">
        <f t="shared" si="88"/>
        <v>50</v>
      </c>
      <c r="Q205" s="81">
        <f t="shared" si="88"/>
        <v>0</v>
      </c>
    </row>
    <row r="206" spans="1:17" ht="42" customHeight="1">
      <c r="A206" s="109" t="s">
        <v>86</v>
      </c>
      <c r="B206" s="13" t="s">
        <v>115</v>
      </c>
      <c r="C206" s="13" t="s">
        <v>137</v>
      </c>
      <c r="D206" s="105" t="s">
        <v>617</v>
      </c>
      <c r="E206" s="13" t="s">
        <v>167</v>
      </c>
      <c r="F206" s="9">
        <f>G206+H206+I206</f>
        <v>50</v>
      </c>
      <c r="G206" s="9">
        <v>0</v>
      </c>
      <c r="H206" s="9">
        <v>50</v>
      </c>
      <c r="I206" s="9"/>
      <c r="J206" s="9">
        <f>K206++L206+M206</f>
        <v>50</v>
      </c>
      <c r="K206" s="9"/>
      <c r="L206" s="9">
        <v>50</v>
      </c>
      <c r="M206" s="9"/>
      <c r="N206" s="9">
        <f>O206++P206+Q206</f>
        <v>50</v>
      </c>
      <c r="O206" s="81"/>
      <c r="P206" s="81">
        <v>50</v>
      </c>
      <c r="Q206" s="85"/>
    </row>
    <row r="207" spans="1:17" ht="42" customHeight="1">
      <c r="A207" s="109" t="s">
        <v>285</v>
      </c>
      <c r="B207" s="13" t="s">
        <v>115</v>
      </c>
      <c r="C207" s="13" t="s">
        <v>137</v>
      </c>
      <c r="D207" s="105" t="s">
        <v>490</v>
      </c>
      <c r="E207" s="13"/>
      <c r="F207" s="9">
        <f t="shared" si="88"/>
        <v>877.5</v>
      </c>
      <c r="G207" s="9">
        <f>G208</f>
        <v>833.6</v>
      </c>
      <c r="H207" s="9">
        <f t="shared" si="88"/>
        <v>43.9</v>
      </c>
      <c r="I207" s="9">
        <f t="shared" si="88"/>
        <v>0</v>
      </c>
      <c r="J207" s="9">
        <f t="shared" si="88"/>
        <v>232.2</v>
      </c>
      <c r="K207" s="9">
        <f t="shared" si="88"/>
        <v>220.6</v>
      </c>
      <c r="L207" s="9">
        <f t="shared" si="88"/>
        <v>11.6</v>
      </c>
      <c r="M207" s="9">
        <f t="shared" si="88"/>
        <v>0</v>
      </c>
      <c r="N207" s="9">
        <f t="shared" si="88"/>
        <v>232.2</v>
      </c>
      <c r="O207" s="81">
        <f t="shared" si="88"/>
        <v>220.6</v>
      </c>
      <c r="P207" s="81">
        <f t="shared" si="88"/>
        <v>11.6</v>
      </c>
      <c r="Q207" s="81">
        <f t="shared" si="88"/>
        <v>0</v>
      </c>
    </row>
    <row r="208" spans="1:17" ht="45.75" customHeight="1">
      <c r="A208" s="109" t="s">
        <v>86</v>
      </c>
      <c r="B208" s="13" t="s">
        <v>115</v>
      </c>
      <c r="C208" s="13" t="s">
        <v>137</v>
      </c>
      <c r="D208" s="105" t="s">
        <v>490</v>
      </c>
      <c r="E208" s="13" t="s">
        <v>167</v>
      </c>
      <c r="F208" s="9">
        <f>G208+H208+I208</f>
        <v>877.5</v>
      </c>
      <c r="G208" s="9">
        <v>833.6</v>
      </c>
      <c r="H208" s="9">
        <v>43.9</v>
      </c>
      <c r="I208" s="9"/>
      <c r="J208" s="9">
        <f>K208++L208+M208</f>
        <v>232.2</v>
      </c>
      <c r="K208" s="9">
        <v>220.6</v>
      </c>
      <c r="L208" s="9">
        <v>11.6</v>
      </c>
      <c r="M208" s="9"/>
      <c r="N208" s="9">
        <f>O208++P208+Q208</f>
        <v>232.2</v>
      </c>
      <c r="O208" s="81">
        <v>220.6</v>
      </c>
      <c r="P208" s="81">
        <v>11.6</v>
      </c>
      <c r="Q208" s="85"/>
    </row>
    <row r="209" spans="1:17" ht="41.25" customHeight="1">
      <c r="A209" s="109" t="s">
        <v>74</v>
      </c>
      <c r="B209" s="13" t="s">
        <v>115</v>
      </c>
      <c r="C209" s="13" t="s">
        <v>137</v>
      </c>
      <c r="D209" s="105" t="s">
        <v>61</v>
      </c>
      <c r="E209" s="13"/>
      <c r="F209" s="9">
        <f aca="true" t="shared" si="89" ref="F209:Q210">F210</f>
        <v>10</v>
      </c>
      <c r="G209" s="9">
        <f t="shared" si="89"/>
        <v>0</v>
      </c>
      <c r="H209" s="9">
        <f t="shared" si="89"/>
        <v>10</v>
      </c>
      <c r="I209" s="9">
        <f t="shared" si="89"/>
        <v>0</v>
      </c>
      <c r="J209" s="9">
        <f t="shared" si="89"/>
        <v>10</v>
      </c>
      <c r="K209" s="9">
        <f t="shared" si="89"/>
        <v>0</v>
      </c>
      <c r="L209" s="9">
        <f t="shared" si="89"/>
        <v>10</v>
      </c>
      <c r="M209" s="9">
        <f t="shared" si="89"/>
        <v>0</v>
      </c>
      <c r="N209" s="9">
        <f t="shared" si="89"/>
        <v>10</v>
      </c>
      <c r="O209" s="81">
        <f t="shared" si="89"/>
        <v>0</v>
      </c>
      <c r="P209" s="81">
        <f t="shared" si="89"/>
        <v>10</v>
      </c>
      <c r="Q209" s="81">
        <f t="shared" si="89"/>
        <v>0</v>
      </c>
    </row>
    <row r="210" spans="1:17" ht="27" customHeight="1">
      <c r="A210" s="109" t="s">
        <v>313</v>
      </c>
      <c r="B210" s="13" t="s">
        <v>115</v>
      </c>
      <c r="C210" s="13" t="s">
        <v>137</v>
      </c>
      <c r="D210" s="105" t="s">
        <v>491</v>
      </c>
      <c r="E210" s="13"/>
      <c r="F210" s="9">
        <f t="shared" si="89"/>
        <v>10</v>
      </c>
      <c r="G210" s="9">
        <f t="shared" si="89"/>
        <v>0</v>
      </c>
      <c r="H210" s="9">
        <f t="shared" si="89"/>
        <v>10</v>
      </c>
      <c r="I210" s="9">
        <f t="shared" si="89"/>
        <v>0</v>
      </c>
      <c r="J210" s="9">
        <f t="shared" si="89"/>
        <v>10</v>
      </c>
      <c r="K210" s="9">
        <f t="shared" si="89"/>
        <v>0</v>
      </c>
      <c r="L210" s="9">
        <f t="shared" si="89"/>
        <v>10</v>
      </c>
      <c r="M210" s="9">
        <f t="shared" si="89"/>
        <v>0</v>
      </c>
      <c r="N210" s="9">
        <f t="shared" si="89"/>
        <v>10</v>
      </c>
      <c r="O210" s="81">
        <f t="shared" si="89"/>
        <v>0</v>
      </c>
      <c r="P210" s="81">
        <f t="shared" si="89"/>
        <v>10</v>
      </c>
      <c r="Q210" s="81">
        <f t="shared" si="89"/>
        <v>0</v>
      </c>
    </row>
    <row r="211" spans="1:17" ht="24" customHeight="1">
      <c r="A211" s="109" t="s">
        <v>173</v>
      </c>
      <c r="B211" s="13" t="s">
        <v>115</v>
      </c>
      <c r="C211" s="13" t="s">
        <v>137</v>
      </c>
      <c r="D211" s="105" t="s">
        <v>491</v>
      </c>
      <c r="E211" s="13" t="s">
        <v>169</v>
      </c>
      <c r="F211" s="9">
        <f>G211+H211+I211</f>
        <v>10</v>
      </c>
      <c r="G211" s="9"/>
      <c r="H211" s="9">
        <v>10</v>
      </c>
      <c r="I211" s="9"/>
      <c r="J211" s="9">
        <f>K211+L211+M211</f>
        <v>10</v>
      </c>
      <c r="K211" s="9"/>
      <c r="L211" s="9">
        <v>10</v>
      </c>
      <c r="M211" s="9"/>
      <c r="N211" s="9">
        <f>O211+P211+Q211</f>
        <v>10</v>
      </c>
      <c r="O211" s="85"/>
      <c r="P211" s="85">
        <v>10</v>
      </c>
      <c r="Q211" s="85"/>
    </row>
    <row r="212" spans="1:17" ht="37.5" customHeight="1">
      <c r="A212" s="109" t="s">
        <v>493</v>
      </c>
      <c r="B212" s="13" t="s">
        <v>115</v>
      </c>
      <c r="C212" s="13" t="s">
        <v>137</v>
      </c>
      <c r="D212" s="105" t="s">
        <v>492</v>
      </c>
      <c r="E212" s="13"/>
      <c r="F212" s="9">
        <f aca="true" t="shared" si="90" ref="F212:Q213">F213</f>
        <v>4</v>
      </c>
      <c r="G212" s="9">
        <f t="shared" si="90"/>
        <v>0</v>
      </c>
      <c r="H212" s="9">
        <f t="shared" si="90"/>
        <v>4</v>
      </c>
      <c r="I212" s="9">
        <f t="shared" si="90"/>
        <v>0</v>
      </c>
      <c r="J212" s="9">
        <f t="shared" si="90"/>
        <v>4</v>
      </c>
      <c r="K212" s="9">
        <f t="shared" si="90"/>
        <v>0</v>
      </c>
      <c r="L212" s="9">
        <f t="shared" si="90"/>
        <v>4</v>
      </c>
      <c r="M212" s="9">
        <f t="shared" si="90"/>
        <v>0</v>
      </c>
      <c r="N212" s="9">
        <f t="shared" si="90"/>
        <v>4</v>
      </c>
      <c r="O212" s="81">
        <f t="shared" si="90"/>
        <v>0</v>
      </c>
      <c r="P212" s="81">
        <f t="shared" si="90"/>
        <v>4</v>
      </c>
      <c r="Q212" s="81">
        <f t="shared" si="90"/>
        <v>0</v>
      </c>
    </row>
    <row r="213" spans="1:17" ht="24.75" customHeight="1">
      <c r="A213" s="109" t="s">
        <v>313</v>
      </c>
      <c r="B213" s="13" t="s">
        <v>115</v>
      </c>
      <c r="C213" s="13" t="s">
        <v>137</v>
      </c>
      <c r="D213" s="105" t="s">
        <v>494</v>
      </c>
      <c r="E213" s="13"/>
      <c r="F213" s="9">
        <f t="shared" si="90"/>
        <v>4</v>
      </c>
      <c r="G213" s="9">
        <f t="shared" si="90"/>
        <v>0</v>
      </c>
      <c r="H213" s="9">
        <f t="shared" si="90"/>
        <v>4</v>
      </c>
      <c r="I213" s="9">
        <f t="shared" si="90"/>
        <v>0</v>
      </c>
      <c r="J213" s="9">
        <f t="shared" si="90"/>
        <v>4</v>
      </c>
      <c r="K213" s="9">
        <f t="shared" si="90"/>
        <v>0</v>
      </c>
      <c r="L213" s="9">
        <f t="shared" si="90"/>
        <v>4</v>
      </c>
      <c r="M213" s="9">
        <f t="shared" si="90"/>
        <v>0</v>
      </c>
      <c r="N213" s="9">
        <f t="shared" si="90"/>
        <v>4</v>
      </c>
      <c r="O213" s="81">
        <f t="shared" si="90"/>
        <v>0</v>
      </c>
      <c r="P213" s="81">
        <f t="shared" si="90"/>
        <v>4</v>
      </c>
      <c r="Q213" s="81">
        <f t="shared" si="90"/>
        <v>0</v>
      </c>
    </row>
    <row r="214" spans="1:17" ht="41.25" customHeight="1">
      <c r="A214" s="109" t="s">
        <v>86</v>
      </c>
      <c r="B214" s="13" t="s">
        <v>115</v>
      </c>
      <c r="C214" s="13" t="s">
        <v>137</v>
      </c>
      <c r="D214" s="105" t="s">
        <v>494</v>
      </c>
      <c r="E214" s="13" t="s">
        <v>167</v>
      </c>
      <c r="F214" s="9">
        <f>G214+H214+I214</f>
        <v>4</v>
      </c>
      <c r="G214" s="9"/>
      <c r="H214" s="9">
        <v>4</v>
      </c>
      <c r="I214" s="9"/>
      <c r="J214" s="9">
        <f>K214+L214+M214</f>
        <v>4</v>
      </c>
      <c r="K214" s="9"/>
      <c r="L214" s="9">
        <v>4</v>
      </c>
      <c r="M214" s="9"/>
      <c r="N214" s="9">
        <f>O214+P214+Q214</f>
        <v>4</v>
      </c>
      <c r="O214" s="85"/>
      <c r="P214" s="85">
        <v>4</v>
      </c>
      <c r="Q214" s="85"/>
    </row>
    <row r="215" spans="1:17" ht="82.5" customHeight="1">
      <c r="A215" s="121" t="s">
        <v>542</v>
      </c>
      <c r="B215" s="13" t="s">
        <v>115</v>
      </c>
      <c r="C215" s="13" t="s">
        <v>137</v>
      </c>
      <c r="D215" s="105" t="s">
        <v>538</v>
      </c>
      <c r="E215" s="13"/>
      <c r="F215" s="9">
        <f aca="true" t="shared" si="91" ref="F215:Q216">F216</f>
        <v>4</v>
      </c>
      <c r="G215" s="9">
        <f t="shared" si="91"/>
        <v>0</v>
      </c>
      <c r="H215" s="9">
        <f t="shared" si="91"/>
        <v>4</v>
      </c>
      <c r="I215" s="9">
        <f t="shared" si="91"/>
        <v>0</v>
      </c>
      <c r="J215" s="9">
        <f t="shared" si="91"/>
        <v>4</v>
      </c>
      <c r="K215" s="9">
        <f t="shared" si="91"/>
        <v>0</v>
      </c>
      <c r="L215" s="9">
        <f t="shared" si="91"/>
        <v>4</v>
      </c>
      <c r="M215" s="9">
        <f t="shared" si="91"/>
        <v>0</v>
      </c>
      <c r="N215" s="9">
        <f t="shared" si="91"/>
        <v>4</v>
      </c>
      <c r="O215" s="81">
        <f t="shared" si="91"/>
        <v>0</v>
      </c>
      <c r="P215" s="81">
        <f t="shared" si="91"/>
        <v>4</v>
      </c>
      <c r="Q215" s="81">
        <f t="shared" si="91"/>
        <v>0</v>
      </c>
    </row>
    <row r="216" spans="1:17" ht="24" customHeight="1">
      <c r="A216" s="109" t="s">
        <v>313</v>
      </c>
      <c r="B216" s="13" t="s">
        <v>115</v>
      </c>
      <c r="C216" s="13" t="s">
        <v>137</v>
      </c>
      <c r="D216" s="105" t="s">
        <v>539</v>
      </c>
      <c r="E216" s="13"/>
      <c r="F216" s="9">
        <f t="shared" si="91"/>
        <v>4</v>
      </c>
      <c r="G216" s="9">
        <f t="shared" si="91"/>
        <v>0</v>
      </c>
      <c r="H216" s="9">
        <f t="shared" si="91"/>
        <v>4</v>
      </c>
      <c r="I216" s="9">
        <f t="shared" si="91"/>
        <v>0</v>
      </c>
      <c r="J216" s="9">
        <f t="shared" si="91"/>
        <v>4</v>
      </c>
      <c r="K216" s="9">
        <f t="shared" si="91"/>
        <v>0</v>
      </c>
      <c r="L216" s="9">
        <f t="shared" si="91"/>
        <v>4</v>
      </c>
      <c r="M216" s="9">
        <f t="shared" si="91"/>
        <v>0</v>
      </c>
      <c r="N216" s="9">
        <f t="shared" si="91"/>
        <v>4</v>
      </c>
      <c r="O216" s="81">
        <f t="shared" si="91"/>
        <v>0</v>
      </c>
      <c r="P216" s="81">
        <f t="shared" si="91"/>
        <v>4</v>
      </c>
      <c r="Q216" s="81">
        <f t="shared" si="91"/>
        <v>0</v>
      </c>
    </row>
    <row r="217" spans="1:17" ht="18.75">
      <c r="A217" s="109" t="s">
        <v>165</v>
      </c>
      <c r="B217" s="13" t="s">
        <v>115</v>
      </c>
      <c r="C217" s="13" t="s">
        <v>137</v>
      </c>
      <c r="D217" s="105" t="s">
        <v>539</v>
      </c>
      <c r="E217" s="13" t="s">
        <v>166</v>
      </c>
      <c r="F217" s="9">
        <f>G217+H216+I217</f>
        <v>4</v>
      </c>
      <c r="G217" s="9"/>
      <c r="H217" s="9">
        <v>4</v>
      </c>
      <c r="I217" s="9"/>
      <c r="J217" s="9">
        <f>K217+L216+M217</f>
        <v>4</v>
      </c>
      <c r="K217" s="9"/>
      <c r="L217" s="9">
        <v>4</v>
      </c>
      <c r="M217" s="9"/>
      <c r="N217" s="9">
        <f>O217+P216+Q217</f>
        <v>4</v>
      </c>
      <c r="O217" s="85"/>
      <c r="P217" s="85">
        <v>4</v>
      </c>
      <c r="Q217" s="85"/>
    </row>
    <row r="218" spans="1:17" ht="18.75">
      <c r="A218" s="87" t="s">
        <v>119</v>
      </c>
      <c r="B218" s="10" t="s">
        <v>113</v>
      </c>
      <c r="C218" s="10" t="s">
        <v>373</v>
      </c>
      <c r="D218" s="10"/>
      <c r="E218" s="10"/>
      <c r="F218" s="11">
        <f>F219+F225+F239</f>
        <v>62383.299999999996</v>
      </c>
      <c r="G218" s="11">
        <f aca="true" t="shared" si="92" ref="G218:Q218">G219+G225+G239</f>
        <v>13007.699999999999</v>
      </c>
      <c r="H218" s="11">
        <f t="shared" si="92"/>
        <v>49375.6</v>
      </c>
      <c r="I218" s="11">
        <f t="shared" si="92"/>
        <v>0</v>
      </c>
      <c r="J218" s="11">
        <f t="shared" si="92"/>
        <v>28784.7</v>
      </c>
      <c r="K218" s="11">
        <f t="shared" si="92"/>
        <v>13007.8</v>
      </c>
      <c r="L218" s="11">
        <f t="shared" si="92"/>
        <v>15776.9</v>
      </c>
      <c r="M218" s="11">
        <f t="shared" si="92"/>
        <v>0</v>
      </c>
      <c r="N218" s="11">
        <f t="shared" si="92"/>
        <v>28784.7</v>
      </c>
      <c r="O218" s="88">
        <f t="shared" si="92"/>
        <v>13007.8</v>
      </c>
      <c r="P218" s="88">
        <f t="shared" si="92"/>
        <v>15776.9</v>
      </c>
      <c r="Q218" s="88">
        <f t="shared" si="92"/>
        <v>0</v>
      </c>
    </row>
    <row r="219" spans="1:17" ht="18.75">
      <c r="A219" s="87" t="s">
        <v>530</v>
      </c>
      <c r="B219" s="10" t="s">
        <v>113</v>
      </c>
      <c r="C219" s="10" t="s">
        <v>125</v>
      </c>
      <c r="D219" s="10"/>
      <c r="E219" s="10"/>
      <c r="F219" s="11">
        <f aca="true" t="shared" si="93" ref="F219:Q223">F220</f>
        <v>5337.3</v>
      </c>
      <c r="G219" s="11">
        <f t="shared" si="93"/>
        <v>5177.2</v>
      </c>
      <c r="H219" s="11">
        <f t="shared" si="93"/>
        <v>160.1</v>
      </c>
      <c r="I219" s="11">
        <f t="shared" si="93"/>
        <v>0</v>
      </c>
      <c r="J219" s="11">
        <f t="shared" si="93"/>
        <v>5337.400000000001</v>
      </c>
      <c r="K219" s="11">
        <f t="shared" si="93"/>
        <v>5177.3</v>
      </c>
      <c r="L219" s="11">
        <f t="shared" si="93"/>
        <v>160.1</v>
      </c>
      <c r="M219" s="11">
        <f t="shared" si="93"/>
        <v>0</v>
      </c>
      <c r="N219" s="11">
        <f t="shared" si="93"/>
        <v>5337.400000000001</v>
      </c>
      <c r="O219" s="81">
        <f t="shared" si="93"/>
        <v>5177.3</v>
      </c>
      <c r="P219" s="81">
        <f t="shared" si="93"/>
        <v>160.1</v>
      </c>
      <c r="Q219" s="81">
        <f t="shared" si="93"/>
        <v>0</v>
      </c>
    </row>
    <row r="220" spans="1:17" ht="40.5" customHeight="1">
      <c r="A220" s="113" t="s">
        <v>461</v>
      </c>
      <c r="B220" s="13" t="s">
        <v>113</v>
      </c>
      <c r="C220" s="13" t="s">
        <v>125</v>
      </c>
      <c r="D220" s="163" t="s">
        <v>231</v>
      </c>
      <c r="E220" s="10"/>
      <c r="F220" s="9">
        <f t="shared" si="93"/>
        <v>5337.3</v>
      </c>
      <c r="G220" s="9">
        <f t="shared" si="93"/>
        <v>5177.2</v>
      </c>
      <c r="H220" s="9">
        <f t="shared" si="93"/>
        <v>160.1</v>
      </c>
      <c r="I220" s="9">
        <f t="shared" si="93"/>
        <v>0</v>
      </c>
      <c r="J220" s="9">
        <f t="shared" si="93"/>
        <v>5337.400000000001</v>
      </c>
      <c r="K220" s="9">
        <f t="shared" si="93"/>
        <v>5177.3</v>
      </c>
      <c r="L220" s="9">
        <f t="shared" si="93"/>
        <v>160.1</v>
      </c>
      <c r="M220" s="9">
        <f t="shared" si="93"/>
        <v>0</v>
      </c>
      <c r="N220" s="9">
        <f t="shared" si="93"/>
        <v>5337.400000000001</v>
      </c>
      <c r="O220" s="81">
        <f t="shared" si="93"/>
        <v>5177.3</v>
      </c>
      <c r="P220" s="81">
        <f t="shared" si="93"/>
        <v>160.1</v>
      </c>
      <c r="Q220" s="81">
        <f t="shared" si="93"/>
        <v>0</v>
      </c>
    </row>
    <row r="221" spans="1:17" ht="39.75" customHeight="1">
      <c r="A221" s="122" t="s">
        <v>543</v>
      </c>
      <c r="B221" s="13" t="s">
        <v>113</v>
      </c>
      <c r="C221" s="13" t="s">
        <v>125</v>
      </c>
      <c r="D221" s="163" t="s">
        <v>531</v>
      </c>
      <c r="E221" s="10"/>
      <c r="F221" s="9">
        <f t="shared" si="93"/>
        <v>5337.3</v>
      </c>
      <c r="G221" s="9">
        <f t="shared" si="93"/>
        <v>5177.2</v>
      </c>
      <c r="H221" s="9">
        <f t="shared" si="93"/>
        <v>160.1</v>
      </c>
      <c r="I221" s="9">
        <f t="shared" si="93"/>
        <v>0</v>
      </c>
      <c r="J221" s="9">
        <f t="shared" si="93"/>
        <v>5337.400000000001</v>
      </c>
      <c r="K221" s="9">
        <f t="shared" si="93"/>
        <v>5177.3</v>
      </c>
      <c r="L221" s="9">
        <f t="shared" si="93"/>
        <v>160.1</v>
      </c>
      <c r="M221" s="9">
        <f t="shared" si="93"/>
        <v>0</v>
      </c>
      <c r="N221" s="9">
        <f t="shared" si="93"/>
        <v>5337.400000000001</v>
      </c>
      <c r="O221" s="81">
        <f t="shared" si="93"/>
        <v>5177.3</v>
      </c>
      <c r="P221" s="81">
        <f t="shared" si="93"/>
        <v>160.1</v>
      </c>
      <c r="Q221" s="81">
        <f t="shared" si="93"/>
        <v>0</v>
      </c>
    </row>
    <row r="222" spans="1:17" ht="43.5" customHeight="1">
      <c r="A222" s="122" t="s">
        <v>532</v>
      </c>
      <c r="B222" s="13" t="s">
        <v>113</v>
      </c>
      <c r="C222" s="160" t="s">
        <v>125</v>
      </c>
      <c r="D222" s="164" t="s">
        <v>533</v>
      </c>
      <c r="E222" s="10"/>
      <c r="F222" s="9">
        <f t="shared" si="93"/>
        <v>5337.3</v>
      </c>
      <c r="G222" s="9">
        <f t="shared" si="93"/>
        <v>5177.2</v>
      </c>
      <c r="H222" s="9">
        <f t="shared" si="93"/>
        <v>160.1</v>
      </c>
      <c r="I222" s="9">
        <f t="shared" si="93"/>
        <v>0</v>
      </c>
      <c r="J222" s="9">
        <f t="shared" si="93"/>
        <v>5337.400000000001</v>
      </c>
      <c r="K222" s="9">
        <f t="shared" si="93"/>
        <v>5177.3</v>
      </c>
      <c r="L222" s="9">
        <f t="shared" si="93"/>
        <v>160.1</v>
      </c>
      <c r="M222" s="9">
        <f t="shared" si="93"/>
        <v>0</v>
      </c>
      <c r="N222" s="9">
        <f t="shared" si="93"/>
        <v>5337.400000000001</v>
      </c>
      <c r="O222" s="81">
        <f t="shared" si="93"/>
        <v>5177.3</v>
      </c>
      <c r="P222" s="81">
        <f t="shared" si="93"/>
        <v>160.1</v>
      </c>
      <c r="Q222" s="81">
        <f t="shared" si="93"/>
        <v>0</v>
      </c>
    </row>
    <row r="223" spans="1:17" ht="42" customHeight="1">
      <c r="A223" s="109" t="s">
        <v>534</v>
      </c>
      <c r="B223" s="13" t="s">
        <v>113</v>
      </c>
      <c r="C223" s="13" t="s">
        <v>125</v>
      </c>
      <c r="D223" s="165" t="s">
        <v>535</v>
      </c>
      <c r="E223" s="10"/>
      <c r="F223" s="9">
        <f t="shared" si="93"/>
        <v>5337.3</v>
      </c>
      <c r="G223" s="9">
        <f t="shared" si="93"/>
        <v>5177.2</v>
      </c>
      <c r="H223" s="9">
        <f t="shared" si="93"/>
        <v>160.1</v>
      </c>
      <c r="I223" s="9">
        <f t="shared" si="93"/>
        <v>0</v>
      </c>
      <c r="J223" s="9">
        <f t="shared" si="93"/>
        <v>5337.400000000001</v>
      </c>
      <c r="K223" s="9">
        <f t="shared" si="93"/>
        <v>5177.3</v>
      </c>
      <c r="L223" s="9">
        <f t="shared" si="93"/>
        <v>160.1</v>
      </c>
      <c r="M223" s="9">
        <f t="shared" si="93"/>
        <v>0</v>
      </c>
      <c r="N223" s="9">
        <f t="shared" si="93"/>
        <v>5337.400000000001</v>
      </c>
      <c r="O223" s="81">
        <f t="shared" si="93"/>
        <v>5177.3</v>
      </c>
      <c r="P223" s="81">
        <f t="shared" si="93"/>
        <v>160.1</v>
      </c>
      <c r="Q223" s="81">
        <f t="shared" si="93"/>
        <v>0</v>
      </c>
    </row>
    <row r="224" spans="1:17" ht="37.5">
      <c r="A224" s="109" t="s">
        <v>86</v>
      </c>
      <c r="B224" s="13" t="s">
        <v>113</v>
      </c>
      <c r="C224" s="13" t="s">
        <v>125</v>
      </c>
      <c r="D224" s="165" t="s">
        <v>535</v>
      </c>
      <c r="E224" s="13" t="s">
        <v>167</v>
      </c>
      <c r="F224" s="9">
        <f>G224+H224+I224</f>
        <v>5337.3</v>
      </c>
      <c r="G224" s="9">
        <v>5177.2</v>
      </c>
      <c r="H224" s="9">
        <v>160.1</v>
      </c>
      <c r="I224" s="11"/>
      <c r="J224" s="9">
        <f>K224+L224+M224</f>
        <v>5337.400000000001</v>
      </c>
      <c r="K224" s="9">
        <v>5177.3</v>
      </c>
      <c r="L224" s="9">
        <v>160.1</v>
      </c>
      <c r="M224" s="11"/>
      <c r="N224" s="9">
        <f>O224+P224+Q224</f>
        <v>5337.400000000001</v>
      </c>
      <c r="O224" s="102">
        <v>5177.3</v>
      </c>
      <c r="P224" s="102">
        <v>160.1</v>
      </c>
      <c r="Q224" s="81"/>
    </row>
    <row r="225" spans="1:17" ht="24" customHeight="1">
      <c r="A225" s="87" t="s">
        <v>148</v>
      </c>
      <c r="B225" s="10" t="s">
        <v>113</v>
      </c>
      <c r="C225" s="10" t="s">
        <v>117</v>
      </c>
      <c r="D225" s="10"/>
      <c r="E225" s="10"/>
      <c r="F225" s="11">
        <f aca="true" t="shared" si="94" ref="F225:Q225">F226</f>
        <v>55997.899999999994</v>
      </c>
      <c r="G225" s="11">
        <f t="shared" si="94"/>
        <v>6889.099999999999</v>
      </c>
      <c r="H225" s="11">
        <f t="shared" si="94"/>
        <v>49108.8</v>
      </c>
      <c r="I225" s="11">
        <f t="shared" si="94"/>
        <v>0</v>
      </c>
      <c r="J225" s="11">
        <f t="shared" si="94"/>
        <v>22399.1</v>
      </c>
      <c r="K225" s="11">
        <f t="shared" si="94"/>
        <v>6889.099999999999</v>
      </c>
      <c r="L225" s="11">
        <f t="shared" si="94"/>
        <v>15510</v>
      </c>
      <c r="M225" s="11">
        <f t="shared" si="94"/>
        <v>0</v>
      </c>
      <c r="N225" s="11">
        <f t="shared" si="94"/>
        <v>22399.1</v>
      </c>
      <c r="O225" s="81">
        <f t="shared" si="94"/>
        <v>6889.099999999999</v>
      </c>
      <c r="P225" s="81">
        <f t="shared" si="94"/>
        <v>15510</v>
      </c>
      <c r="Q225" s="81">
        <f t="shared" si="94"/>
        <v>0</v>
      </c>
    </row>
    <row r="226" spans="1:17" ht="57.75" customHeight="1">
      <c r="A226" s="109" t="s">
        <v>442</v>
      </c>
      <c r="B226" s="13" t="s">
        <v>113</v>
      </c>
      <c r="C226" s="13" t="s">
        <v>117</v>
      </c>
      <c r="D226" s="13" t="s">
        <v>105</v>
      </c>
      <c r="E226" s="13"/>
      <c r="F226" s="9">
        <f aca="true" t="shared" si="95" ref="F226:Q226">F227+F231</f>
        <v>55997.899999999994</v>
      </c>
      <c r="G226" s="9">
        <f t="shared" si="95"/>
        <v>6889.099999999999</v>
      </c>
      <c r="H226" s="9">
        <f t="shared" si="95"/>
        <v>49108.8</v>
      </c>
      <c r="I226" s="9">
        <f t="shared" si="95"/>
        <v>0</v>
      </c>
      <c r="J226" s="9">
        <f t="shared" si="95"/>
        <v>22399.1</v>
      </c>
      <c r="K226" s="9">
        <f t="shared" si="95"/>
        <v>6889.099999999999</v>
      </c>
      <c r="L226" s="9">
        <f t="shared" si="95"/>
        <v>15510</v>
      </c>
      <c r="M226" s="9">
        <f t="shared" si="95"/>
        <v>0</v>
      </c>
      <c r="N226" s="9">
        <f t="shared" si="95"/>
        <v>22399.1</v>
      </c>
      <c r="O226" s="81">
        <f t="shared" si="95"/>
        <v>6889.099999999999</v>
      </c>
      <c r="P226" s="81">
        <f t="shared" si="95"/>
        <v>15510</v>
      </c>
      <c r="Q226" s="81">
        <f t="shared" si="95"/>
        <v>0</v>
      </c>
    </row>
    <row r="227" spans="1:17" ht="40.5" customHeight="1">
      <c r="A227" s="109" t="s">
        <v>22</v>
      </c>
      <c r="B227" s="13" t="s">
        <v>113</v>
      </c>
      <c r="C227" s="13" t="s">
        <v>117</v>
      </c>
      <c r="D227" s="13" t="s">
        <v>106</v>
      </c>
      <c r="E227" s="13"/>
      <c r="F227" s="9">
        <f aca="true" t="shared" si="96" ref="F227:Q227">F228</f>
        <v>10150.8</v>
      </c>
      <c r="G227" s="9">
        <f t="shared" si="96"/>
        <v>0</v>
      </c>
      <c r="H227" s="9">
        <f t="shared" si="96"/>
        <v>10150.8</v>
      </c>
      <c r="I227" s="9">
        <f t="shared" si="96"/>
        <v>0</v>
      </c>
      <c r="J227" s="9">
        <f t="shared" si="96"/>
        <v>10150.8</v>
      </c>
      <c r="K227" s="9">
        <f t="shared" si="96"/>
        <v>0</v>
      </c>
      <c r="L227" s="9">
        <f t="shared" si="96"/>
        <v>10150.8</v>
      </c>
      <c r="M227" s="9">
        <f t="shared" si="96"/>
        <v>0</v>
      </c>
      <c r="N227" s="9">
        <f t="shared" si="96"/>
        <v>10150.8</v>
      </c>
      <c r="O227" s="81">
        <f t="shared" si="96"/>
        <v>0</v>
      </c>
      <c r="P227" s="81">
        <f t="shared" si="96"/>
        <v>10150.8</v>
      </c>
      <c r="Q227" s="81">
        <f t="shared" si="96"/>
        <v>0</v>
      </c>
    </row>
    <row r="228" spans="1:17" ht="24.75" customHeight="1">
      <c r="A228" s="109" t="s">
        <v>325</v>
      </c>
      <c r="B228" s="13" t="s">
        <v>113</v>
      </c>
      <c r="C228" s="13" t="s">
        <v>117</v>
      </c>
      <c r="D228" s="13" t="s">
        <v>107</v>
      </c>
      <c r="E228" s="13"/>
      <c r="F228" s="9">
        <f aca="true" t="shared" si="97" ref="F228:Q228">F229+F230</f>
        <v>10150.8</v>
      </c>
      <c r="G228" s="9">
        <f t="shared" si="97"/>
        <v>0</v>
      </c>
      <c r="H228" s="9">
        <f>H229+H230</f>
        <v>10150.8</v>
      </c>
      <c r="I228" s="9">
        <f t="shared" si="97"/>
        <v>0</v>
      </c>
      <c r="J228" s="9">
        <f t="shared" si="97"/>
        <v>10150.8</v>
      </c>
      <c r="K228" s="9">
        <f t="shared" si="97"/>
        <v>0</v>
      </c>
      <c r="L228" s="9">
        <f t="shared" si="97"/>
        <v>10150.8</v>
      </c>
      <c r="M228" s="9">
        <f t="shared" si="97"/>
        <v>0</v>
      </c>
      <c r="N228" s="9">
        <f t="shared" si="97"/>
        <v>10150.8</v>
      </c>
      <c r="O228" s="81">
        <f t="shared" si="97"/>
        <v>0</v>
      </c>
      <c r="P228" s="81">
        <f t="shared" si="97"/>
        <v>10150.8</v>
      </c>
      <c r="Q228" s="81">
        <f t="shared" si="97"/>
        <v>0</v>
      </c>
    </row>
    <row r="229" spans="1:17" ht="40.5" customHeight="1">
      <c r="A229" s="109" t="s">
        <v>86</v>
      </c>
      <c r="B229" s="13" t="s">
        <v>113</v>
      </c>
      <c r="C229" s="13" t="s">
        <v>117</v>
      </c>
      <c r="D229" s="13" t="s">
        <v>107</v>
      </c>
      <c r="E229" s="13" t="s">
        <v>167</v>
      </c>
      <c r="F229" s="9">
        <f>G229+H229+I229</f>
        <v>4100</v>
      </c>
      <c r="G229" s="9"/>
      <c r="H229" s="9">
        <v>4100</v>
      </c>
      <c r="I229" s="9"/>
      <c r="J229" s="9">
        <f>K229+L229+M229</f>
        <v>4100</v>
      </c>
      <c r="K229" s="9"/>
      <c r="L229" s="9">
        <v>4100</v>
      </c>
      <c r="M229" s="9"/>
      <c r="N229" s="9">
        <f>O229+P229+Q229</f>
        <v>4100</v>
      </c>
      <c r="O229" s="85"/>
      <c r="P229" s="81">
        <v>4100</v>
      </c>
      <c r="Q229" s="85"/>
    </row>
    <row r="230" spans="1:17" ht="18.75">
      <c r="A230" s="109" t="s">
        <v>213</v>
      </c>
      <c r="B230" s="13" t="s">
        <v>113</v>
      </c>
      <c r="C230" s="13" t="s">
        <v>117</v>
      </c>
      <c r="D230" s="13" t="s">
        <v>107</v>
      </c>
      <c r="E230" s="13" t="s">
        <v>212</v>
      </c>
      <c r="F230" s="9">
        <f>G230+H230+I230</f>
        <v>6050.8</v>
      </c>
      <c r="G230" s="9"/>
      <c r="H230" s="9">
        <v>6050.8</v>
      </c>
      <c r="I230" s="9"/>
      <c r="J230" s="9">
        <f>K230+L230+M230</f>
        <v>6050.8</v>
      </c>
      <c r="K230" s="9"/>
      <c r="L230" s="9">
        <v>6050.8</v>
      </c>
      <c r="M230" s="9"/>
      <c r="N230" s="9">
        <f>O230+P230+Q230</f>
        <v>6050.8</v>
      </c>
      <c r="O230" s="85"/>
      <c r="P230" s="81">
        <v>6050.8</v>
      </c>
      <c r="Q230" s="85"/>
    </row>
    <row r="231" spans="1:17" ht="23.25" customHeight="1">
      <c r="A231" s="124" t="s">
        <v>23</v>
      </c>
      <c r="B231" s="13" t="s">
        <v>113</v>
      </c>
      <c r="C231" s="13" t="s">
        <v>117</v>
      </c>
      <c r="D231" s="13" t="s">
        <v>108</v>
      </c>
      <c r="E231" s="13"/>
      <c r="F231" s="9">
        <f aca="true" t="shared" si="98" ref="F231:Q231">F232+F237+F235</f>
        <v>45847.1</v>
      </c>
      <c r="G231" s="9">
        <f t="shared" si="98"/>
        <v>6889.099999999999</v>
      </c>
      <c r="H231" s="9">
        <f t="shared" si="98"/>
        <v>38958</v>
      </c>
      <c r="I231" s="9">
        <f t="shared" si="98"/>
        <v>0</v>
      </c>
      <c r="J231" s="9">
        <f t="shared" si="98"/>
        <v>12248.3</v>
      </c>
      <c r="K231" s="9">
        <f t="shared" si="98"/>
        <v>6889.099999999999</v>
      </c>
      <c r="L231" s="9">
        <f t="shared" si="98"/>
        <v>5359.2</v>
      </c>
      <c r="M231" s="9">
        <f t="shared" si="98"/>
        <v>0</v>
      </c>
      <c r="N231" s="9">
        <f t="shared" si="98"/>
        <v>12248.3</v>
      </c>
      <c r="O231" s="81">
        <f t="shared" si="98"/>
        <v>6889.099999999999</v>
      </c>
      <c r="P231" s="81">
        <f t="shared" si="98"/>
        <v>5359.2</v>
      </c>
      <c r="Q231" s="81">
        <f t="shared" si="98"/>
        <v>0</v>
      </c>
    </row>
    <row r="232" spans="1:17" ht="26.25" customHeight="1">
      <c r="A232" s="113" t="s">
        <v>206</v>
      </c>
      <c r="B232" s="13" t="s">
        <v>113</v>
      </c>
      <c r="C232" s="13" t="s">
        <v>117</v>
      </c>
      <c r="D232" s="13" t="s">
        <v>109</v>
      </c>
      <c r="E232" s="13"/>
      <c r="F232" s="9">
        <f aca="true" t="shared" si="99" ref="F232:Q232">F233+F234</f>
        <v>38929.1</v>
      </c>
      <c r="G232" s="9">
        <f t="shared" si="99"/>
        <v>0</v>
      </c>
      <c r="H232" s="9">
        <f t="shared" si="99"/>
        <v>38929.1</v>
      </c>
      <c r="I232" s="9">
        <f t="shared" si="99"/>
        <v>0</v>
      </c>
      <c r="J232" s="9">
        <f t="shared" si="99"/>
        <v>5330.3</v>
      </c>
      <c r="K232" s="9">
        <f t="shared" si="99"/>
        <v>0</v>
      </c>
      <c r="L232" s="9">
        <f t="shared" si="99"/>
        <v>5330.3</v>
      </c>
      <c r="M232" s="9">
        <f t="shared" si="99"/>
        <v>0</v>
      </c>
      <c r="N232" s="9">
        <f t="shared" si="99"/>
        <v>5330.3</v>
      </c>
      <c r="O232" s="81">
        <f t="shared" si="99"/>
        <v>0</v>
      </c>
      <c r="P232" s="81">
        <f t="shared" si="99"/>
        <v>5330.3</v>
      </c>
      <c r="Q232" s="81">
        <f t="shared" si="99"/>
        <v>0</v>
      </c>
    </row>
    <row r="233" spans="1:17" ht="41.25" customHeight="1">
      <c r="A233" s="109" t="s">
        <v>86</v>
      </c>
      <c r="B233" s="13" t="s">
        <v>113</v>
      </c>
      <c r="C233" s="13" t="s">
        <v>117</v>
      </c>
      <c r="D233" s="13" t="s">
        <v>109</v>
      </c>
      <c r="E233" s="13" t="s">
        <v>167</v>
      </c>
      <c r="F233" s="9">
        <f>G233+H233+I233</f>
        <v>35929.1</v>
      </c>
      <c r="G233" s="9"/>
      <c r="H233" s="9">
        <f>4330.3+2608.8+28990</f>
        <v>35929.1</v>
      </c>
      <c r="I233" s="9"/>
      <c r="J233" s="9">
        <f>K233+L233+M233</f>
        <v>5330.3</v>
      </c>
      <c r="K233" s="9"/>
      <c r="L233" s="9">
        <v>5330.3</v>
      </c>
      <c r="M233" s="9"/>
      <c r="N233" s="9">
        <f>O233+P233+Q233</f>
        <v>5330.3</v>
      </c>
      <c r="O233" s="85"/>
      <c r="P233" s="81">
        <v>5330.3</v>
      </c>
      <c r="Q233" s="85"/>
    </row>
    <row r="234" spans="1:17" ht="25.5" customHeight="1">
      <c r="A234" s="109" t="s">
        <v>213</v>
      </c>
      <c r="B234" s="13" t="s">
        <v>113</v>
      </c>
      <c r="C234" s="13" t="s">
        <v>117</v>
      </c>
      <c r="D234" s="13" t="s">
        <v>109</v>
      </c>
      <c r="E234" s="13" t="s">
        <v>212</v>
      </c>
      <c r="F234" s="9">
        <f>G234+H234+I234</f>
        <v>3000</v>
      </c>
      <c r="G234" s="9"/>
      <c r="H234" s="9">
        <f>1000+2000</f>
        <v>3000</v>
      </c>
      <c r="I234" s="9"/>
      <c r="J234" s="9">
        <f>K234+L234+M234</f>
        <v>0</v>
      </c>
      <c r="K234" s="9"/>
      <c r="L234" s="9"/>
      <c r="M234" s="9"/>
      <c r="N234" s="9">
        <f>O234+P234+Q234</f>
        <v>0</v>
      </c>
      <c r="O234" s="85"/>
      <c r="P234" s="85"/>
      <c r="Q234" s="85"/>
    </row>
    <row r="235" spans="1:17" ht="40.5" customHeight="1">
      <c r="A235" s="109" t="s">
        <v>329</v>
      </c>
      <c r="B235" s="13" t="s">
        <v>113</v>
      </c>
      <c r="C235" s="13" t="s">
        <v>117</v>
      </c>
      <c r="D235" s="13" t="s">
        <v>380</v>
      </c>
      <c r="E235" s="13"/>
      <c r="F235" s="9">
        <f aca="true" t="shared" si="100" ref="F235:Q235">F236</f>
        <v>5475.4</v>
      </c>
      <c r="G235" s="9">
        <f t="shared" si="100"/>
        <v>5475.4</v>
      </c>
      <c r="H235" s="9">
        <f t="shared" si="100"/>
        <v>0</v>
      </c>
      <c r="I235" s="9">
        <f t="shared" si="100"/>
        <v>0</v>
      </c>
      <c r="J235" s="9">
        <f t="shared" si="100"/>
        <v>5475.4</v>
      </c>
      <c r="K235" s="9">
        <f t="shared" si="100"/>
        <v>5475.4</v>
      </c>
      <c r="L235" s="9">
        <f t="shared" si="100"/>
        <v>0</v>
      </c>
      <c r="M235" s="9">
        <f t="shared" si="100"/>
        <v>0</v>
      </c>
      <c r="N235" s="9">
        <f t="shared" si="100"/>
        <v>5475.4</v>
      </c>
      <c r="O235" s="81">
        <f t="shared" si="100"/>
        <v>5475.4</v>
      </c>
      <c r="P235" s="81">
        <f t="shared" si="100"/>
        <v>0</v>
      </c>
      <c r="Q235" s="81">
        <f t="shared" si="100"/>
        <v>0</v>
      </c>
    </row>
    <row r="236" spans="1:17" ht="24" customHeight="1">
      <c r="A236" s="109" t="s">
        <v>213</v>
      </c>
      <c r="B236" s="13" t="s">
        <v>113</v>
      </c>
      <c r="C236" s="13" t="s">
        <v>117</v>
      </c>
      <c r="D236" s="13" t="s">
        <v>380</v>
      </c>
      <c r="E236" s="13" t="s">
        <v>212</v>
      </c>
      <c r="F236" s="9">
        <f>G236+H236+I236</f>
        <v>5475.4</v>
      </c>
      <c r="G236" s="9">
        <v>5475.4</v>
      </c>
      <c r="H236" s="9"/>
      <c r="I236" s="9"/>
      <c r="J236" s="9">
        <f>K236+L236+M236</f>
        <v>5475.4</v>
      </c>
      <c r="K236" s="9">
        <v>5475.4</v>
      </c>
      <c r="L236" s="9"/>
      <c r="M236" s="9"/>
      <c r="N236" s="9">
        <f>O236+P236+Q236</f>
        <v>5475.4</v>
      </c>
      <c r="O236" s="81">
        <v>5475.4</v>
      </c>
      <c r="P236" s="81"/>
      <c r="Q236" s="81"/>
    </row>
    <row r="237" spans="1:17" ht="65.25" customHeight="1">
      <c r="A237" s="109" t="s">
        <v>328</v>
      </c>
      <c r="B237" s="13" t="s">
        <v>113</v>
      </c>
      <c r="C237" s="13" t="s">
        <v>117</v>
      </c>
      <c r="D237" s="13" t="s">
        <v>326</v>
      </c>
      <c r="E237" s="13"/>
      <c r="F237" s="9">
        <f aca="true" t="shared" si="101" ref="F237:Q237">F238</f>
        <v>1442.6000000000001</v>
      </c>
      <c r="G237" s="9">
        <f t="shared" si="101"/>
        <v>1413.7</v>
      </c>
      <c r="H237" s="9">
        <f t="shared" si="101"/>
        <v>28.9</v>
      </c>
      <c r="I237" s="9">
        <f t="shared" si="101"/>
        <v>0</v>
      </c>
      <c r="J237" s="9">
        <f t="shared" si="101"/>
        <v>1442.6000000000001</v>
      </c>
      <c r="K237" s="9">
        <f t="shared" si="101"/>
        <v>1413.7</v>
      </c>
      <c r="L237" s="9">
        <f t="shared" si="101"/>
        <v>28.9</v>
      </c>
      <c r="M237" s="9">
        <f t="shared" si="101"/>
        <v>0</v>
      </c>
      <c r="N237" s="9">
        <f t="shared" si="101"/>
        <v>1442.6000000000001</v>
      </c>
      <c r="O237" s="81">
        <f t="shared" si="101"/>
        <v>1413.7</v>
      </c>
      <c r="P237" s="81">
        <f t="shared" si="101"/>
        <v>28.9</v>
      </c>
      <c r="Q237" s="81">
        <f t="shared" si="101"/>
        <v>0</v>
      </c>
    </row>
    <row r="238" spans="1:17" ht="18.75">
      <c r="A238" s="109" t="s">
        <v>213</v>
      </c>
      <c r="B238" s="13" t="s">
        <v>113</v>
      </c>
      <c r="C238" s="13" t="s">
        <v>117</v>
      </c>
      <c r="D238" s="13" t="s">
        <v>326</v>
      </c>
      <c r="E238" s="13" t="s">
        <v>212</v>
      </c>
      <c r="F238" s="9">
        <f>G238+H238+I238</f>
        <v>1442.6000000000001</v>
      </c>
      <c r="G238" s="9">
        <v>1413.7</v>
      </c>
      <c r="H238" s="9">
        <v>28.9</v>
      </c>
      <c r="I238" s="9"/>
      <c r="J238" s="9">
        <f>K238+L238+M238</f>
        <v>1442.6000000000001</v>
      </c>
      <c r="K238" s="9">
        <v>1413.7</v>
      </c>
      <c r="L238" s="9">
        <v>28.9</v>
      </c>
      <c r="M238" s="9">
        <v>0</v>
      </c>
      <c r="N238" s="9">
        <f>O238+P238+Q238</f>
        <v>1442.6000000000001</v>
      </c>
      <c r="O238" s="85">
        <v>1413.7</v>
      </c>
      <c r="P238" s="85">
        <v>28.9</v>
      </c>
      <c r="Q238" s="85"/>
    </row>
    <row r="239" spans="1:17" ht="18.75">
      <c r="A239" s="87" t="s">
        <v>159</v>
      </c>
      <c r="B239" s="10" t="s">
        <v>113</v>
      </c>
      <c r="C239" s="10" t="s">
        <v>160</v>
      </c>
      <c r="D239" s="10"/>
      <c r="E239" s="10"/>
      <c r="F239" s="11">
        <f aca="true" t="shared" si="102" ref="F239:Q239">F249+F240</f>
        <v>1048.1000000000001</v>
      </c>
      <c r="G239" s="11">
        <f t="shared" si="102"/>
        <v>941.4</v>
      </c>
      <c r="H239" s="11">
        <f t="shared" si="102"/>
        <v>106.7</v>
      </c>
      <c r="I239" s="11">
        <f t="shared" si="102"/>
        <v>0</v>
      </c>
      <c r="J239" s="11">
        <f t="shared" si="102"/>
        <v>1048.2</v>
      </c>
      <c r="K239" s="11">
        <f t="shared" si="102"/>
        <v>941.4</v>
      </c>
      <c r="L239" s="11">
        <f t="shared" si="102"/>
        <v>106.8</v>
      </c>
      <c r="M239" s="11">
        <f t="shared" si="102"/>
        <v>0</v>
      </c>
      <c r="N239" s="11">
        <f t="shared" si="102"/>
        <v>1048.2</v>
      </c>
      <c r="O239" s="81">
        <f t="shared" si="102"/>
        <v>941.4</v>
      </c>
      <c r="P239" s="81">
        <f t="shared" si="102"/>
        <v>106.8</v>
      </c>
      <c r="Q239" s="81">
        <f t="shared" si="102"/>
        <v>0</v>
      </c>
    </row>
    <row r="240" spans="1:17" ht="44.25" customHeight="1">
      <c r="A240" s="109" t="s">
        <v>461</v>
      </c>
      <c r="B240" s="13" t="s">
        <v>113</v>
      </c>
      <c r="C240" s="13" t="s">
        <v>160</v>
      </c>
      <c r="D240" s="166" t="s">
        <v>231</v>
      </c>
      <c r="E240" s="13"/>
      <c r="F240" s="9">
        <f aca="true" t="shared" si="103" ref="F240:Q240">F245+F241</f>
        <v>1040.9</v>
      </c>
      <c r="G240" s="9">
        <f t="shared" si="103"/>
        <v>941.4</v>
      </c>
      <c r="H240" s="9">
        <f t="shared" si="103"/>
        <v>99.5</v>
      </c>
      <c r="I240" s="9">
        <f t="shared" si="103"/>
        <v>0</v>
      </c>
      <c r="J240" s="9">
        <f t="shared" si="103"/>
        <v>1041</v>
      </c>
      <c r="K240" s="9">
        <f t="shared" si="103"/>
        <v>941.4</v>
      </c>
      <c r="L240" s="9">
        <f t="shared" si="103"/>
        <v>99.6</v>
      </c>
      <c r="M240" s="9">
        <f t="shared" si="103"/>
        <v>0</v>
      </c>
      <c r="N240" s="9">
        <f t="shared" si="103"/>
        <v>1041</v>
      </c>
      <c r="O240" s="81">
        <f t="shared" si="103"/>
        <v>941.4</v>
      </c>
      <c r="P240" s="81">
        <f t="shared" si="103"/>
        <v>99.6</v>
      </c>
      <c r="Q240" s="81">
        <f t="shared" si="103"/>
        <v>0</v>
      </c>
    </row>
    <row r="241" spans="1:17" ht="39" customHeight="1">
      <c r="A241" s="109" t="s">
        <v>462</v>
      </c>
      <c r="B241" s="13" t="s">
        <v>113</v>
      </c>
      <c r="C241" s="13" t="s">
        <v>160</v>
      </c>
      <c r="D241" s="166" t="s">
        <v>292</v>
      </c>
      <c r="E241" s="13"/>
      <c r="F241" s="9">
        <f aca="true" t="shared" si="104" ref="F241:Q242">F242</f>
        <v>50</v>
      </c>
      <c r="G241" s="9">
        <f t="shared" si="104"/>
        <v>0</v>
      </c>
      <c r="H241" s="9">
        <f t="shared" si="104"/>
        <v>50</v>
      </c>
      <c r="I241" s="9">
        <f t="shared" si="104"/>
        <v>0</v>
      </c>
      <c r="J241" s="9">
        <f t="shared" si="104"/>
        <v>50</v>
      </c>
      <c r="K241" s="9">
        <f t="shared" si="104"/>
        <v>0</v>
      </c>
      <c r="L241" s="9">
        <f t="shared" si="104"/>
        <v>50</v>
      </c>
      <c r="M241" s="9">
        <f t="shared" si="104"/>
        <v>0</v>
      </c>
      <c r="N241" s="9">
        <f t="shared" si="104"/>
        <v>50</v>
      </c>
      <c r="O241" s="81">
        <f t="shared" si="104"/>
        <v>0</v>
      </c>
      <c r="P241" s="81">
        <f t="shared" si="104"/>
        <v>50</v>
      </c>
      <c r="Q241" s="81">
        <f t="shared" si="104"/>
        <v>0</v>
      </c>
    </row>
    <row r="242" spans="1:17" ht="21" customHeight="1">
      <c r="A242" s="109" t="s">
        <v>471</v>
      </c>
      <c r="B242" s="13" t="s">
        <v>113</v>
      </c>
      <c r="C242" s="13" t="s">
        <v>160</v>
      </c>
      <c r="D242" s="166" t="s">
        <v>515</v>
      </c>
      <c r="E242" s="13"/>
      <c r="F242" s="9">
        <f>F243</f>
        <v>50</v>
      </c>
      <c r="G242" s="9">
        <f t="shared" si="104"/>
        <v>0</v>
      </c>
      <c r="H242" s="9">
        <f t="shared" si="104"/>
        <v>50</v>
      </c>
      <c r="I242" s="9">
        <f t="shared" si="104"/>
        <v>0</v>
      </c>
      <c r="J242" s="9">
        <f t="shared" si="104"/>
        <v>50</v>
      </c>
      <c r="K242" s="9">
        <f t="shared" si="104"/>
        <v>0</v>
      </c>
      <c r="L242" s="9">
        <f t="shared" si="104"/>
        <v>50</v>
      </c>
      <c r="M242" s="9">
        <f t="shared" si="104"/>
        <v>0</v>
      </c>
      <c r="N242" s="9">
        <f t="shared" si="104"/>
        <v>50</v>
      </c>
      <c r="O242" s="81">
        <f t="shared" si="104"/>
        <v>0</v>
      </c>
      <c r="P242" s="81">
        <f t="shared" si="104"/>
        <v>50</v>
      </c>
      <c r="Q242" s="81">
        <f t="shared" si="104"/>
        <v>0</v>
      </c>
    </row>
    <row r="243" spans="1:17" ht="23.25" customHeight="1">
      <c r="A243" s="109" t="s">
        <v>504</v>
      </c>
      <c r="B243" s="13" t="s">
        <v>113</v>
      </c>
      <c r="C243" s="13" t="s">
        <v>160</v>
      </c>
      <c r="D243" s="166" t="s">
        <v>516</v>
      </c>
      <c r="E243" s="13"/>
      <c r="F243" s="9">
        <f aca="true" t="shared" si="105" ref="F243:Q243">F244</f>
        <v>50</v>
      </c>
      <c r="G243" s="9">
        <f t="shared" si="105"/>
        <v>0</v>
      </c>
      <c r="H243" s="9">
        <f t="shared" si="105"/>
        <v>50</v>
      </c>
      <c r="I243" s="9">
        <f t="shared" si="105"/>
        <v>0</v>
      </c>
      <c r="J243" s="9">
        <f t="shared" si="105"/>
        <v>50</v>
      </c>
      <c r="K243" s="9">
        <f t="shared" si="105"/>
        <v>0</v>
      </c>
      <c r="L243" s="9">
        <f t="shared" si="105"/>
        <v>50</v>
      </c>
      <c r="M243" s="9">
        <f t="shared" si="105"/>
        <v>0</v>
      </c>
      <c r="N243" s="9">
        <f t="shared" si="105"/>
        <v>50</v>
      </c>
      <c r="O243" s="81">
        <f t="shared" si="105"/>
        <v>0</v>
      </c>
      <c r="P243" s="81">
        <f t="shared" si="105"/>
        <v>50</v>
      </c>
      <c r="Q243" s="81">
        <f t="shared" si="105"/>
        <v>0</v>
      </c>
    </row>
    <row r="244" spans="1:17" ht="42.75" customHeight="1">
      <c r="A244" s="109" t="s">
        <v>86</v>
      </c>
      <c r="B244" s="13" t="s">
        <v>113</v>
      </c>
      <c r="C244" s="13" t="s">
        <v>160</v>
      </c>
      <c r="D244" s="166" t="s">
        <v>516</v>
      </c>
      <c r="E244" s="13" t="s">
        <v>167</v>
      </c>
      <c r="F244" s="9">
        <f>G244+H244+I244</f>
        <v>50</v>
      </c>
      <c r="G244" s="9"/>
      <c r="H244" s="9">
        <v>50</v>
      </c>
      <c r="I244" s="9"/>
      <c r="J244" s="9">
        <f>K244+L244+M244</f>
        <v>50</v>
      </c>
      <c r="K244" s="9"/>
      <c r="L244" s="9">
        <v>50</v>
      </c>
      <c r="M244" s="9"/>
      <c r="N244" s="9">
        <f>O244+P244+Q244</f>
        <v>50</v>
      </c>
      <c r="O244" s="81"/>
      <c r="P244" s="81">
        <v>50</v>
      </c>
      <c r="Q244" s="81"/>
    </row>
    <row r="245" spans="1:17" ht="42" customHeight="1">
      <c r="A245" s="109" t="s">
        <v>545</v>
      </c>
      <c r="B245" s="13" t="s">
        <v>113</v>
      </c>
      <c r="C245" s="13" t="s">
        <v>160</v>
      </c>
      <c r="D245" s="166" t="s">
        <v>322</v>
      </c>
      <c r="E245" s="13"/>
      <c r="F245" s="9">
        <f aca="true" t="shared" si="106" ref="F245:Q246">F246</f>
        <v>990.9</v>
      </c>
      <c r="G245" s="9">
        <f t="shared" si="106"/>
        <v>941.4</v>
      </c>
      <c r="H245" s="9">
        <f t="shared" si="106"/>
        <v>49.5</v>
      </c>
      <c r="I245" s="9">
        <f t="shared" si="106"/>
        <v>0</v>
      </c>
      <c r="J245" s="9">
        <f t="shared" si="106"/>
        <v>991</v>
      </c>
      <c r="K245" s="9">
        <f t="shared" si="106"/>
        <v>941.4</v>
      </c>
      <c r="L245" s="9">
        <f t="shared" si="106"/>
        <v>49.6</v>
      </c>
      <c r="M245" s="9">
        <f t="shared" si="106"/>
        <v>0</v>
      </c>
      <c r="N245" s="9">
        <f t="shared" si="106"/>
        <v>991</v>
      </c>
      <c r="O245" s="81">
        <f t="shared" si="106"/>
        <v>941.4</v>
      </c>
      <c r="P245" s="81">
        <f t="shared" si="106"/>
        <v>49.6</v>
      </c>
      <c r="Q245" s="81">
        <f t="shared" si="106"/>
        <v>0</v>
      </c>
    </row>
    <row r="246" spans="1:17" ht="42.75" customHeight="1">
      <c r="A246" s="109" t="s">
        <v>323</v>
      </c>
      <c r="B246" s="13" t="s">
        <v>113</v>
      </c>
      <c r="C246" s="13" t="s">
        <v>160</v>
      </c>
      <c r="D246" s="166" t="s">
        <v>469</v>
      </c>
      <c r="E246" s="13"/>
      <c r="F246" s="9">
        <f>F247</f>
        <v>990.9</v>
      </c>
      <c r="G246" s="9">
        <f t="shared" si="106"/>
        <v>941.4</v>
      </c>
      <c r="H246" s="9">
        <f t="shared" si="106"/>
        <v>49.5</v>
      </c>
      <c r="I246" s="9">
        <f t="shared" si="106"/>
        <v>0</v>
      </c>
      <c r="J246" s="9">
        <f t="shared" si="106"/>
        <v>991</v>
      </c>
      <c r="K246" s="9">
        <f t="shared" si="106"/>
        <v>941.4</v>
      </c>
      <c r="L246" s="9">
        <f t="shared" si="106"/>
        <v>49.6</v>
      </c>
      <c r="M246" s="9">
        <f t="shared" si="106"/>
        <v>0</v>
      </c>
      <c r="N246" s="9">
        <f t="shared" si="106"/>
        <v>991</v>
      </c>
      <c r="O246" s="81">
        <f t="shared" si="106"/>
        <v>941.4</v>
      </c>
      <c r="P246" s="81">
        <f t="shared" si="106"/>
        <v>49.6</v>
      </c>
      <c r="Q246" s="81">
        <f t="shared" si="106"/>
        <v>0</v>
      </c>
    </row>
    <row r="247" spans="1:17" ht="39" customHeight="1">
      <c r="A247" s="109" t="s">
        <v>656</v>
      </c>
      <c r="B247" s="13" t="s">
        <v>113</v>
      </c>
      <c r="C247" s="13" t="s">
        <v>160</v>
      </c>
      <c r="D247" s="166" t="s">
        <v>470</v>
      </c>
      <c r="E247" s="13"/>
      <c r="F247" s="9">
        <f aca="true" t="shared" si="107" ref="F247:Q247">F248</f>
        <v>990.9</v>
      </c>
      <c r="G247" s="9">
        <f t="shared" si="107"/>
        <v>941.4</v>
      </c>
      <c r="H247" s="9">
        <f>H248</f>
        <v>49.5</v>
      </c>
      <c r="I247" s="9">
        <f t="shared" si="107"/>
        <v>0</v>
      </c>
      <c r="J247" s="9">
        <f t="shared" si="107"/>
        <v>991</v>
      </c>
      <c r="K247" s="9">
        <f t="shared" si="107"/>
        <v>941.4</v>
      </c>
      <c r="L247" s="9">
        <f t="shared" si="107"/>
        <v>49.6</v>
      </c>
      <c r="M247" s="9">
        <f t="shared" si="107"/>
        <v>0</v>
      </c>
      <c r="N247" s="9">
        <f t="shared" si="107"/>
        <v>991</v>
      </c>
      <c r="O247" s="81">
        <f t="shared" si="107"/>
        <v>941.4</v>
      </c>
      <c r="P247" s="81">
        <f t="shared" si="107"/>
        <v>49.6</v>
      </c>
      <c r="Q247" s="81">
        <f t="shared" si="107"/>
        <v>0</v>
      </c>
    </row>
    <row r="248" spans="1:17" ht="62.25" customHeight="1">
      <c r="A248" s="109" t="s">
        <v>396</v>
      </c>
      <c r="B248" s="13" t="s">
        <v>113</v>
      </c>
      <c r="C248" s="13" t="s">
        <v>160</v>
      </c>
      <c r="D248" s="166" t="s">
        <v>470</v>
      </c>
      <c r="E248" s="13" t="s">
        <v>395</v>
      </c>
      <c r="F248" s="9">
        <f>G248+H248+I248</f>
        <v>990.9</v>
      </c>
      <c r="G248" s="9">
        <v>941.4</v>
      </c>
      <c r="H248" s="9">
        <v>49.5</v>
      </c>
      <c r="I248" s="9"/>
      <c r="J248" s="9">
        <f>K248+M248+L248</f>
        <v>991</v>
      </c>
      <c r="K248" s="9">
        <v>941.4</v>
      </c>
      <c r="L248" s="9">
        <v>49.6</v>
      </c>
      <c r="M248" s="9"/>
      <c r="N248" s="9">
        <f>O248+Q248+P248</f>
        <v>991</v>
      </c>
      <c r="O248" s="90">
        <v>941.4</v>
      </c>
      <c r="P248" s="90">
        <v>49.6</v>
      </c>
      <c r="Q248" s="90"/>
    </row>
    <row r="249" spans="1:17" ht="24.75" customHeight="1">
      <c r="A249" s="109" t="s">
        <v>319</v>
      </c>
      <c r="B249" s="13" t="s">
        <v>113</v>
      </c>
      <c r="C249" s="13" t="s">
        <v>160</v>
      </c>
      <c r="D249" s="105" t="s">
        <v>223</v>
      </c>
      <c r="E249" s="13"/>
      <c r="F249" s="9">
        <f aca="true" t="shared" si="108" ref="F249:Q251">F250</f>
        <v>7.2</v>
      </c>
      <c r="G249" s="9">
        <f t="shared" si="108"/>
        <v>0</v>
      </c>
      <c r="H249" s="9">
        <f t="shared" si="108"/>
        <v>7.2</v>
      </c>
      <c r="I249" s="9">
        <f t="shared" si="108"/>
        <v>0</v>
      </c>
      <c r="J249" s="9">
        <f t="shared" si="108"/>
        <v>7.2</v>
      </c>
      <c r="K249" s="9">
        <f t="shared" si="108"/>
        <v>0</v>
      </c>
      <c r="L249" s="9">
        <f t="shared" si="108"/>
        <v>7.2</v>
      </c>
      <c r="M249" s="9">
        <f t="shared" si="108"/>
        <v>0</v>
      </c>
      <c r="N249" s="9">
        <f t="shared" si="108"/>
        <v>7.2</v>
      </c>
      <c r="O249" s="81">
        <f t="shared" si="108"/>
        <v>0</v>
      </c>
      <c r="P249" s="81">
        <f t="shared" si="108"/>
        <v>7.2</v>
      </c>
      <c r="Q249" s="81">
        <f t="shared" si="108"/>
        <v>0</v>
      </c>
    </row>
    <row r="250" spans="1:17" ht="40.5" customHeight="1">
      <c r="A250" s="109" t="s">
        <v>219</v>
      </c>
      <c r="B250" s="13" t="s">
        <v>113</v>
      </c>
      <c r="C250" s="13" t="s">
        <v>160</v>
      </c>
      <c r="D250" s="105" t="s">
        <v>65</v>
      </c>
      <c r="E250" s="13"/>
      <c r="F250" s="9">
        <f t="shared" si="108"/>
        <v>7.2</v>
      </c>
      <c r="G250" s="9">
        <f t="shared" si="108"/>
        <v>0</v>
      </c>
      <c r="H250" s="9">
        <f t="shared" si="108"/>
        <v>7.2</v>
      </c>
      <c r="I250" s="9">
        <f t="shared" si="108"/>
        <v>0</v>
      </c>
      <c r="J250" s="9">
        <f t="shared" si="108"/>
        <v>7.2</v>
      </c>
      <c r="K250" s="9">
        <f t="shared" si="108"/>
        <v>0</v>
      </c>
      <c r="L250" s="9">
        <f t="shared" si="108"/>
        <v>7.2</v>
      </c>
      <c r="M250" s="9">
        <f t="shared" si="108"/>
        <v>0</v>
      </c>
      <c r="N250" s="9">
        <f t="shared" si="108"/>
        <v>7.2</v>
      </c>
      <c r="O250" s="81">
        <f t="shared" si="108"/>
        <v>0</v>
      </c>
      <c r="P250" s="81">
        <f t="shared" si="108"/>
        <v>7.2</v>
      </c>
      <c r="Q250" s="81">
        <f t="shared" si="108"/>
        <v>0</v>
      </c>
    </row>
    <row r="251" spans="1:17" ht="62.25" customHeight="1">
      <c r="A251" s="109" t="s">
        <v>599</v>
      </c>
      <c r="B251" s="13" t="s">
        <v>113</v>
      </c>
      <c r="C251" s="13" t="s">
        <v>160</v>
      </c>
      <c r="D251" s="105" t="s">
        <v>94</v>
      </c>
      <c r="E251" s="13"/>
      <c r="F251" s="9">
        <f t="shared" si="108"/>
        <v>7.2</v>
      </c>
      <c r="G251" s="9">
        <f t="shared" si="108"/>
        <v>0</v>
      </c>
      <c r="H251" s="9">
        <f t="shared" si="108"/>
        <v>7.2</v>
      </c>
      <c r="I251" s="9">
        <f t="shared" si="108"/>
        <v>0</v>
      </c>
      <c r="J251" s="9">
        <f t="shared" si="108"/>
        <v>7.2</v>
      </c>
      <c r="K251" s="9">
        <f t="shared" si="108"/>
        <v>0</v>
      </c>
      <c r="L251" s="9">
        <f t="shared" si="108"/>
        <v>7.2</v>
      </c>
      <c r="M251" s="9">
        <f t="shared" si="108"/>
        <v>0</v>
      </c>
      <c r="N251" s="9">
        <f t="shared" si="108"/>
        <v>7.2</v>
      </c>
      <c r="O251" s="81">
        <f t="shared" si="108"/>
        <v>0</v>
      </c>
      <c r="P251" s="81">
        <f t="shared" si="108"/>
        <v>7.2</v>
      </c>
      <c r="Q251" s="81">
        <f t="shared" si="108"/>
        <v>0</v>
      </c>
    </row>
    <row r="252" spans="1:17" ht="18.75">
      <c r="A252" s="109" t="s">
        <v>213</v>
      </c>
      <c r="B252" s="13" t="s">
        <v>113</v>
      </c>
      <c r="C252" s="13" t="s">
        <v>160</v>
      </c>
      <c r="D252" s="105" t="s">
        <v>94</v>
      </c>
      <c r="E252" s="13" t="s">
        <v>212</v>
      </c>
      <c r="F252" s="9">
        <f>G252+H252+I252</f>
        <v>7.2</v>
      </c>
      <c r="G252" s="9"/>
      <c r="H252" s="9">
        <v>7.2</v>
      </c>
      <c r="I252" s="9"/>
      <c r="J252" s="9">
        <f>K252+L252+M252</f>
        <v>7.2</v>
      </c>
      <c r="K252" s="9"/>
      <c r="L252" s="9">
        <v>7.2</v>
      </c>
      <c r="M252" s="9"/>
      <c r="N252" s="9">
        <f>O252+P252+Q252</f>
        <v>7.2</v>
      </c>
      <c r="O252" s="85"/>
      <c r="P252" s="85">
        <v>7.2</v>
      </c>
      <c r="Q252" s="85"/>
    </row>
    <row r="253" spans="1:17" ht="18.75">
      <c r="A253" s="87" t="s">
        <v>154</v>
      </c>
      <c r="B253" s="10" t="s">
        <v>120</v>
      </c>
      <c r="C253" s="10" t="s">
        <v>373</v>
      </c>
      <c r="D253" s="152"/>
      <c r="E253" s="10"/>
      <c r="F253" s="11">
        <f aca="true" t="shared" si="109" ref="F253:Q253">F254+F263+F272</f>
        <v>12348.6</v>
      </c>
      <c r="G253" s="11">
        <f t="shared" si="109"/>
        <v>8892.8</v>
      </c>
      <c r="H253" s="11">
        <f t="shared" si="109"/>
        <v>3059</v>
      </c>
      <c r="I253" s="11">
        <f t="shared" si="109"/>
        <v>396.79999999999995</v>
      </c>
      <c r="J253" s="11">
        <f t="shared" si="109"/>
        <v>2785.5</v>
      </c>
      <c r="K253" s="11">
        <f t="shared" si="109"/>
        <v>1739.5</v>
      </c>
      <c r="L253" s="11">
        <f t="shared" si="109"/>
        <v>850</v>
      </c>
      <c r="M253" s="11">
        <f t="shared" si="109"/>
        <v>196</v>
      </c>
      <c r="N253" s="11">
        <f t="shared" si="109"/>
        <v>850</v>
      </c>
      <c r="O253" s="88" t="e">
        <f t="shared" si="109"/>
        <v>#REF!</v>
      </c>
      <c r="P253" s="88" t="e">
        <f t="shared" si="109"/>
        <v>#REF!</v>
      </c>
      <c r="Q253" s="88" t="e">
        <f t="shared" si="109"/>
        <v>#REF!</v>
      </c>
    </row>
    <row r="254" spans="1:17" ht="18.75">
      <c r="A254" s="87" t="s">
        <v>155</v>
      </c>
      <c r="B254" s="10" t="s">
        <v>120</v>
      </c>
      <c r="C254" s="10" t="s">
        <v>112</v>
      </c>
      <c r="D254" s="152"/>
      <c r="E254" s="10"/>
      <c r="F254" s="11">
        <f aca="true" t="shared" si="110" ref="F254:Q254">F259+F255</f>
        <v>300</v>
      </c>
      <c r="G254" s="11">
        <f t="shared" si="110"/>
        <v>0</v>
      </c>
      <c r="H254" s="11">
        <f t="shared" si="110"/>
        <v>300</v>
      </c>
      <c r="I254" s="11">
        <f t="shared" si="110"/>
        <v>0</v>
      </c>
      <c r="J254" s="11">
        <f t="shared" si="110"/>
        <v>800</v>
      </c>
      <c r="K254" s="11">
        <f t="shared" si="110"/>
        <v>0</v>
      </c>
      <c r="L254" s="11">
        <f t="shared" si="110"/>
        <v>800</v>
      </c>
      <c r="M254" s="11">
        <f t="shared" si="110"/>
        <v>0</v>
      </c>
      <c r="N254" s="11">
        <f t="shared" si="110"/>
        <v>800</v>
      </c>
      <c r="O254" s="81">
        <f t="shared" si="110"/>
        <v>0</v>
      </c>
      <c r="P254" s="81">
        <f t="shared" si="110"/>
        <v>800</v>
      </c>
      <c r="Q254" s="81">
        <f t="shared" si="110"/>
        <v>0</v>
      </c>
    </row>
    <row r="255" spans="1:17" ht="45.75" customHeight="1">
      <c r="A255" s="109" t="s">
        <v>466</v>
      </c>
      <c r="B255" s="13" t="s">
        <v>120</v>
      </c>
      <c r="C255" s="13" t="s">
        <v>112</v>
      </c>
      <c r="D255" s="13" t="s">
        <v>257</v>
      </c>
      <c r="E255" s="13"/>
      <c r="F255" s="9">
        <f aca="true" t="shared" si="111" ref="F255:I256">F256</f>
        <v>0</v>
      </c>
      <c r="G255" s="9">
        <f t="shared" si="111"/>
        <v>0</v>
      </c>
      <c r="H255" s="9">
        <f t="shared" si="111"/>
        <v>0</v>
      </c>
      <c r="I255" s="9">
        <f t="shared" si="111"/>
        <v>0</v>
      </c>
      <c r="J255" s="9">
        <f aca="true" t="shared" si="112" ref="F255:Q257">J256</f>
        <v>500</v>
      </c>
      <c r="K255" s="9">
        <f t="shared" si="112"/>
        <v>0</v>
      </c>
      <c r="L255" s="9">
        <f t="shared" si="112"/>
        <v>500</v>
      </c>
      <c r="M255" s="9">
        <f t="shared" si="112"/>
        <v>0</v>
      </c>
      <c r="N255" s="9">
        <f t="shared" si="112"/>
        <v>500</v>
      </c>
      <c r="O255" s="81">
        <f t="shared" si="112"/>
        <v>0</v>
      </c>
      <c r="P255" s="81">
        <f t="shared" si="112"/>
        <v>500</v>
      </c>
      <c r="Q255" s="81">
        <f t="shared" si="112"/>
        <v>0</v>
      </c>
    </row>
    <row r="256" spans="1:17" ht="24" customHeight="1">
      <c r="A256" s="109" t="s">
        <v>509</v>
      </c>
      <c r="B256" s="13" t="s">
        <v>120</v>
      </c>
      <c r="C256" s="13" t="s">
        <v>112</v>
      </c>
      <c r="D256" s="13" t="s">
        <v>27</v>
      </c>
      <c r="E256" s="13"/>
      <c r="F256" s="9">
        <f t="shared" si="111"/>
        <v>0</v>
      </c>
      <c r="G256" s="9">
        <f t="shared" si="111"/>
        <v>0</v>
      </c>
      <c r="H256" s="9">
        <f t="shared" si="111"/>
        <v>0</v>
      </c>
      <c r="I256" s="9">
        <f t="shared" si="111"/>
        <v>0</v>
      </c>
      <c r="J256" s="9">
        <f t="shared" si="112"/>
        <v>500</v>
      </c>
      <c r="K256" s="9">
        <f t="shared" si="112"/>
        <v>0</v>
      </c>
      <c r="L256" s="9">
        <f t="shared" si="112"/>
        <v>500</v>
      </c>
      <c r="M256" s="9">
        <f t="shared" si="112"/>
        <v>0</v>
      </c>
      <c r="N256" s="9">
        <f t="shared" si="112"/>
        <v>500</v>
      </c>
      <c r="O256" s="81">
        <f t="shared" si="112"/>
        <v>0</v>
      </c>
      <c r="P256" s="81">
        <f t="shared" si="112"/>
        <v>500</v>
      </c>
      <c r="Q256" s="81">
        <f t="shared" si="112"/>
        <v>0</v>
      </c>
    </row>
    <row r="257" spans="1:17" ht="24" customHeight="1">
      <c r="A257" s="109" t="s">
        <v>215</v>
      </c>
      <c r="B257" s="13" t="s">
        <v>120</v>
      </c>
      <c r="C257" s="13" t="s">
        <v>112</v>
      </c>
      <c r="D257" s="13" t="s">
        <v>28</v>
      </c>
      <c r="E257" s="13"/>
      <c r="F257" s="9">
        <f t="shared" si="112"/>
        <v>0</v>
      </c>
      <c r="G257" s="9">
        <f t="shared" si="112"/>
        <v>0</v>
      </c>
      <c r="H257" s="9">
        <f t="shared" si="112"/>
        <v>0</v>
      </c>
      <c r="I257" s="9">
        <f t="shared" si="112"/>
        <v>0</v>
      </c>
      <c r="J257" s="9">
        <f t="shared" si="112"/>
        <v>500</v>
      </c>
      <c r="K257" s="9">
        <f t="shared" si="112"/>
        <v>0</v>
      </c>
      <c r="L257" s="9">
        <f t="shared" si="112"/>
        <v>500</v>
      </c>
      <c r="M257" s="9">
        <f t="shared" si="112"/>
        <v>0</v>
      </c>
      <c r="N257" s="9">
        <f t="shared" si="112"/>
        <v>500</v>
      </c>
      <c r="O257" s="81">
        <f t="shared" si="112"/>
        <v>0</v>
      </c>
      <c r="P257" s="81">
        <f t="shared" si="112"/>
        <v>500</v>
      </c>
      <c r="Q257" s="81">
        <f t="shared" si="112"/>
        <v>0</v>
      </c>
    </row>
    <row r="258" spans="1:17" ht="20.25" customHeight="1">
      <c r="A258" s="109" t="s">
        <v>330</v>
      </c>
      <c r="B258" s="13" t="s">
        <v>120</v>
      </c>
      <c r="C258" s="13" t="s">
        <v>112</v>
      </c>
      <c r="D258" s="13" t="s">
        <v>28</v>
      </c>
      <c r="E258" s="13" t="s">
        <v>172</v>
      </c>
      <c r="F258" s="9">
        <f>G258+H258+I258</f>
        <v>0</v>
      </c>
      <c r="G258" s="9"/>
      <c r="H258" s="9">
        <v>0</v>
      </c>
      <c r="I258" s="9"/>
      <c r="J258" s="9">
        <f>K258+L258+M258</f>
        <v>500</v>
      </c>
      <c r="K258" s="9"/>
      <c r="L258" s="9">
        <v>500</v>
      </c>
      <c r="M258" s="9"/>
      <c r="N258" s="9">
        <f>O258+P258+Q258</f>
        <v>500</v>
      </c>
      <c r="O258" s="81"/>
      <c r="P258" s="81">
        <v>500</v>
      </c>
      <c r="Q258" s="81"/>
    </row>
    <row r="259" spans="1:17" ht="18.75">
      <c r="A259" s="109" t="s">
        <v>155</v>
      </c>
      <c r="B259" s="13" t="s">
        <v>120</v>
      </c>
      <c r="C259" s="13" t="s">
        <v>112</v>
      </c>
      <c r="D259" s="105" t="s">
        <v>33</v>
      </c>
      <c r="E259" s="13"/>
      <c r="F259" s="9">
        <f aca="true" t="shared" si="113" ref="F259:Q260">F260</f>
        <v>300</v>
      </c>
      <c r="G259" s="9">
        <f t="shared" si="113"/>
        <v>0</v>
      </c>
      <c r="H259" s="9">
        <f t="shared" si="113"/>
        <v>300</v>
      </c>
      <c r="I259" s="9">
        <f t="shared" si="113"/>
        <v>0</v>
      </c>
      <c r="J259" s="9">
        <f t="shared" si="113"/>
        <v>300</v>
      </c>
      <c r="K259" s="9">
        <f t="shared" si="113"/>
        <v>0</v>
      </c>
      <c r="L259" s="9">
        <f t="shared" si="113"/>
        <v>300</v>
      </c>
      <c r="M259" s="9">
        <f t="shared" si="113"/>
        <v>0</v>
      </c>
      <c r="N259" s="9">
        <f t="shared" si="113"/>
        <v>300</v>
      </c>
      <c r="O259" s="81">
        <f t="shared" si="113"/>
        <v>0</v>
      </c>
      <c r="P259" s="81">
        <f t="shared" si="113"/>
        <v>300</v>
      </c>
      <c r="Q259" s="81">
        <f t="shared" si="113"/>
        <v>0</v>
      </c>
    </row>
    <row r="260" spans="1:17" ht="22.5" customHeight="1">
      <c r="A260" s="109" t="s">
        <v>286</v>
      </c>
      <c r="B260" s="13" t="s">
        <v>120</v>
      </c>
      <c r="C260" s="13" t="s">
        <v>112</v>
      </c>
      <c r="D260" s="105" t="s">
        <v>34</v>
      </c>
      <c r="E260" s="13"/>
      <c r="F260" s="9">
        <f>F261+F262</f>
        <v>300</v>
      </c>
      <c r="G260" s="9">
        <f aca="true" t="shared" si="114" ref="G260:N260">G261+G262</f>
        <v>0</v>
      </c>
      <c r="H260" s="9">
        <f t="shared" si="114"/>
        <v>300</v>
      </c>
      <c r="I260" s="9">
        <f t="shared" si="114"/>
        <v>0</v>
      </c>
      <c r="J260" s="9">
        <f t="shared" si="114"/>
        <v>300</v>
      </c>
      <c r="K260" s="9">
        <f t="shared" si="114"/>
        <v>0</v>
      </c>
      <c r="L260" s="9">
        <f t="shared" si="114"/>
        <v>300</v>
      </c>
      <c r="M260" s="9">
        <f t="shared" si="114"/>
        <v>0</v>
      </c>
      <c r="N260" s="9">
        <f t="shared" si="114"/>
        <v>300</v>
      </c>
      <c r="O260" s="81">
        <f t="shared" si="113"/>
        <v>0</v>
      </c>
      <c r="P260" s="81">
        <f t="shared" si="113"/>
        <v>300</v>
      </c>
      <c r="Q260" s="81">
        <f t="shared" si="113"/>
        <v>0</v>
      </c>
    </row>
    <row r="261" spans="1:17" ht="41.25" customHeight="1">
      <c r="A261" s="109" t="s">
        <v>86</v>
      </c>
      <c r="B261" s="13" t="s">
        <v>120</v>
      </c>
      <c r="C261" s="13" t="s">
        <v>112</v>
      </c>
      <c r="D261" s="105" t="s">
        <v>34</v>
      </c>
      <c r="E261" s="13" t="s">
        <v>167</v>
      </c>
      <c r="F261" s="9">
        <f>G261+H261+I261</f>
        <v>299.7</v>
      </c>
      <c r="G261" s="9"/>
      <c r="H261" s="9">
        <f>300-0.3</f>
        <v>299.7</v>
      </c>
      <c r="I261" s="9"/>
      <c r="J261" s="9">
        <f>K261+L261+M261</f>
        <v>300</v>
      </c>
      <c r="K261" s="9"/>
      <c r="L261" s="9">
        <v>300</v>
      </c>
      <c r="M261" s="9"/>
      <c r="N261" s="9">
        <f>O261+P261+Q261</f>
        <v>300</v>
      </c>
      <c r="O261" s="85"/>
      <c r="P261" s="85">
        <v>300</v>
      </c>
      <c r="Q261" s="85"/>
    </row>
    <row r="262" spans="1:17" ht="21.75" customHeight="1">
      <c r="A262" s="109" t="s">
        <v>692</v>
      </c>
      <c r="B262" s="13" t="s">
        <v>120</v>
      </c>
      <c r="C262" s="13" t="s">
        <v>112</v>
      </c>
      <c r="D262" s="105" t="s">
        <v>34</v>
      </c>
      <c r="E262" s="13" t="s">
        <v>691</v>
      </c>
      <c r="F262" s="9">
        <f>G262+H262+I262</f>
        <v>0.3</v>
      </c>
      <c r="G262" s="9"/>
      <c r="H262" s="9">
        <v>0.3</v>
      </c>
      <c r="I262" s="9"/>
      <c r="J262" s="9"/>
      <c r="K262" s="9"/>
      <c r="L262" s="9"/>
      <c r="M262" s="9"/>
      <c r="N262" s="9"/>
      <c r="O262" s="85"/>
      <c r="P262" s="85"/>
      <c r="Q262" s="85"/>
    </row>
    <row r="263" spans="1:17" ht="18.75">
      <c r="A263" s="87" t="s">
        <v>146</v>
      </c>
      <c r="B263" s="10" t="s">
        <v>120</v>
      </c>
      <c r="C263" s="10" t="s">
        <v>116</v>
      </c>
      <c r="D263" s="152"/>
      <c r="E263" s="10"/>
      <c r="F263" s="11">
        <f aca="true" t="shared" si="115" ref="F263:Q263">F264+F269</f>
        <v>8080</v>
      </c>
      <c r="G263" s="11">
        <f t="shared" si="115"/>
        <v>5321</v>
      </c>
      <c r="H263" s="11">
        <f t="shared" si="115"/>
        <v>2759</v>
      </c>
      <c r="I263" s="11">
        <f t="shared" si="115"/>
        <v>0</v>
      </c>
      <c r="J263" s="11">
        <f t="shared" si="115"/>
        <v>50</v>
      </c>
      <c r="K263" s="11">
        <f t="shared" si="115"/>
        <v>0</v>
      </c>
      <c r="L263" s="11">
        <f t="shared" si="115"/>
        <v>50</v>
      </c>
      <c r="M263" s="11">
        <f t="shared" si="115"/>
        <v>0</v>
      </c>
      <c r="N263" s="11">
        <f t="shared" si="115"/>
        <v>50</v>
      </c>
      <c r="O263" s="81" t="e">
        <f t="shared" si="115"/>
        <v>#REF!</v>
      </c>
      <c r="P263" s="81" t="e">
        <f t="shared" si="115"/>
        <v>#REF!</v>
      </c>
      <c r="Q263" s="81" t="e">
        <f t="shared" si="115"/>
        <v>#REF!</v>
      </c>
    </row>
    <row r="264" spans="1:17" ht="41.25" customHeight="1">
      <c r="A264" s="109" t="s">
        <v>430</v>
      </c>
      <c r="B264" s="13" t="s">
        <v>120</v>
      </c>
      <c r="C264" s="13" t="s">
        <v>116</v>
      </c>
      <c r="D264" s="13" t="s">
        <v>234</v>
      </c>
      <c r="E264" s="13"/>
      <c r="F264" s="9">
        <f>F265</f>
        <v>8030</v>
      </c>
      <c r="G264" s="9">
        <f aca="true" t="shared" si="116" ref="G264:N264">G265</f>
        <v>5321</v>
      </c>
      <c r="H264" s="9">
        <f t="shared" si="116"/>
        <v>2709</v>
      </c>
      <c r="I264" s="9">
        <f t="shared" si="116"/>
        <v>0</v>
      </c>
      <c r="J264" s="9">
        <f t="shared" si="116"/>
        <v>0</v>
      </c>
      <c r="K264" s="9">
        <f t="shared" si="116"/>
        <v>0</v>
      </c>
      <c r="L264" s="9">
        <f t="shared" si="116"/>
        <v>0</v>
      </c>
      <c r="M264" s="9">
        <f t="shared" si="116"/>
        <v>0</v>
      </c>
      <c r="N264" s="9">
        <f t="shared" si="116"/>
        <v>0</v>
      </c>
      <c r="O264" s="81" t="e">
        <f>#REF!+O265</f>
        <v>#REF!</v>
      </c>
      <c r="P264" s="81" t="e">
        <f>#REF!+P265</f>
        <v>#REF!</v>
      </c>
      <c r="Q264" s="81" t="e">
        <f>#REF!+Q265</f>
        <v>#REF!</v>
      </c>
    </row>
    <row r="265" spans="1:17" ht="42.75" customHeight="1">
      <c r="A265" s="109" t="s">
        <v>432</v>
      </c>
      <c r="B265" s="13" t="s">
        <v>120</v>
      </c>
      <c r="C265" s="13" t="s">
        <v>116</v>
      </c>
      <c r="D265" s="13" t="s">
        <v>12</v>
      </c>
      <c r="E265" s="13"/>
      <c r="F265" s="9">
        <f aca="true" t="shared" si="117" ref="F265:Q266">F266</f>
        <v>8030</v>
      </c>
      <c r="G265" s="9">
        <f t="shared" si="117"/>
        <v>5321</v>
      </c>
      <c r="H265" s="9">
        <f t="shared" si="117"/>
        <v>2709</v>
      </c>
      <c r="I265" s="9">
        <f t="shared" si="117"/>
        <v>0</v>
      </c>
      <c r="J265" s="9">
        <f t="shared" si="117"/>
        <v>0</v>
      </c>
      <c r="K265" s="9">
        <f t="shared" si="117"/>
        <v>0</v>
      </c>
      <c r="L265" s="9">
        <f t="shared" si="117"/>
        <v>0</v>
      </c>
      <c r="M265" s="9">
        <f t="shared" si="117"/>
        <v>0</v>
      </c>
      <c r="N265" s="9">
        <f t="shared" si="117"/>
        <v>0</v>
      </c>
      <c r="O265" s="81">
        <f t="shared" si="117"/>
        <v>0</v>
      </c>
      <c r="P265" s="81">
        <f t="shared" si="117"/>
        <v>0</v>
      </c>
      <c r="Q265" s="81">
        <f t="shared" si="117"/>
        <v>0</v>
      </c>
    </row>
    <row r="266" spans="1:17" ht="26.25" customHeight="1">
      <c r="A266" s="109" t="s">
        <v>80</v>
      </c>
      <c r="B266" s="13" t="s">
        <v>120</v>
      </c>
      <c r="C266" s="13" t="s">
        <v>116</v>
      </c>
      <c r="D266" s="13" t="s">
        <v>79</v>
      </c>
      <c r="E266" s="13"/>
      <c r="F266" s="9">
        <f>F267</f>
        <v>8030</v>
      </c>
      <c r="G266" s="9">
        <f t="shared" si="117"/>
        <v>5321</v>
      </c>
      <c r="H266" s="9">
        <f t="shared" si="117"/>
        <v>2709</v>
      </c>
      <c r="I266" s="9">
        <f t="shared" si="117"/>
        <v>0</v>
      </c>
      <c r="J266" s="9">
        <f t="shared" si="117"/>
        <v>0</v>
      </c>
      <c r="K266" s="9">
        <f t="shared" si="117"/>
        <v>0</v>
      </c>
      <c r="L266" s="9">
        <f t="shared" si="117"/>
        <v>0</v>
      </c>
      <c r="M266" s="9">
        <f t="shared" si="117"/>
        <v>0</v>
      </c>
      <c r="N266" s="9">
        <f t="shared" si="117"/>
        <v>0</v>
      </c>
      <c r="O266" s="81">
        <f t="shared" si="117"/>
        <v>0</v>
      </c>
      <c r="P266" s="81">
        <f t="shared" si="117"/>
        <v>0</v>
      </c>
      <c r="Q266" s="81">
        <f t="shared" si="117"/>
        <v>0</v>
      </c>
    </row>
    <row r="267" spans="1:17" ht="23.25" customHeight="1">
      <c r="A267" s="109" t="s">
        <v>573</v>
      </c>
      <c r="B267" s="13" t="s">
        <v>120</v>
      </c>
      <c r="C267" s="13" t="s">
        <v>116</v>
      </c>
      <c r="D267" s="13" t="s">
        <v>572</v>
      </c>
      <c r="E267" s="13"/>
      <c r="F267" s="9">
        <f aca="true" t="shared" si="118" ref="F267:Q267">F268</f>
        <v>8030</v>
      </c>
      <c r="G267" s="9">
        <f t="shared" si="118"/>
        <v>5321</v>
      </c>
      <c r="H267" s="9">
        <f t="shared" si="118"/>
        <v>2709</v>
      </c>
      <c r="I267" s="9">
        <f t="shared" si="118"/>
        <v>0</v>
      </c>
      <c r="J267" s="9">
        <f t="shared" si="118"/>
        <v>0</v>
      </c>
      <c r="K267" s="9">
        <f t="shared" si="118"/>
        <v>0</v>
      </c>
      <c r="L267" s="9">
        <f t="shared" si="118"/>
        <v>0</v>
      </c>
      <c r="M267" s="9">
        <f t="shared" si="118"/>
        <v>0</v>
      </c>
      <c r="N267" s="9">
        <f t="shared" si="118"/>
        <v>0</v>
      </c>
      <c r="O267" s="81">
        <f t="shared" si="118"/>
        <v>0</v>
      </c>
      <c r="P267" s="81">
        <f t="shared" si="118"/>
        <v>0</v>
      </c>
      <c r="Q267" s="81">
        <f t="shared" si="118"/>
        <v>0</v>
      </c>
    </row>
    <row r="268" spans="1:17" ht="19.5" customHeight="1">
      <c r="A268" s="109" t="s">
        <v>86</v>
      </c>
      <c r="B268" s="13" t="s">
        <v>120</v>
      </c>
      <c r="C268" s="13" t="s">
        <v>116</v>
      </c>
      <c r="D268" s="13" t="s">
        <v>572</v>
      </c>
      <c r="E268" s="13" t="s">
        <v>167</v>
      </c>
      <c r="F268" s="9">
        <f>G268+H268+I268</f>
        <v>8030</v>
      </c>
      <c r="G268" s="9">
        <v>5321</v>
      </c>
      <c r="H268" s="9">
        <f>1302.5+701.2+705.3</f>
        <v>2709</v>
      </c>
      <c r="I268" s="9">
        <v>0</v>
      </c>
      <c r="J268" s="9">
        <f>K268+L268+M268</f>
        <v>0</v>
      </c>
      <c r="K268" s="9"/>
      <c r="L268" s="9"/>
      <c r="M268" s="9"/>
      <c r="N268" s="9">
        <f>O268+P268+Q268</f>
        <v>0</v>
      </c>
      <c r="O268" s="81"/>
      <c r="P268" s="81"/>
      <c r="Q268" s="81"/>
    </row>
    <row r="269" spans="1:17" ht="25.5" customHeight="1">
      <c r="A269" s="109" t="s">
        <v>155</v>
      </c>
      <c r="B269" s="13" t="s">
        <v>120</v>
      </c>
      <c r="C269" s="13" t="s">
        <v>116</v>
      </c>
      <c r="D269" s="105" t="s">
        <v>33</v>
      </c>
      <c r="E269" s="13"/>
      <c r="F269" s="9">
        <f aca="true" t="shared" si="119" ref="F269:Q270">F270</f>
        <v>50</v>
      </c>
      <c r="G269" s="9">
        <f t="shared" si="119"/>
        <v>0</v>
      </c>
      <c r="H269" s="9">
        <f t="shared" si="119"/>
        <v>50</v>
      </c>
      <c r="I269" s="9">
        <f t="shared" si="119"/>
        <v>0</v>
      </c>
      <c r="J269" s="9">
        <f t="shared" si="119"/>
        <v>50</v>
      </c>
      <c r="K269" s="9">
        <f t="shared" si="119"/>
        <v>0</v>
      </c>
      <c r="L269" s="9">
        <f t="shared" si="119"/>
        <v>50</v>
      </c>
      <c r="M269" s="9">
        <f t="shared" si="119"/>
        <v>0</v>
      </c>
      <c r="N269" s="9">
        <f t="shared" si="119"/>
        <v>50</v>
      </c>
      <c r="O269" s="81">
        <f t="shared" si="119"/>
        <v>0</v>
      </c>
      <c r="P269" s="81">
        <f t="shared" si="119"/>
        <v>50</v>
      </c>
      <c r="Q269" s="81">
        <f t="shared" si="119"/>
        <v>0</v>
      </c>
    </row>
    <row r="270" spans="1:17" ht="21.75" customHeight="1">
      <c r="A270" s="109" t="s">
        <v>286</v>
      </c>
      <c r="B270" s="13" t="s">
        <v>120</v>
      </c>
      <c r="C270" s="13" t="s">
        <v>116</v>
      </c>
      <c r="D270" s="105" t="s">
        <v>320</v>
      </c>
      <c r="E270" s="13"/>
      <c r="F270" s="9">
        <f t="shared" si="119"/>
        <v>50</v>
      </c>
      <c r="G270" s="9">
        <f t="shared" si="119"/>
        <v>0</v>
      </c>
      <c r="H270" s="9">
        <f t="shared" si="119"/>
        <v>50</v>
      </c>
      <c r="I270" s="9">
        <f t="shared" si="119"/>
        <v>0</v>
      </c>
      <c r="J270" s="9">
        <f t="shared" si="119"/>
        <v>50</v>
      </c>
      <c r="K270" s="9">
        <f t="shared" si="119"/>
        <v>0</v>
      </c>
      <c r="L270" s="9">
        <f t="shared" si="119"/>
        <v>50</v>
      </c>
      <c r="M270" s="9">
        <f t="shared" si="119"/>
        <v>0</v>
      </c>
      <c r="N270" s="9">
        <f t="shared" si="119"/>
        <v>50</v>
      </c>
      <c r="O270" s="81">
        <f t="shared" si="119"/>
        <v>0</v>
      </c>
      <c r="P270" s="81">
        <f t="shared" si="119"/>
        <v>50</v>
      </c>
      <c r="Q270" s="81">
        <f t="shared" si="119"/>
        <v>0</v>
      </c>
    </row>
    <row r="271" spans="1:17" ht="45" customHeight="1">
      <c r="A271" s="109" t="s">
        <v>86</v>
      </c>
      <c r="B271" s="13" t="s">
        <v>120</v>
      </c>
      <c r="C271" s="13" t="s">
        <v>116</v>
      </c>
      <c r="D271" s="105" t="s">
        <v>34</v>
      </c>
      <c r="E271" s="13" t="s">
        <v>167</v>
      </c>
      <c r="F271" s="9">
        <f>G271+H271+I271</f>
        <v>50</v>
      </c>
      <c r="G271" s="9"/>
      <c r="H271" s="9">
        <v>50</v>
      </c>
      <c r="I271" s="9"/>
      <c r="J271" s="9">
        <f>K271+L271+M271</f>
        <v>50</v>
      </c>
      <c r="K271" s="9"/>
      <c r="L271" s="9">
        <v>50</v>
      </c>
      <c r="M271" s="9"/>
      <c r="N271" s="9">
        <f>O271+P271+Q271</f>
        <v>50</v>
      </c>
      <c r="O271" s="81"/>
      <c r="P271" s="81">
        <v>50</v>
      </c>
      <c r="Q271" s="81"/>
    </row>
    <row r="272" spans="1:17" ht="18.75">
      <c r="A272" s="87" t="s">
        <v>389</v>
      </c>
      <c r="B272" s="10" t="s">
        <v>120</v>
      </c>
      <c r="C272" s="10" t="s">
        <v>115</v>
      </c>
      <c r="D272" s="152"/>
      <c r="E272" s="10"/>
      <c r="F272" s="11">
        <f aca="true" t="shared" si="120" ref="F272:Q275">F273</f>
        <v>3968.6</v>
      </c>
      <c r="G272" s="11">
        <f t="shared" si="120"/>
        <v>3571.8</v>
      </c>
      <c r="H272" s="11">
        <f t="shared" si="120"/>
        <v>0</v>
      </c>
      <c r="I272" s="11">
        <f t="shared" si="120"/>
        <v>396.79999999999995</v>
      </c>
      <c r="J272" s="11">
        <f t="shared" si="120"/>
        <v>1935.5</v>
      </c>
      <c r="K272" s="11">
        <f t="shared" si="120"/>
        <v>1739.5</v>
      </c>
      <c r="L272" s="11">
        <f t="shared" si="120"/>
        <v>0</v>
      </c>
      <c r="M272" s="11">
        <f t="shared" si="120"/>
        <v>196</v>
      </c>
      <c r="N272" s="11">
        <f t="shared" si="120"/>
        <v>0</v>
      </c>
      <c r="O272" s="81">
        <f t="shared" si="120"/>
        <v>0</v>
      </c>
      <c r="P272" s="81">
        <f t="shared" si="120"/>
        <v>0</v>
      </c>
      <c r="Q272" s="81">
        <f t="shared" si="120"/>
        <v>0</v>
      </c>
    </row>
    <row r="273" spans="1:17" ht="42.75" customHeight="1">
      <c r="A273" s="109" t="s">
        <v>619</v>
      </c>
      <c r="B273" s="13" t="s">
        <v>120</v>
      </c>
      <c r="C273" s="13" t="s">
        <v>115</v>
      </c>
      <c r="D273" s="105" t="s">
        <v>390</v>
      </c>
      <c r="E273" s="13"/>
      <c r="F273" s="9">
        <f t="shared" si="120"/>
        <v>3968.6</v>
      </c>
      <c r="G273" s="9">
        <f t="shared" si="120"/>
        <v>3571.8</v>
      </c>
      <c r="H273" s="9">
        <f t="shared" si="120"/>
        <v>0</v>
      </c>
      <c r="I273" s="9">
        <f t="shared" si="120"/>
        <v>396.79999999999995</v>
      </c>
      <c r="J273" s="9">
        <f t="shared" si="120"/>
        <v>1935.5</v>
      </c>
      <c r="K273" s="9">
        <f t="shared" si="120"/>
        <v>1739.5</v>
      </c>
      <c r="L273" s="9">
        <f t="shared" si="120"/>
        <v>0</v>
      </c>
      <c r="M273" s="9">
        <f t="shared" si="120"/>
        <v>196</v>
      </c>
      <c r="N273" s="9">
        <f t="shared" si="120"/>
        <v>0</v>
      </c>
      <c r="O273" s="81">
        <f t="shared" si="120"/>
        <v>0</v>
      </c>
      <c r="P273" s="81">
        <f t="shared" si="120"/>
        <v>0</v>
      </c>
      <c r="Q273" s="81">
        <f t="shared" si="120"/>
        <v>0</v>
      </c>
    </row>
    <row r="274" spans="1:17" ht="45" customHeight="1">
      <c r="A274" s="125" t="s">
        <v>472</v>
      </c>
      <c r="B274" s="13" t="s">
        <v>120</v>
      </c>
      <c r="C274" s="13" t="s">
        <v>115</v>
      </c>
      <c r="D274" s="105" t="s">
        <v>392</v>
      </c>
      <c r="E274" s="13"/>
      <c r="F274" s="9">
        <f>F275+F277</f>
        <v>3968.6</v>
      </c>
      <c r="G274" s="9">
        <f aca="true" t="shared" si="121" ref="G274:Q274">G275+G277</f>
        <v>3571.8</v>
      </c>
      <c r="H274" s="9">
        <f t="shared" si="121"/>
        <v>0</v>
      </c>
      <c r="I274" s="9">
        <f t="shared" si="121"/>
        <v>396.79999999999995</v>
      </c>
      <c r="J274" s="9">
        <f t="shared" si="121"/>
        <v>1935.5</v>
      </c>
      <c r="K274" s="9">
        <f t="shared" si="121"/>
        <v>1739.5</v>
      </c>
      <c r="L274" s="9">
        <f t="shared" si="121"/>
        <v>0</v>
      </c>
      <c r="M274" s="9">
        <f t="shared" si="121"/>
        <v>196</v>
      </c>
      <c r="N274" s="9">
        <f t="shared" si="121"/>
        <v>0</v>
      </c>
      <c r="O274" s="81">
        <f t="shared" si="121"/>
        <v>0</v>
      </c>
      <c r="P274" s="81">
        <f t="shared" si="121"/>
        <v>0</v>
      </c>
      <c r="Q274" s="81">
        <f t="shared" si="121"/>
        <v>0</v>
      </c>
    </row>
    <row r="275" spans="1:17" ht="28.5" customHeight="1">
      <c r="A275" s="109" t="s">
        <v>391</v>
      </c>
      <c r="B275" s="13" t="s">
        <v>120</v>
      </c>
      <c r="C275" s="13" t="s">
        <v>115</v>
      </c>
      <c r="D275" s="105" t="s">
        <v>393</v>
      </c>
      <c r="E275" s="13"/>
      <c r="F275" s="9">
        <f t="shared" si="120"/>
        <v>1802</v>
      </c>
      <c r="G275" s="9">
        <f t="shared" si="120"/>
        <v>1621.8</v>
      </c>
      <c r="H275" s="9">
        <f t="shared" si="120"/>
        <v>0</v>
      </c>
      <c r="I275" s="9">
        <f t="shared" si="120"/>
        <v>180.2</v>
      </c>
      <c r="J275" s="9">
        <f t="shared" si="120"/>
        <v>1935.5</v>
      </c>
      <c r="K275" s="9">
        <f t="shared" si="120"/>
        <v>1739.5</v>
      </c>
      <c r="L275" s="9">
        <f t="shared" si="120"/>
        <v>0</v>
      </c>
      <c r="M275" s="9">
        <f t="shared" si="120"/>
        <v>196</v>
      </c>
      <c r="N275" s="9">
        <f t="shared" si="120"/>
        <v>0</v>
      </c>
      <c r="O275" s="81">
        <f t="shared" si="120"/>
        <v>0</v>
      </c>
      <c r="P275" s="81">
        <f t="shared" si="120"/>
        <v>0</v>
      </c>
      <c r="Q275" s="81">
        <f t="shared" si="120"/>
        <v>0</v>
      </c>
    </row>
    <row r="276" spans="1:17" ht="36.75" customHeight="1">
      <c r="A276" s="109" t="s">
        <v>86</v>
      </c>
      <c r="B276" s="13" t="s">
        <v>120</v>
      </c>
      <c r="C276" s="13" t="s">
        <v>115</v>
      </c>
      <c r="D276" s="105" t="s">
        <v>393</v>
      </c>
      <c r="E276" s="13" t="s">
        <v>167</v>
      </c>
      <c r="F276" s="9">
        <f>G276+H276+I276</f>
        <v>1802</v>
      </c>
      <c r="G276" s="9">
        <f>546+1075.8</f>
        <v>1621.8</v>
      </c>
      <c r="H276" s="9"/>
      <c r="I276" s="9">
        <v>180.2</v>
      </c>
      <c r="J276" s="9">
        <f>K276+M276+L276</f>
        <v>1935.5</v>
      </c>
      <c r="K276" s="9">
        <f>551.1+1188.4</f>
        <v>1739.5</v>
      </c>
      <c r="L276" s="9"/>
      <c r="M276" s="9">
        <v>196</v>
      </c>
      <c r="N276" s="9">
        <f>O276+Q276+P276</f>
        <v>0</v>
      </c>
      <c r="O276" s="91"/>
      <c r="P276" s="91"/>
      <c r="Q276" s="91"/>
    </row>
    <row r="277" spans="1:17" ht="29.25" customHeight="1">
      <c r="A277" s="109" t="s">
        <v>622</v>
      </c>
      <c r="B277" s="13" t="s">
        <v>120</v>
      </c>
      <c r="C277" s="13" t="s">
        <v>115</v>
      </c>
      <c r="D277" s="105" t="s">
        <v>623</v>
      </c>
      <c r="E277" s="13"/>
      <c r="F277" s="9">
        <f>F278</f>
        <v>2166.6</v>
      </c>
      <c r="G277" s="9">
        <f aca="true" t="shared" si="122" ref="G277:Q277">G278</f>
        <v>1950</v>
      </c>
      <c r="H277" s="9">
        <f>H278</f>
        <v>0</v>
      </c>
      <c r="I277" s="9">
        <f>I278</f>
        <v>216.6</v>
      </c>
      <c r="J277" s="9">
        <f t="shared" si="122"/>
        <v>0</v>
      </c>
      <c r="K277" s="9">
        <f t="shared" si="122"/>
        <v>0</v>
      </c>
      <c r="L277" s="9">
        <f t="shared" si="122"/>
        <v>0</v>
      </c>
      <c r="M277" s="9">
        <f t="shared" si="122"/>
        <v>0</v>
      </c>
      <c r="N277" s="9">
        <f t="shared" si="122"/>
        <v>0</v>
      </c>
      <c r="O277" s="81">
        <f t="shared" si="122"/>
        <v>0</v>
      </c>
      <c r="P277" s="81">
        <f t="shared" si="122"/>
        <v>0</v>
      </c>
      <c r="Q277" s="81">
        <f t="shared" si="122"/>
        <v>0</v>
      </c>
    </row>
    <row r="278" spans="1:17" ht="36.75" customHeight="1">
      <c r="A278" s="109" t="s">
        <v>86</v>
      </c>
      <c r="B278" s="13" t="s">
        <v>120</v>
      </c>
      <c r="C278" s="13" t="s">
        <v>115</v>
      </c>
      <c r="D278" s="105" t="s">
        <v>623</v>
      </c>
      <c r="E278" s="13" t="s">
        <v>167</v>
      </c>
      <c r="F278" s="9">
        <f>G278+H278+I278</f>
        <v>2166.6</v>
      </c>
      <c r="G278" s="9">
        <v>1950</v>
      </c>
      <c r="H278" s="9"/>
      <c r="I278" s="9">
        <v>216.6</v>
      </c>
      <c r="J278" s="9"/>
      <c r="K278" s="9"/>
      <c r="L278" s="9"/>
      <c r="M278" s="9"/>
      <c r="N278" s="9"/>
      <c r="O278" s="91"/>
      <c r="P278" s="91"/>
      <c r="Q278" s="91"/>
    </row>
    <row r="279" spans="1:17" ht="27.75" customHeight="1">
      <c r="A279" s="87" t="s">
        <v>132</v>
      </c>
      <c r="B279" s="10" t="s">
        <v>128</v>
      </c>
      <c r="C279" s="10" t="s">
        <v>373</v>
      </c>
      <c r="D279" s="10"/>
      <c r="E279" s="10"/>
      <c r="F279" s="11">
        <f aca="true" t="shared" si="123" ref="F279:Q281">F280</f>
        <v>768.7</v>
      </c>
      <c r="G279" s="11">
        <f t="shared" si="123"/>
        <v>218.7</v>
      </c>
      <c r="H279" s="11">
        <f t="shared" si="123"/>
        <v>550</v>
      </c>
      <c r="I279" s="11">
        <f t="shared" si="123"/>
        <v>0</v>
      </c>
      <c r="J279" s="11">
        <f t="shared" si="123"/>
        <v>5534.8</v>
      </c>
      <c r="K279" s="11">
        <f t="shared" si="123"/>
        <v>4550.8</v>
      </c>
      <c r="L279" s="11">
        <f t="shared" si="123"/>
        <v>984</v>
      </c>
      <c r="M279" s="11">
        <f t="shared" si="123"/>
        <v>0</v>
      </c>
      <c r="N279" s="11">
        <f t="shared" si="123"/>
        <v>768.2</v>
      </c>
      <c r="O279" s="81" t="e">
        <f t="shared" si="123"/>
        <v>#REF!</v>
      </c>
      <c r="P279" s="81" t="e">
        <f t="shared" si="123"/>
        <v>#REF!</v>
      </c>
      <c r="Q279" s="81" t="e">
        <f t="shared" si="123"/>
        <v>#REF!</v>
      </c>
    </row>
    <row r="280" spans="1:17" ht="33" customHeight="1">
      <c r="A280" s="87" t="s">
        <v>153</v>
      </c>
      <c r="B280" s="10" t="s">
        <v>128</v>
      </c>
      <c r="C280" s="10" t="s">
        <v>120</v>
      </c>
      <c r="D280" s="10"/>
      <c r="E280" s="10"/>
      <c r="F280" s="11">
        <f t="shared" si="123"/>
        <v>768.7</v>
      </c>
      <c r="G280" s="11">
        <f t="shared" si="123"/>
        <v>218.7</v>
      </c>
      <c r="H280" s="11">
        <f t="shared" si="123"/>
        <v>550</v>
      </c>
      <c r="I280" s="11">
        <f t="shared" si="123"/>
        <v>0</v>
      </c>
      <c r="J280" s="11">
        <f t="shared" si="123"/>
        <v>5534.8</v>
      </c>
      <c r="K280" s="11">
        <f t="shared" si="123"/>
        <v>4550.8</v>
      </c>
      <c r="L280" s="11">
        <f t="shared" si="123"/>
        <v>984</v>
      </c>
      <c r="M280" s="11">
        <f t="shared" si="123"/>
        <v>0</v>
      </c>
      <c r="N280" s="11">
        <f t="shared" si="123"/>
        <v>768.2</v>
      </c>
      <c r="O280" s="81" t="e">
        <f t="shared" si="123"/>
        <v>#REF!</v>
      </c>
      <c r="P280" s="81" t="e">
        <f t="shared" si="123"/>
        <v>#REF!</v>
      </c>
      <c r="Q280" s="81" t="e">
        <f t="shared" si="123"/>
        <v>#REF!</v>
      </c>
    </row>
    <row r="281" spans="1:17" ht="42" customHeight="1">
      <c r="A281" s="109" t="s">
        <v>430</v>
      </c>
      <c r="B281" s="13" t="s">
        <v>128</v>
      </c>
      <c r="C281" s="13" t="s">
        <v>120</v>
      </c>
      <c r="D281" s="13" t="s">
        <v>234</v>
      </c>
      <c r="E281" s="13"/>
      <c r="F281" s="9">
        <f t="shared" si="123"/>
        <v>768.7</v>
      </c>
      <c r="G281" s="9">
        <f t="shared" si="123"/>
        <v>218.7</v>
      </c>
      <c r="H281" s="9">
        <f t="shared" si="123"/>
        <v>550</v>
      </c>
      <c r="I281" s="9">
        <f t="shared" si="123"/>
        <v>0</v>
      </c>
      <c r="J281" s="9">
        <f t="shared" si="123"/>
        <v>5534.8</v>
      </c>
      <c r="K281" s="9">
        <f t="shared" si="123"/>
        <v>4550.8</v>
      </c>
      <c r="L281" s="9">
        <f t="shared" si="123"/>
        <v>984</v>
      </c>
      <c r="M281" s="9">
        <f t="shared" si="123"/>
        <v>0</v>
      </c>
      <c r="N281" s="9">
        <f t="shared" si="123"/>
        <v>768.2</v>
      </c>
      <c r="O281" s="81" t="e">
        <f t="shared" si="123"/>
        <v>#REF!</v>
      </c>
      <c r="P281" s="81" t="e">
        <f t="shared" si="123"/>
        <v>#REF!</v>
      </c>
      <c r="Q281" s="81" t="e">
        <f t="shared" si="123"/>
        <v>#REF!</v>
      </c>
    </row>
    <row r="282" spans="1:17" ht="39.75" customHeight="1">
      <c r="A282" s="109" t="s">
        <v>432</v>
      </c>
      <c r="B282" s="13" t="s">
        <v>128</v>
      </c>
      <c r="C282" s="13" t="s">
        <v>120</v>
      </c>
      <c r="D282" s="13" t="s">
        <v>12</v>
      </c>
      <c r="E282" s="13"/>
      <c r="F282" s="9">
        <f aca="true" t="shared" si="124" ref="F282:Q282">F283+F286+F291</f>
        <v>768.7</v>
      </c>
      <c r="G282" s="9">
        <f t="shared" si="124"/>
        <v>218.7</v>
      </c>
      <c r="H282" s="9">
        <f t="shared" si="124"/>
        <v>550</v>
      </c>
      <c r="I282" s="9">
        <f t="shared" si="124"/>
        <v>0</v>
      </c>
      <c r="J282" s="9">
        <f t="shared" si="124"/>
        <v>5534.8</v>
      </c>
      <c r="K282" s="9">
        <f t="shared" si="124"/>
        <v>4550.8</v>
      </c>
      <c r="L282" s="9">
        <f t="shared" si="124"/>
        <v>984</v>
      </c>
      <c r="M282" s="9">
        <f t="shared" si="124"/>
        <v>0</v>
      </c>
      <c r="N282" s="9">
        <f t="shared" si="124"/>
        <v>768.2</v>
      </c>
      <c r="O282" s="81" t="e">
        <f t="shared" si="124"/>
        <v>#REF!</v>
      </c>
      <c r="P282" s="81" t="e">
        <f t="shared" si="124"/>
        <v>#REF!</v>
      </c>
      <c r="Q282" s="81" t="e">
        <f t="shared" si="124"/>
        <v>#REF!</v>
      </c>
    </row>
    <row r="283" spans="1:17" ht="29.25" customHeight="1">
      <c r="A283" s="109" t="s">
        <v>80</v>
      </c>
      <c r="B283" s="13" t="s">
        <v>128</v>
      </c>
      <c r="C283" s="13" t="s">
        <v>120</v>
      </c>
      <c r="D283" s="13" t="s">
        <v>79</v>
      </c>
      <c r="E283" s="13"/>
      <c r="F283" s="9">
        <f aca="true" t="shared" si="125" ref="F283:Q284">F284</f>
        <v>150</v>
      </c>
      <c r="G283" s="9">
        <f t="shared" si="125"/>
        <v>0</v>
      </c>
      <c r="H283" s="9">
        <f t="shared" si="125"/>
        <v>150</v>
      </c>
      <c r="I283" s="9">
        <f t="shared" si="125"/>
        <v>0</v>
      </c>
      <c r="J283" s="9">
        <f t="shared" si="125"/>
        <v>150</v>
      </c>
      <c r="K283" s="9">
        <f t="shared" si="125"/>
        <v>0</v>
      </c>
      <c r="L283" s="9">
        <f t="shared" si="125"/>
        <v>150</v>
      </c>
      <c r="M283" s="9">
        <f t="shared" si="125"/>
        <v>0</v>
      </c>
      <c r="N283" s="9">
        <f t="shared" si="125"/>
        <v>150</v>
      </c>
      <c r="O283" s="81">
        <f t="shared" si="125"/>
        <v>0</v>
      </c>
      <c r="P283" s="81">
        <f t="shared" si="125"/>
        <v>150</v>
      </c>
      <c r="Q283" s="81">
        <f t="shared" si="125"/>
        <v>0</v>
      </c>
    </row>
    <row r="284" spans="1:17" ht="23.25" customHeight="1">
      <c r="A284" s="109" t="s">
        <v>360</v>
      </c>
      <c r="B284" s="13" t="s">
        <v>128</v>
      </c>
      <c r="C284" s="13" t="s">
        <v>120</v>
      </c>
      <c r="D284" s="13" t="s">
        <v>361</v>
      </c>
      <c r="E284" s="13"/>
      <c r="F284" s="9">
        <f>F285</f>
        <v>150</v>
      </c>
      <c r="G284" s="9">
        <f>G285</f>
        <v>0</v>
      </c>
      <c r="H284" s="9">
        <f>H285</f>
        <v>150</v>
      </c>
      <c r="I284" s="9">
        <f t="shared" si="125"/>
        <v>0</v>
      </c>
      <c r="J284" s="9">
        <f t="shared" si="125"/>
        <v>150</v>
      </c>
      <c r="K284" s="9">
        <f t="shared" si="125"/>
        <v>0</v>
      </c>
      <c r="L284" s="9">
        <f t="shared" si="125"/>
        <v>150</v>
      </c>
      <c r="M284" s="9">
        <f t="shared" si="125"/>
        <v>0</v>
      </c>
      <c r="N284" s="9">
        <f t="shared" si="125"/>
        <v>150</v>
      </c>
      <c r="O284" s="81">
        <f t="shared" si="125"/>
        <v>0</v>
      </c>
      <c r="P284" s="81">
        <f t="shared" si="125"/>
        <v>150</v>
      </c>
      <c r="Q284" s="81">
        <f t="shared" si="125"/>
        <v>0</v>
      </c>
    </row>
    <row r="285" spans="1:17" ht="40.5" customHeight="1">
      <c r="A285" s="109" t="s">
        <v>86</v>
      </c>
      <c r="B285" s="13" t="s">
        <v>128</v>
      </c>
      <c r="C285" s="13" t="s">
        <v>120</v>
      </c>
      <c r="D285" s="13" t="s">
        <v>361</v>
      </c>
      <c r="E285" s="13" t="s">
        <v>167</v>
      </c>
      <c r="F285" s="9">
        <f>G285+H285+I285</f>
        <v>150</v>
      </c>
      <c r="G285" s="9"/>
      <c r="H285" s="9">
        <v>150</v>
      </c>
      <c r="I285" s="9"/>
      <c r="J285" s="9">
        <f>K285+L285+M285</f>
        <v>150</v>
      </c>
      <c r="K285" s="9"/>
      <c r="L285" s="9">
        <v>150</v>
      </c>
      <c r="M285" s="9"/>
      <c r="N285" s="9">
        <f>O285+P285+Q285</f>
        <v>150</v>
      </c>
      <c r="O285" s="81"/>
      <c r="P285" s="81">
        <v>150</v>
      </c>
      <c r="Q285" s="81"/>
    </row>
    <row r="286" spans="1:17" ht="39" customHeight="1">
      <c r="A286" s="109" t="s">
        <v>14</v>
      </c>
      <c r="B286" s="13" t="s">
        <v>128</v>
      </c>
      <c r="C286" s="13" t="s">
        <v>120</v>
      </c>
      <c r="D286" s="13" t="s">
        <v>13</v>
      </c>
      <c r="E286" s="13"/>
      <c r="F286" s="9">
        <f>F287+F289</f>
        <v>400</v>
      </c>
      <c r="G286" s="9">
        <f aca="true" t="shared" si="126" ref="G286:N286">G287+G289</f>
        <v>0</v>
      </c>
      <c r="H286" s="9">
        <f t="shared" si="126"/>
        <v>400</v>
      </c>
      <c r="I286" s="9">
        <f t="shared" si="126"/>
        <v>0</v>
      </c>
      <c r="J286" s="9">
        <f t="shared" si="126"/>
        <v>5166.6</v>
      </c>
      <c r="K286" s="9">
        <f t="shared" si="126"/>
        <v>4332.6</v>
      </c>
      <c r="L286" s="9">
        <f t="shared" si="126"/>
        <v>834</v>
      </c>
      <c r="M286" s="9">
        <f t="shared" si="126"/>
        <v>0</v>
      </c>
      <c r="N286" s="9">
        <f t="shared" si="126"/>
        <v>400</v>
      </c>
      <c r="O286" s="81" t="e">
        <f>O287+#REF!+O289</f>
        <v>#REF!</v>
      </c>
      <c r="P286" s="81" t="e">
        <f>P287+#REF!+P289</f>
        <v>#REF!</v>
      </c>
      <c r="Q286" s="81" t="e">
        <f>Q287+#REF!+Q289</f>
        <v>#REF!</v>
      </c>
    </row>
    <row r="287" spans="1:17" ht="42.75" customHeight="1">
      <c r="A287" s="109" t="s">
        <v>205</v>
      </c>
      <c r="B287" s="13" t="s">
        <v>128</v>
      </c>
      <c r="C287" s="13" t="s">
        <v>120</v>
      </c>
      <c r="D287" s="13" t="s">
        <v>30</v>
      </c>
      <c r="E287" s="13"/>
      <c r="F287" s="9">
        <f aca="true" t="shared" si="127" ref="F287:Q287">F288</f>
        <v>400</v>
      </c>
      <c r="G287" s="9">
        <f t="shared" si="127"/>
        <v>0</v>
      </c>
      <c r="H287" s="9">
        <f t="shared" si="127"/>
        <v>400</v>
      </c>
      <c r="I287" s="9">
        <f t="shared" si="127"/>
        <v>0</v>
      </c>
      <c r="J287" s="9">
        <f t="shared" si="127"/>
        <v>700</v>
      </c>
      <c r="K287" s="9">
        <f t="shared" si="127"/>
        <v>0</v>
      </c>
      <c r="L287" s="9">
        <f t="shared" si="127"/>
        <v>700</v>
      </c>
      <c r="M287" s="9">
        <f t="shared" si="127"/>
        <v>0</v>
      </c>
      <c r="N287" s="9">
        <f t="shared" si="127"/>
        <v>400</v>
      </c>
      <c r="O287" s="81">
        <f t="shared" si="127"/>
        <v>0</v>
      </c>
      <c r="P287" s="81">
        <f t="shared" si="127"/>
        <v>400</v>
      </c>
      <c r="Q287" s="81">
        <f t="shared" si="127"/>
        <v>0</v>
      </c>
    </row>
    <row r="288" spans="1:17" ht="39.75" customHeight="1">
      <c r="A288" s="109" t="s">
        <v>86</v>
      </c>
      <c r="B288" s="13" t="s">
        <v>128</v>
      </c>
      <c r="C288" s="13" t="s">
        <v>120</v>
      </c>
      <c r="D288" s="13" t="s">
        <v>30</v>
      </c>
      <c r="E288" s="13" t="s">
        <v>167</v>
      </c>
      <c r="F288" s="9">
        <f>G288+H288+I288</f>
        <v>400</v>
      </c>
      <c r="G288" s="9"/>
      <c r="H288" s="9">
        <v>400</v>
      </c>
      <c r="I288" s="9"/>
      <c r="J288" s="9">
        <f>K288+L288+M288</f>
        <v>700</v>
      </c>
      <c r="K288" s="9"/>
      <c r="L288" s="9">
        <v>700</v>
      </c>
      <c r="M288" s="9"/>
      <c r="N288" s="9">
        <f>O288+P288+Q288</f>
        <v>400</v>
      </c>
      <c r="O288" s="85"/>
      <c r="P288" s="85">
        <v>400</v>
      </c>
      <c r="Q288" s="85"/>
    </row>
    <row r="289" spans="1:17" ht="26.25" customHeight="1">
      <c r="A289" s="126" t="s">
        <v>654</v>
      </c>
      <c r="B289" s="13" t="s">
        <v>128</v>
      </c>
      <c r="C289" s="13" t="s">
        <v>120</v>
      </c>
      <c r="D289" s="13" t="s">
        <v>655</v>
      </c>
      <c r="E289" s="13"/>
      <c r="F289" s="9">
        <f>F290</f>
        <v>0</v>
      </c>
      <c r="G289" s="9">
        <f aca="true" t="shared" si="128" ref="G289:Q289">G290</f>
        <v>0</v>
      </c>
      <c r="H289" s="9">
        <f t="shared" si="128"/>
        <v>0</v>
      </c>
      <c r="I289" s="9">
        <f t="shared" si="128"/>
        <v>0</v>
      </c>
      <c r="J289" s="9">
        <f t="shared" si="128"/>
        <v>4466.6</v>
      </c>
      <c r="K289" s="9">
        <f t="shared" si="128"/>
        <v>4332.6</v>
      </c>
      <c r="L289" s="9">
        <f t="shared" si="128"/>
        <v>134</v>
      </c>
      <c r="M289" s="9">
        <f t="shared" si="128"/>
        <v>0</v>
      </c>
      <c r="N289" s="9">
        <f t="shared" si="128"/>
        <v>0</v>
      </c>
      <c r="O289" s="81">
        <f t="shared" si="128"/>
        <v>0</v>
      </c>
      <c r="P289" s="81">
        <f t="shared" si="128"/>
        <v>0</v>
      </c>
      <c r="Q289" s="81">
        <f t="shared" si="128"/>
        <v>0</v>
      </c>
    </row>
    <row r="290" spans="1:17" ht="45.75" customHeight="1">
      <c r="A290" s="109" t="s">
        <v>86</v>
      </c>
      <c r="B290" s="13" t="s">
        <v>128</v>
      </c>
      <c r="C290" s="13" t="s">
        <v>120</v>
      </c>
      <c r="D290" s="13" t="s">
        <v>655</v>
      </c>
      <c r="E290" s="13" t="s">
        <v>167</v>
      </c>
      <c r="F290" s="9">
        <f>G290+H290+I290</f>
        <v>0</v>
      </c>
      <c r="G290" s="9"/>
      <c r="H290" s="9"/>
      <c r="I290" s="9"/>
      <c r="J290" s="9">
        <f>K290+L290+M290</f>
        <v>4466.6</v>
      </c>
      <c r="K290" s="9">
        <v>4332.6</v>
      </c>
      <c r="L290" s="9">
        <v>134</v>
      </c>
      <c r="M290" s="9"/>
      <c r="N290" s="9">
        <f>O290+P290+Q290</f>
        <v>0</v>
      </c>
      <c r="O290" s="85"/>
      <c r="P290" s="85"/>
      <c r="Q290" s="85"/>
    </row>
    <row r="291" spans="1:17" ht="47.25" customHeight="1">
      <c r="A291" s="109" t="s">
        <v>433</v>
      </c>
      <c r="B291" s="13" t="s">
        <v>128</v>
      </c>
      <c r="C291" s="13" t="s">
        <v>120</v>
      </c>
      <c r="D291" s="13" t="s">
        <v>15</v>
      </c>
      <c r="E291" s="13"/>
      <c r="F291" s="9">
        <f aca="true" t="shared" si="129" ref="F291:Q291">F292</f>
        <v>218.7</v>
      </c>
      <c r="G291" s="9">
        <f t="shared" si="129"/>
        <v>218.7</v>
      </c>
      <c r="H291" s="9">
        <f t="shared" si="129"/>
        <v>0</v>
      </c>
      <c r="I291" s="9">
        <f t="shared" si="129"/>
        <v>0</v>
      </c>
      <c r="J291" s="9">
        <f t="shared" si="129"/>
        <v>218.2</v>
      </c>
      <c r="K291" s="9">
        <f t="shared" si="129"/>
        <v>218.2</v>
      </c>
      <c r="L291" s="9">
        <f t="shared" si="129"/>
        <v>0</v>
      </c>
      <c r="M291" s="9">
        <f t="shared" si="129"/>
        <v>0</v>
      </c>
      <c r="N291" s="9">
        <f t="shared" si="129"/>
        <v>218.2</v>
      </c>
      <c r="O291" s="81">
        <f t="shared" si="129"/>
        <v>218.2</v>
      </c>
      <c r="P291" s="81">
        <f t="shared" si="129"/>
        <v>0</v>
      </c>
      <c r="Q291" s="81">
        <f t="shared" si="129"/>
        <v>0</v>
      </c>
    </row>
    <row r="292" spans="1:17" ht="82.5" customHeight="1">
      <c r="A292" s="109" t="s">
        <v>407</v>
      </c>
      <c r="B292" s="13" t="s">
        <v>128</v>
      </c>
      <c r="C292" s="13" t="s">
        <v>120</v>
      </c>
      <c r="D292" s="13" t="s">
        <v>408</v>
      </c>
      <c r="E292" s="13"/>
      <c r="F292" s="9">
        <f aca="true" t="shared" si="130" ref="F292:Q292">F293+F294</f>
        <v>218.7</v>
      </c>
      <c r="G292" s="9">
        <f t="shared" si="130"/>
        <v>218.7</v>
      </c>
      <c r="H292" s="9">
        <f t="shared" si="130"/>
        <v>0</v>
      </c>
      <c r="I292" s="9">
        <f t="shared" si="130"/>
        <v>0</v>
      </c>
      <c r="J292" s="9">
        <f t="shared" si="130"/>
        <v>218.2</v>
      </c>
      <c r="K292" s="9">
        <f t="shared" si="130"/>
        <v>218.2</v>
      </c>
      <c r="L292" s="9">
        <f t="shared" si="130"/>
        <v>0</v>
      </c>
      <c r="M292" s="9">
        <f t="shared" si="130"/>
        <v>0</v>
      </c>
      <c r="N292" s="9">
        <f t="shared" si="130"/>
        <v>218.2</v>
      </c>
      <c r="O292" s="81">
        <f t="shared" si="130"/>
        <v>218.2</v>
      </c>
      <c r="P292" s="81">
        <f t="shared" si="130"/>
        <v>0</v>
      </c>
      <c r="Q292" s="81">
        <f t="shared" si="130"/>
        <v>0</v>
      </c>
    </row>
    <row r="293" spans="1:17" ht="24.75" customHeight="1">
      <c r="A293" s="109" t="s">
        <v>163</v>
      </c>
      <c r="B293" s="13" t="s">
        <v>128</v>
      </c>
      <c r="C293" s="13" t="s">
        <v>120</v>
      </c>
      <c r="D293" s="13" t="s">
        <v>409</v>
      </c>
      <c r="E293" s="13" t="s">
        <v>164</v>
      </c>
      <c r="F293" s="9">
        <f>G293+H293+I293</f>
        <v>166.7</v>
      </c>
      <c r="G293" s="9">
        <v>166.7</v>
      </c>
      <c r="H293" s="9"/>
      <c r="I293" s="9"/>
      <c r="J293" s="9">
        <f>K293+L293+M293</f>
        <v>166.7</v>
      </c>
      <c r="K293" s="9">
        <v>166.7</v>
      </c>
      <c r="L293" s="9"/>
      <c r="M293" s="9"/>
      <c r="N293" s="9">
        <f>O293+P293+Q293</f>
        <v>166.7</v>
      </c>
      <c r="O293" s="81">
        <v>166.7</v>
      </c>
      <c r="P293" s="91"/>
      <c r="Q293" s="91"/>
    </row>
    <row r="294" spans="1:17" ht="41.25" customHeight="1">
      <c r="A294" s="109" t="s">
        <v>86</v>
      </c>
      <c r="B294" s="13" t="s">
        <v>128</v>
      </c>
      <c r="C294" s="13" t="s">
        <v>120</v>
      </c>
      <c r="D294" s="13" t="s">
        <v>409</v>
      </c>
      <c r="E294" s="13" t="s">
        <v>167</v>
      </c>
      <c r="F294" s="9">
        <f>G294+H294+I294</f>
        <v>52</v>
      </c>
      <c r="G294" s="9">
        <v>52</v>
      </c>
      <c r="H294" s="9"/>
      <c r="I294" s="9"/>
      <c r="J294" s="9">
        <f>K294+L294+M294</f>
        <v>51.5</v>
      </c>
      <c r="K294" s="9">
        <v>51.5</v>
      </c>
      <c r="L294" s="9"/>
      <c r="M294" s="9"/>
      <c r="N294" s="9">
        <f>O294+P294+Q294</f>
        <v>51.5</v>
      </c>
      <c r="O294" s="81">
        <v>51.5</v>
      </c>
      <c r="P294" s="91"/>
      <c r="Q294" s="91"/>
    </row>
    <row r="295" spans="1:17" ht="18.75">
      <c r="A295" s="87" t="s">
        <v>122</v>
      </c>
      <c r="B295" s="10" t="s">
        <v>121</v>
      </c>
      <c r="C295" s="10" t="s">
        <v>373</v>
      </c>
      <c r="D295" s="152"/>
      <c r="E295" s="10"/>
      <c r="F295" s="11">
        <f aca="true" t="shared" si="131" ref="F295:Q295">F296+F312+F363+F383+F421</f>
        <v>768040.9999999999</v>
      </c>
      <c r="G295" s="11">
        <f t="shared" si="131"/>
        <v>516787.19999999995</v>
      </c>
      <c r="H295" s="11">
        <f t="shared" si="131"/>
        <v>251253.8</v>
      </c>
      <c r="I295" s="11">
        <f t="shared" si="131"/>
        <v>0</v>
      </c>
      <c r="J295" s="11">
        <f t="shared" si="131"/>
        <v>657181.6</v>
      </c>
      <c r="K295" s="11">
        <f t="shared" si="131"/>
        <v>406030.4</v>
      </c>
      <c r="L295" s="11">
        <f t="shared" si="131"/>
        <v>251151.2</v>
      </c>
      <c r="M295" s="11">
        <f t="shared" si="131"/>
        <v>0</v>
      </c>
      <c r="N295" s="11">
        <f t="shared" si="131"/>
        <v>661574.5000000001</v>
      </c>
      <c r="O295" s="88" t="e">
        <f t="shared" si="131"/>
        <v>#REF!</v>
      </c>
      <c r="P295" s="88" t="e">
        <f t="shared" si="131"/>
        <v>#REF!</v>
      </c>
      <c r="Q295" s="88" t="e">
        <f t="shared" si="131"/>
        <v>#REF!</v>
      </c>
    </row>
    <row r="296" spans="1:17" ht="18.75">
      <c r="A296" s="87" t="s">
        <v>123</v>
      </c>
      <c r="B296" s="10" t="s">
        <v>121</v>
      </c>
      <c r="C296" s="10" t="s">
        <v>112</v>
      </c>
      <c r="D296" s="152"/>
      <c r="E296" s="10"/>
      <c r="F296" s="11">
        <f>F297</f>
        <v>157431.00000000003</v>
      </c>
      <c r="G296" s="11">
        <f aca="true" t="shared" si="132" ref="G296:Q296">G297</f>
        <v>115441.3</v>
      </c>
      <c r="H296" s="11">
        <f t="shared" si="132"/>
        <v>41989.700000000004</v>
      </c>
      <c r="I296" s="11">
        <f t="shared" si="132"/>
        <v>0</v>
      </c>
      <c r="J296" s="11">
        <f t="shared" si="132"/>
        <v>168024.2</v>
      </c>
      <c r="K296" s="11">
        <f t="shared" si="132"/>
        <v>120992.6</v>
      </c>
      <c r="L296" s="11">
        <f t="shared" si="132"/>
        <v>47031.6</v>
      </c>
      <c r="M296" s="11">
        <f t="shared" si="132"/>
        <v>0</v>
      </c>
      <c r="N296" s="11">
        <f t="shared" si="132"/>
        <v>173857.6</v>
      </c>
      <c r="O296" s="88">
        <f t="shared" si="132"/>
        <v>126804.6</v>
      </c>
      <c r="P296" s="88">
        <f t="shared" si="132"/>
        <v>47053</v>
      </c>
      <c r="Q296" s="88">
        <f t="shared" si="132"/>
        <v>0</v>
      </c>
    </row>
    <row r="297" spans="1:17" ht="45" customHeight="1">
      <c r="A297" s="109" t="s">
        <v>459</v>
      </c>
      <c r="B297" s="13" t="s">
        <v>121</v>
      </c>
      <c r="C297" s="13" t="s">
        <v>112</v>
      </c>
      <c r="D297" s="105" t="s">
        <v>265</v>
      </c>
      <c r="E297" s="13"/>
      <c r="F297" s="9">
        <f aca="true" t="shared" si="133" ref="F297:Q297">F298</f>
        <v>157431.00000000003</v>
      </c>
      <c r="G297" s="9">
        <f t="shared" si="133"/>
        <v>115441.3</v>
      </c>
      <c r="H297" s="9">
        <f t="shared" si="133"/>
        <v>41989.700000000004</v>
      </c>
      <c r="I297" s="9">
        <f t="shared" si="133"/>
        <v>0</v>
      </c>
      <c r="J297" s="9">
        <f t="shared" si="133"/>
        <v>168024.2</v>
      </c>
      <c r="K297" s="9">
        <f t="shared" si="133"/>
        <v>120992.6</v>
      </c>
      <c r="L297" s="9">
        <f t="shared" si="133"/>
        <v>47031.6</v>
      </c>
      <c r="M297" s="9">
        <f t="shared" si="133"/>
        <v>0</v>
      </c>
      <c r="N297" s="9">
        <f t="shared" si="133"/>
        <v>173857.6</v>
      </c>
      <c r="O297" s="81">
        <f t="shared" si="133"/>
        <v>126804.6</v>
      </c>
      <c r="P297" s="81">
        <f t="shared" si="133"/>
        <v>47053</v>
      </c>
      <c r="Q297" s="81">
        <f t="shared" si="133"/>
        <v>0</v>
      </c>
    </row>
    <row r="298" spans="1:17" ht="24.75" customHeight="1">
      <c r="A298" s="109" t="s">
        <v>183</v>
      </c>
      <c r="B298" s="13" t="s">
        <v>121</v>
      </c>
      <c r="C298" s="13" t="s">
        <v>112</v>
      </c>
      <c r="D298" s="105" t="s">
        <v>271</v>
      </c>
      <c r="E298" s="13"/>
      <c r="F298" s="9">
        <f>F299+F306+F309</f>
        <v>157431.00000000003</v>
      </c>
      <c r="G298" s="9">
        <f aca="true" t="shared" si="134" ref="G298:Q298">G299+G306+G309</f>
        <v>115441.3</v>
      </c>
      <c r="H298" s="9">
        <f t="shared" si="134"/>
        <v>41989.700000000004</v>
      </c>
      <c r="I298" s="9">
        <f t="shared" si="134"/>
        <v>0</v>
      </c>
      <c r="J298" s="9">
        <f t="shared" si="134"/>
        <v>168024.2</v>
      </c>
      <c r="K298" s="9">
        <f t="shared" si="134"/>
        <v>120992.6</v>
      </c>
      <c r="L298" s="9">
        <f t="shared" si="134"/>
        <v>47031.6</v>
      </c>
      <c r="M298" s="9">
        <f t="shared" si="134"/>
        <v>0</v>
      </c>
      <c r="N298" s="9">
        <f t="shared" si="134"/>
        <v>173857.6</v>
      </c>
      <c r="O298" s="81">
        <f t="shared" si="134"/>
        <v>126804.6</v>
      </c>
      <c r="P298" s="81">
        <f t="shared" si="134"/>
        <v>47053</v>
      </c>
      <c r="Q298" s="81">
        <f t="shared" si="134"/>
        <v>0</v>
      </c>
    </row>
    <row r="299" spans="1:17" ht="62.25" customHeight="1">
      <c r="A299" s="109" t="s">
        <v>276</v>
      </c>
      <c r="B299" s="13" t="s">
        <v>121</v>
      </c>
      <c r="C299" s="13" t="s">
        <v>112</v>
      </c>
      <c r="D299" s="105" t="s">
        <v>272</v>
      </c>
      <c r="E299" s="13"/>
      <c r="F299" s="9">
        <f>F300+F302+F304</f>
        <v>156135.80000000002</v>
      </c>
      <c r="G299" s="9">
        <f>G300+G302+G304</f>
        <v>114265.90000000001</v>
      </c>
      <c r="H299" s="9">
        <f>H300+H302+H304</f>
        <v>41869.9</v>
      </c>
      <c r="I299" s="9">
        <f>I300+I302+I304</f>
        <v>0</v>
      </c>
      <c r="J299" s="9">
        <f>J300+J302+J304</f>
        <v>166901</v>
      </c>
      <c r="K299" s="9">
        <f aca="true" t="shared" si="135" ref="K299:Q299">K300+K302+K304</f>
        <v>119987.5</v>
      </c>
      <c r="L299" s="9">
        <f t="shared" si="135"/>
        <v>46913.5</v>
      </c>
      <c r="M299" s="9">
        <f t="shared" si="135"/>
        <v>0</v>
      </c>
      <c r="N299" s="9">
        <f t="shared" si="135"/>
        <v>172734.4</v>
      </c>
      <c r="O299" s="81">
        <f t="shared" si="135"/>
        <v>125799.5</v>
      </c>
      <c r="P299" s="81">
        <f t="shared" si="135"/>
        <v>46934.9</v>
      </c>
      <c r="Q299" s="81">
        <f t="shared" si="135"/>
        <v>0</v>
      </c>
    </row>
    <row r="300" spans="1:17" ht="18.75">
      <c r="A300" s="109" t="s">
        <v>124</v>
      </c>
      <c r="B300" s="13" t="s">
        <v>121</v>
      </c>
      <c r="C300" s="13" t="s">
        <v>112</v>
      </c>
      <c r="D300" s="105" t="s">
        <v>16</v>
      </c>
      <c r="E300" s="13"/>
      <c r="F300" s="9">
        <f aca="true" t="shared" si="136" ref="F300:Q300">F301</f>
        <v>31542.5</v>
      </c>
      <c r="G300" s="9">
        <f t="shared" si="136"/>
        <v>0</v>
      </c>
      <c r="H300" s="9">
        <f t="shared" si="136"/>
        <v>31542.5</v>
      </c>
      <c r="I300" s="9">
        <f t="shared" si="136"/>
        <v>0</v>
      </c>
      <c r="J300" s="9">
        <f t="shared" si="136"/>
        <v>36297.3</v>
      </c>
      <c r="K300" s="9">
        <f t="shared" si="136"/>
        <v>0</v>
      </c>
      <c r="L300" s="9">
        <f t="shared" si="136"/>
        <v>36297.3</v>
      </c>
      <c r="M300" s="9">
        <f t="shared" si="136"/>
        <v>0</v>
      </c>
      <c r="N300" s="9">
        <f t="shared" si="136"/>
        <v>36269.3</v>
      </c>
      <c r="O300" s="81">
        <f t="shared" si="136"/>
        <v>0</v>
      </c>
      <c r="P300" s="81">
        <f t="shared" si="136"/>
        <v>36269.3</v>
      </c>
      <c r="Q300" s="81">
        <f t="shared" si="136"/>
        <v>0</v>
      </c>
    </row>
    <row r="301" spans="1:17" ht="25.5" customHeight="1">
      <c r="A301" s="109" t="s">
        <v>179</v>
      </c>
      <c r="B301" s="13" t="s">
        <v>121</v>
      </c>
      <c r="C301" s="13" t="s">
        <v>112</v>
      </c>
      <c r="D301" s="105" t="s">
        <v>16</v>
      </c>
      <c r="E301" s="13" t="s">
        <v>178</v>
      </c>
      <c r="F301" s="9">
        <f>G301+H301+I301</f>
        <v>31542.5</v>
      </c>
      <c r="G301" s="9"/>
      <c r="H301" s="9">
        <f>34470.4-2999.9+72</f>
        <v>31542.5</v>
      </c>
      <c r="I301" s="9"/>
      <c r="J301" s="9">
        <f>K301+L301+M301</f>
        <v>36297.3</v>
      </c>
      <c r="K301" s="9"/>
      <c r="L301" s="9">
        <v>36297.3</v>
      </c>
      <c r="M301" s="9"/>
      <c r="N301" s="9">
        <f>O301+P301+Q301</f>
        <v>36269.3</v>
      </c>
      <c r="O301" s="91"/>
      <c r="P301" s="81">
        <v>36269.3</v>
      </c>
      <c r="Q301" s="91"/>
    </row>
    <row r="302" spans="1:17" ht="36.75" customHeight="1">
      <c r="A302" s="112" t="s">
        <v>673</v>
      </c>
      <c r="B302" s="13" t="s">
        <v>121</v>
      </c>
      <c r="C302" s="13" t="s">
        <v>112</v>
      </c>
      <c r="D302" s="13" t="s">
        <v>414</v>
      </c>
      <c r="E302" s="13"/>
      <c r="F302" s="9">
        <f aca="true" t="shared" si="137" ref="F302:Q302">F303</f>
        <v>10327.4</v>
      </c>
      <c r="G302" s="9">
        <f t="shared" si="137"/>
        <v>0</v>
      </c>
      <c r="H302" s="9">
        <f t="shared" si="137"/>
        <v>10327.4</v>
      </c>
      <c r="I302" s="9">
        <f t="shared" si="137"/>
        <v>0</v>
      </c>
      <c r="J302" s="9">
        <f t="shared" si="137"/>
        <v>10616.2</v>
      </c>
      <c r="K302" s="9">
        <f t="shared" si="137"/>
        <v>0</v>
      </c>
      <c r="L302" s="9">
        <f t="shared" si="137"/>
        <v>10616.2</v>
      </c>
      <c r="M302" s="9">
        <f t="shared" si="137"/>
        <v>0</v>
      </c>
      <c r="N302" s="9">
        <f t="shared" si="137"/>
        <v>10665.6</v>
      </c>
      <c r="O302" s="81">
        <f t="shared" si="137"/>
        <v>0</v>
      </c>
      <c r="P302" s="81">
        <f t="shared" si="137"/>
        <v>10665.6</v>
      </c>
      <c r="Q302" s="81">
        <f t="shared" si="137"/>
        <v>0</v>
      </c>
    </row>
    <row r="303" spans="1:17" ht="24.75" customHeight="1">
      <c r="A303" s="109" t="s">
        <v>179</v>
      </c>
      <c r="B303" s="13" t="s">
        <v>121</v>
      </c>
      <c r="C303" s="13" t="s">
        <v>112</v>
      </c>
      <c r="D303" s="13" t="s">
        <v>414</v>
      </c>
      <c r="E303" s="13" t="s">
        <v>178</v>
      </c>
      <c r="F303" s="9">
        <f>G303+H303+I303</f>
        <v>10327.4</v>
      </c>
      <c r="G303" s="9"/>
      <c r="H303" s="9">
        <v>10327.4</v>
      </c>
      <c r="I303" s="9"/>
      <c r="J303" s="9">
        <f>K303+L303+M303</f>
        <v>10616.2</v>
      </c>
      <c r="K303" s="9"/>
      <c r="L303" s="9">
        <v>10616.2</v>
      </c>
      <c r="M303" s="9"/>
      <c r="N303" s="9">
        <f>O303+P303+Q303</f>
        <v>10665.6</v>
      </c>
      <c r="O303" s="91"/>
      <c r="P303" s="98">
        <v>10665.6</v>
      </c>
      <c r="Q303" s="91"/>
    </row>
    <row r="304" spans="1:17" ht="99" customHeight="1">
      <c r="A304" s="125" t="s">
        <v>306</v>
      </c>
      <c r="B304" s="13" t="s">
        <v>121</v>
      </c>
      <c r="C304" s="13" t="s">
        <v>112</v>
      </c>
      <c r="D304" s="105" t="s">
        <v>69</v>
      </c>
      <c r="E304" s="13"/>
      <c r="F304" s="9">
        <f aca="true" t="shared" si="138" ref="F304:Q304">F305</f>
        <v>114265.90000000001</v>
      </c>
      <c r="G304" s="9">
        <f t="shared" si="138"/>
        <v>114265.90000000001</v>
      </c>
      <c r="H304" s="9">
        <f t="shared" si="138"/>
        <v>0</v>
      </c>
      <c r="I304" s="9">
        <f t="shared" si="138"/>
        <v>0</v>
      </c>
      <c r="J304" s="9">
        <f t="shared" si="138"/>
        <v>119987.5</v>
      </c>
      <c r="K304" s="9">
        <f t="shared" si="138"/>
        <v>119987.5</v>
      </c>
      <c r="L304" s="9">
        <f t="shared" si="138"/>
        <v>0</v>
      </c>
      <c r="M304" s="9">
        <f t="shared" si="138"/>
        <v>0</v>
      </c>
      <c r="N304" s="9">
        <f t="shared" si="138"/>
        <v>125799.5</v>
      </c>
      <c r="O304" s="81">
        <f t="shared" si="138"/>
        <v>125799.5</v>
      </c>
      <c r="P304" s="81">
        <f t="shared" si="138"/>
        <v>0</v>
      </c>
      <c r="Q304" s="81">
        <f t="shared" si="138"/>
        <v>0</v>
      </c>
    </row>
    <row r="305" spans="1:17" ht="18.75">
      <c r="A305" s="109" t="s">
        <v>179</v>
      </c>
      <c r="B305" s="13" t="s">
        <v>121</v>
      </c>
      <c r="C305" s="13" t="s">
        <v>112</v>
      </c>
      <c r="D305" s="105" t="s">
        <v>69</v>
      </c>
      <c r="E305" s="13" t="s">
        <v>178</v>
      </c>
      <c r="F305" s="9">
        <f>G305+H305+I305</f>
        <v>114265.90000000001</v>
      </c>
      <c r="G305" s="9">
        <f>80284.1+988.6+32993.2</f>
        <v>114265.90000000001</v>
      </c>
      <c r="H305" s="9"/>
      <c r="I305" s="9"/>
      <c r="J305" s="9">
        <f>K305+L305+M305</f>
        <v>119987.5</v>
      </c>
      <c r="K305" s="9">
        <f>85969+988.6+33029.9</f>
        <v>119987.5</v>
      </c>
      <c r="L305" s="9"/>
      <c r="M305" s="9"/>
      <c r="N305" s="9">
        <f>O305+P305+Q305</f>
        <v>125799.5</v>
      </c>
      <c r="O305" s="96">
        <f>91745.4+988.6+33065.5</f>
        <v>125799.5</v>
      </c>
      <c r="P305" s="91"/>
      <c r="Q305" s="91"/>
    </row>
    <row r="306" spans="1:17" ht="62.25" customHeight="1">
      <c r="A306" s="109" t="s">
        <v>273</v>
      </c>
      <c r="B306" s="13" t="s">
        <v>121</v>
      </c>
      <c r="C306" s="13" t="s">
        <v>112</v>
      </c>
      <c r="D306" s="105" t="s">
        <v>82</v>
      </c>
      <c r="E306" s="13"/>
      <c r="F306" s="9">
        <f>F307</f>
        <v>562.5</v>
      </c>
      <c r="G306" s="9">
        <f aca="true" t="shared" si="139" ref="G306:Q306">G307</f>
        <v>450</v>
      </c>
      <c r="H306" s="9">
        <f t="shared" si="139"/>
        <v>112.5</v>
      </c>
      <c r="I306" s="9">
        <f t="shared" si="139"/>
        <v>0</v>
      </c>
      <c r="J306" s="9">
        <f t="shared" si="139"/>
        <v>562.5</v>
      </c>
      <c r="K306" s="9">
        <f t="shared" si="139"/>
        <v>450</v>
      </c>
      <c r="L306" s="9">
        <f t="shared" si="139"/>
        <v>112.5</v>
      </c>
      <c r="M306" s="9">
        <f t="shared" si="139"/>
        <v>0</v>
      </c>
      <c r="N306" s="9">
        <f t="shared" si="139"/>
        <v>562.5</v>
      </c>
      <c r="O306" s="81">
        <f t="shared" si="139"/>
        <v>450</v>
      </c>
      <c r="P306" s="81">
        <f t="shared" si="139"/>
        <v>112.5</v>
      </c>
      <c r="Q306" s="81">
        <f t="shared" si="139"/>
        <v>0</v>
      </c>
    </row>
    <row r="307" spans="1:17" ht="56.25">
      <c r="A307" s="127" t="s">
        <v>652</v>
      </c>
      <c r="B307" s="13" t="s">
        <v>121</v>
      </c>
      <c r="C307" s="13" t="s">
        <v>112</v>
      </c>
      <c r="D307" s="166" t="s">
        <v>618</v>
      </c>
      <c r="E307" s="13"/>
      <c r="F307" s="9">
        <f>F308</f>
        <v>562.5</v>
      </c>
      <c r="G307" s="9">
        <f aca="true" t="shared" si="140" ref="G307:Q307">G308</f>
        <v>450</v>
      </c>
      <c r="H307" s="9">
        <f t="shared" si="140"/>
        <v>112.5</v>
      </c>
      <c r="I307" s="9">
        <f t="shared" si="140"/>
        <v>0</v>
      </c>
      <c r="J307" s="9">
        <f t="shared" si="140"/>
        <v>562.5</v>
      </c>
      <c r="K307" s="9">
        <f t="shared" si="140"/>
        <v>450</v>
      </c>
      <c r="L307" s="9">
        <f t="shared" si="140"/>
        <v>112.5</v>
      </c>
      <c r="M307" s="9">
        <f t="shared" si="140"/>
        <v>0</v>
      </c>
      <c r="N307" s="9">
        <f t="shared" si="140"/>
        <v>562.5</v>
      </c>
      <c r="O307" s="81">
        <f t="shared" si="140"/>
        <v>450</v>
      </c>
      <c r="P307" s="81">
        <f t="shared" si="140"/>
        <v>112.5</v>
      </c>
      <c r="Q307" s="81">
        <f t="shared" si="140"/>
        <v>0</v>
      </c>
    </row>
    <row r="308" spans="1:17" ht="18.75">
      <c r="A308" s="109" t="s">
        <v>179</v>
      </c>
      <c r="B308" s="157" t="s">
        <v>121</v>
      </c>
      <c r="C308" s="157" t="s">
        <v>112</v>
      </c>
      <c r="D308" s="167" t="s">
        <v>618</v>
      </c>
      <c r="E308" s="157" t="s">
        <v>178</v>
      </c>
      <c r="F308" s="9">
        <f>G308+H308+I308</f>
        <v>562.5</v>
      </c>
      <c r="G308" s="9">
        <v>450</v>
      </c>
      <c r="H308" s="9">
        <v>112.5</v>
      </c>
      <c r="I308" s="9"/>
      <c r="J308" s="9">
        <f>K308+L308</f>
        <v>562.5</v>
      </c>
      <c r="K308" s="9">
        <v>450</v>
      </c>
      <c r="L308" s="9">
        <v>112.5</v>
      </c>
      <c r="M308" s="9"/>
      <c r="N308" s="9">
        <f>O308+P308</f>
        <v>562.5</v>
      </c>
      <c r="O308" s="81">
        <v>450</v>
      </c>
      <c r="P308" s="81">
        <v>112.5</v>
      </c>
      <c r="Q308" s="91"/>
    </row>
    <row r="309" spans="1:17" ht="26.25" customHeight="1">
      <c r="A309" s="109" t="s">
        <v>664</v>
      </c>
      <c r="B309" s="157" t="s">
        <v>121</v>
      </c>
      <c r="C309" s="157" t="s">
        <v>112</v>
      </c>
      <c r="D309" s="166" t="s">
        <v>669</v>
      </c>
      <c r="E309" s="13"/>
      <c r="F309" s="9">
        <f>F310</f>
        <v>732.7</v>
      </c>
      <c r="G309" s="9">
        <f aca="true" t="shared" si="141" ref="G309:Q310">G310</f>
        <v>725.4000000000001</v>
      </c>
      <c r="H309" s="9">
        <f t="shared" si="141"/>
        <v>7.3</v>
      </c>
      <c r="I309" s="9">
        <f t="shared" si="141"/>
        <v>0</v>
      </c>
      <c r="J309" s="9">
        <f t="shared" si="141"/>
        <v>560.7</v>
      </c>
      <c r="K309" s="9">
        <f t="shared" si="141"/>
        <v>555.1</v>
      </c>
      <c r="L309" s="9">
        <f t="shared" si="141"/>
        <v>5.6</v>
      </c>
      <c r="M309" s="9">
        <f t="shared" si="141"/>
        <v>0</v>
      </c>
      <c r="N309" s="9">
        <f t="shared" si="141"/>
        <v>560.7</v>
      </c>
      <c r="O309" s="81">
        <f t="shared" si="141"/>
        <v>555.1</v>
      </c>
      <c r="P309" s="81">
        <f t="shared" si="141"/>
        <v>5.6</v>
      </c>
      <c r="Q309" s="81">
        <f t="shared" si="141"/>
        <v>0</v>
      </c>
    </row>
    <row r="310" spans="1:17" ht="37.5">
      <c r="A310" s="109" t="s">
        <v>667</v>
      </c>
      <c r="B310" s="157" t="s">
        <v>121</v>
      </c>
      <c r="C310" s="157" t="s">
        <v>112</v>
      </c>
      <c r="D310" s="166" t="s">
        <v>668</v>
      </c>
      <c r="E310" s="13"/>
      <c r="F310" s="9">
        <f>F311</f>
        <v>732.7</v>
      </c>
      <c r="G310" s="9">
        <f t="shared" si="141"/>
        <v>725.4000000000001</v>
      </c>
      <c r="H310" s="9">
        <f t="shared" si="141"/>
        <v>7.3</v>
      </c>
      <c r="I310" s="9">
        <f t="shared" si="141"/>
        <v>0</v>
      </c>
      <c r="J310" s="9">
        <f t="shared" si="141"/>
        <v>560.7</v>
      </c>
      <c r="K310" s="9">
        <f t="shared" si="141"/>
        <v>555.1</v>
      </c>
      <c r="L310" s="9">
        <f t="shared" si="141"/>
        <v>5.6</v>
      </c>
      <c r="M310" s="9">
        <f t="shared" si="141"/>
        <v>0</v>
      </c>
      <c r="N310" s="9">
        <f t="shared" si="141"/>
        <v>560.7</v>
      </c>
      <c r="O310" s="81">
        <f t="shared" si="141"/>
        <v>555.1</v>
      </c>
      <c r="P310" s="81">
        <f t="shared" si="141"/>
        <v>5.6</v>
      </c>
      <c r="Q310" s="81">
        <f t="shared" si="141"/>
        <v>0</v>
      </c>
    </row>
    <row r="311" spans="1:17" ht="18.75">
      <c r="A311" s="109" t="s">
        <v>179</v>
      </c>
      <c r="B311" s="13" t="s">
        <v>121</v>
      </c>
      <c r="C311" s="13" t="s">
        <v>112</v>
      </c>
      <c r="D311" s="166" t="s">
        <v>668</v>
      </c>
      <c r="E311" s="13" t="s">
        <v>178</v>
      </c>
      <c r="F311" s="9">
        <f>G311+H311+I311</f>
        <v>732.7</v>
      </c>
      <c r="G311" s="9">
        <f>555.1+170.3</f>
        <v>725.4000000000001</v>
      </c>
      <c r="H311" s="9">
        <f>5.6+1.7</f>
        <v>7.3</v>
      </c>
      <c r="I311" s="9"/>
      <c r="J311" s="9">
        <f>K311+L311+M311</f>
        <v>560.7</v>
      </c>
      <c r="K311" s="9">
        <v>555.1</v>
      </c>
      <c r="L311" s="9">
        <v>5.6</v>
      </c>
      <c r="M311" s="9"/>
      <c r="N311" s="9">
        <f>O311+P311+Q311</f>
        <v>560.7</v>
      </c>
      <c r="O311" s="81">
        <v>555.1</v>
      </c>
      <c r="P311" s="81">
        <v>5.6</v>
      </c>
      <c r="Q311" s="91"/>
    </row>
    <row r="312" spans="1:17" ht="18.75">
      <c r="A312" s="87" t="s">
        <v>101</v>
      </c>
      <c r="B312" s="10" t="s">
        <v>121</v>
      </c>
      <c r="C312" s="10" t="s">
        <v>116</v>
      </c>
      <c r="D312" s="10"/>
      <c r="E312" s="10"/>
      <c r="F312" s="11">
        <f aca="true" t="shared" si="142" ref="F312:Q312">F321+F313</f>
        <v>505616.19999999995</v>
      </c>
      <c r="G312" s="11">
        <f t="shared" si="142"/>
        <v>394426.1</v>
      </c>
      <c r="H312" s="11">
        <f t="shared" si="142"/>
        <v>111190.09999999999</v>
      </c>
      <c r="I312" s="11">
        <f t="shared" si="142"/>
        <v>0</v>
      </c>
      <c r="J312" s="11">
        <f t="shared" si="142"/>
        <v>378845.8</v>
      </c>
      <c r="K312" s="11">
        <f t="shared" si="142"/>
        <v>272692.4</v>
      </c>
      <c r="L312" s="11">
        <f t="shared" si="142"/>
        <v>106153.40000000001</v>
      </c>
      <c r="M312" s="11">
        <f t="shared" si="142"/>
        <v>0</v>
      </c>
      <c r="N312" s="11">
        <f t="shared" si="142"/>
        <v>391844.3000000001</v>
      </c>
      <c r="O312" s="81" t="e">
        <f t="shared" si="142"/>
        <v>#REF!</v>
      </c>
      <c r="P312" s="81" t="e">
        <f t="shared" si="142"/>
        <v>#REF!</v>
      </c>
      <c r="Q312" s="81" t="e">
        <f t="shared" si="142"/>
        <v>#REF!</v>
      </c>
    </row>
    <row r="313" spans="1:17" ht="44.25" customHeight="1">
      <c r="A313" s="109" t="s">
        <v>430</v>
      </c>
      <c r="B313" s="13" t="s">
        <v>121</v>
      </c>
      <c r="C313" s="13" t="s">
        <v>116</v>
      </c>
      <c r="D313" s="13" t="s">
        <v>234</v>
      </c>
      <c r="E313" s="13"/>
      <c r="F313" s="9">
        <f aca="true" t="shared" si="143" ref="F313:Q313">F314</f>
        <v>280</v>
      </c>
      <c r="G313" s="9">
        <f t="shared" si="143"/>
        <v>0</v>
      </c>
      <c r="H313" s="9">
        <f t="shared" si="143"/>
        <v>280</v>
      </c>
      <c r="I313" s="9">
        <f t="shared" si="143"/>
        <v>0</v>
      </c>
      <c r="J313" s="9">
        <f t="shared" si="143"/>
        <v>280</v>
      </c>
      <c r="K313" s="9">
        <f t="shared" si="143"/>
        <v>0</v>
      </c>
      <c r="L313" s="9">
        <f t="shared" si="143"/>
        <v>280</v>
      </c>
      <c r="M313" s="9">
        <f t="shared" si="143"/>
        <v>0</v>
      </c>
      <c r="N313" s="9">
        <f t="shared" si="143"/>
        <v>280</v>
      </c>
      <c r="O313" s="81">
        <f t="shared" si="143"/>
        <v>0</v>
      </c>
      <c r="P313" s="81">
        <f t="shared" si="143"/>
        <v>280</v>
      </c>
      <c r="Q313" s="81">
        <f t="shared" si="143"/>
        <v>0</v>
      </c>
    </row>
    <row r="314" spans="1:17" ht="41.25" customHeight="1">
      <c r="A314" s="109" t="s">
        <v>431</v>
      </c>
      <c r="B314" s="13" t="s">
        <v>121</v>
      </c>
      <c r="C314" s="13" t="s">
        <v>116</v>
      </c>
      <c r="D314" s="13" t="s">
        <v>235</v>
      </c>
      <c r="E314" s="13"/>
      <c r="F314" s="9">
        <f aca="true" t="shared" si="144" ref="F314:Q314">F315+F318</f>
        <v>280</v>
      </c>
      <c r="G314" s="9">
        <f t="shared" si="144"/>
        <v>0</v>
      </c>
      <c r="H314" s="9">
        <f t="shared" si="144"/>
        <v>280</v>
      </c>
      <c r="I314" s="9">
        <f t="shared" si="144"/>
        <v>0</v>
      </c>
      <c r="J314" s="9">
        <f t="shared" si="144"/>
        <v>280</v>
      </c>
      <c r="K314" s="9">
        <f t="shared" si="144"/>
        <v>0</v>
      </c>
      <c r="L314" s="9">
        <f t="shared" si="144"/>
        <v>280</v>
      </c>
      <c r="M314" s="9">
        <f t="shared" si="144"/>
        <v>0</v>
      </c>
      <c r="N314" s="9">
        <f t="shared" si="144"/>
        <v>280</v>
      </c>
      <c r="O314" s="81">
        <f t="shared" si="144"/>
        <v>0</v>
      </c>
      <c r="P314" s="81">
        <f t="shared" si="144"/>
        <v>280</v>
      </c>
      <c r="Q314" s="81">
        <f t="shared" si="144"/>
        <v>0</v>
      </c>
    </row>
    <row r="315" spans="1:17" ht="43.5" customHeight="1">
      <c r="A315" s="109" t="s">
        <v>353</v>
      </c>
      <c r="B315" s="13" t="s">
        <v>121</v>
      </c>
      <c r="C315" s="13" t="s">
        <v>116</v>
      </c>
      <c r="D315" s="13" t="s">
        <v>354</v>
      </c>
      <c r="E315" s="13"/>
      <c r="F315" s="9">
        <f aca="true" t="shared" si="145" ref="F315:Q316">F316</f>
        <v>80</v>
      </c>
      <c r="G315" s="9">
        <f t="shared" si="145"/>
        <v>0</v>
      </c>
      <c r="H315" s="9">
        <f t="shared" si="145"/>
        <v>80</v>
      </c>
      <c r="I315" s="9">
        <f t="shared" si="145"/>
        <v>0</v>
      </c>
      <c r="J315" s="9">
        <f t="shared" si="145"/>
        <v>80</v>
      </c>
      <c r="K315" s="9">
        <f t="shared" si="145"/>
        <v>0</v>
      </c>
      <c r="L315" s="9">
        <f t="shared" si="145"/>
        <v>80</v>
      </c>
      <c r="M315" s="9">
        <f t="shared" si="145"/>
        <v>0</v>
      </c>
      <c r="N315" s="9">
        <f t="shared" si="145"/>
        <v>80</v>
      </c>
      <c r="O315" s="81">
        <f t="shared" si="145"/>
        <v>0</v>
      </c>
      <c r="P315" s="81">
        <f t="shared" si="145"/>
        <v>80</v>
      </c>
      <c r="Q315" s="81">
        <f t="shared" si="145"/>
        <v>0</v>
      </c>
    </row>
    <row r="316" spans="1:17" ht="19.5" customHeight="1">
      <c r="A316" s="109" t="s">
        <v>210</v>
      </c>
      <c r="B316" s="13" t="s">
        <v>121</v>
      </c>
      <c r="C316" s="13" t="s">
        <v>116</v>
      </c>
      <c r="D316" s="13" t="s">
        <v>355</v>
      </c>
      <c r="E316" s="13"/>
      <c r="F316" s="9">
        <f t="shared" si="145"/>
        <v>80</v>
      </c>
      <c r="G316" s="9">
        <f t="shared" si="145"/>
        <v>0</v>
      </c>
      <c r="H316" s="9">
        <f t="shared" si="145"/>
        <v>80</v>
      </c>
      <c r="I316" s="9">
        <f t="shared" si="145"/>
        <v>0</v>
      </c>
      <c r="J316" s="9">
        <f t="shared" si="145"/>
        <v>80</v>
      </c>
      <c r="K316" s="9">
        <f t="shared" si="145"/>
        <v>0</v>
      </c>
      <c r="L316" s="9">
        <f t="shared" si="145"/>
        <v>80</v>
      </c>
      <c r="M316" s="9">
        <f t="shared" si="145"/>
        <v>0</v>
      </c>
      <c r="N316" s="9">
        <f t="shared" si="145"/>
        <v>80</v>
      </c>
      <c r="O316" s="81">
        <f t="shared" si="145"/>
        <v>0</v>
      </c>
      <c r="P316" s="81">
        <f t="shared" si="145"/>
        <v>80</v>
      </c>
      <c r="Q316" s="81">
        <f t="shared" si="145"/>
        <v>0</v>
      </c>
    </row>
    <row r="317" spans="1:17" ht="18.75">
      <c r="A317" s="109" t="s">
        <v>179</v>
      </c>
      <c r="B317" s="13" t="s">
        <v>121</v>
      </c>
      <c r="C317" s="13" t="s">
        <v>116</v>
      </c>
      <c r="D317" s="13" t="s">
        <v>355</v>
      </c>
      <c r="E317" s="13" t="s">
        <v>178</v>
      </c>
      <c r="F317" s="9">
        <f>G317+H317+I317</f>
        <v>80</v>
      </c>
      <c r="G317" s="9"/>
      <c r="H317" s="9">
        <v>80</v>
      </c>
      <c r="I317" s="9"/>
      <c r="J317" s="9">
        <f>K317+L317+M317</f>
        <v>80</v>
      </c>
      <c r="K317" s="9"/>
      <c r="L317" s="9">
        <v>80</v>
      </c>
      <c r="M317" s="9"/>
      <c r="N317" s="9">
        <f>O317+P317+Q317</f>
        <v>80</v>
      </c>
      <c r="O317" s="81"/>
      <c r="P317" s="81">
        <v>80</v>
      </c>
      <c r="Q317" s="81"/>
    </row>
    <row r="318" spans="1:17" ht="42.75" customHeight="1">
      <c r="A318" s="109" t="s">
        <v>385</v>
      </c>
      <c r="B318" s="13" t="s">
        <v>121</v>
      </c>
      <c r="C318" s="13" t="s">
        <v>116</v>
      </c>
      <c r="D318" s="13" t="s">
        <v>351</v>
      </c>
      <c r="E318" s="13"/>
      <c r="F318" s="9">
        <f aca="true" t="shared" si="146" ref="F318:Q319">F319</f>
        <v>200</v>
      </c>
      <c r="G318" s="9">
        <f t="shared" si="146"/>
        <v>0</v>
      </c>
      <c r="H318" s="9">
        <f t="shared" si="146"/>
        <v>200</v>
      </c>
      <c r="I318" s="9">
        <f t="shared" si="146"/>
        <v>0</v>
      </c>
      <c r="J318" s="9">
        <f t="shared" si="146"/>
        <v>200</v>
      </c>
      <c r="K318" s="9">
        <f t="shared" si="146"/>
        <v>0</v>
      </c>
      <c r="L318" s="9">
        <f t="shared" si="146"/>
        <v>200</v>
      </c>
      <c r="M318" s="9">
        <f t="shared" si="146"/>
        <v>0</v>
      </c>
      <c r="N318" s="9">
        <f t="shared" si="146"/>
        <v>200</v>
      </c>
      <c r="O318" s="81">
        <f t="shared" si="146"/>
        <v>0</v>
      </c>
      <c r="P318" s="81">
        <f t="shared" si="146"/>
        <v>200</v>
      </c>
      <c r="Q318" s="81">
        <f t="shared" si="146"/>
        <v>0</v>
      </c>
    </row>
    <row r="319" spans="1:17" ht="22.5" customHeight="1">
      <c r="A319" s="109" t="s">
        <v>210</v>
      </c>
      <c r="B319" s="13" t="s">
        <v>121</v>
      </c>
      <c r="C319" s="13" t="s">
        <v>116</v>
      </c>
      <c r="D319" s="13" t="s">
        <v>352</v>
      </c>
      <c r="E319" s="13"/>
      <c r="F319" s="9">
        <f t="shared" si="146"/>
        <v>200</v>
      </c>
      <c r="G319" s="9">
        <f t="shared" si="146"/>
        <v>0</v>
      </c>
      <c r="H319" s="9">
        <f t="shared" si="146"/>
        <v>200</v>
      </c>
      <c r="I319" s="9">
        <f t="shared" si="146"/>
        <v>0</v>
      </c>
      <c r="J319" s="9">
        <f t="shared" si="146"/>
        <v>200</v>
      </c>
      <c r="K319" s="9">
        <f t="shared" si="146"/>
        <v>0</v>
      </c>
      <c r="L319" s="9">
        <f t="shared" si="146"/>
        <v>200</v>
      </c>
      <c r="M319" s="9">
        <f t="shared" si="146"/>
        <v>0</v>
      </c>
      <c r="N319" s="9">
        <f t="shared" si="146"/>
        <v>200</v>
      </c>
      <c r="O319" s="81">
        <f t="shared" si="146"/>
        <v>0</v>
      </c>
      <c r="P319" s="81">
        <f t="shared" si="146"/>
        <v>200</v>
      </c>
      <c r="Q319" s="81">
        <f t="shared" si="146"/>
        <v>0</v>
      </c>
    </row>
    <row r="320" spans="1:17" ht="29.25" customHeight="1">
      <c r="A320" s="109" t="s">
        <v>179</v>
      </c>
      <c r="B320" s="13" t="s">
        <v>121</v>
      </c>
      <c r="C320" s="13" t="s">
        <v>116</v>
      </c>
      <c r="D320" s="13" t="s">
        <v>352</v>
      </c>
      <c r="E320" s="13" t="s">
        <v>178</v>
      </c>
      <c r="F320" s="9">
        <f>G320+H320+I320</f>
        <v>200</v>
      </c>
      <c r="G320" s="9"/>
      <c r="H320" s="9">
        <v>200</v>
      </c>
      <c r="I320" s="9"/>
      <c r="J320" s="9">
        <f>K320+L320+M320</f>
        <v>200</v>
      </c>
      <c r="K320" s="9"/>
      <c r="L320" s="9">
        <v>200</v>
      </c>
      <c r="M320" s="9"/>
      <c r="N320" s="9">
        <f>O320+P320+Q320</f>
        <v>200</v>
      </c>
      <c r="O320" s="81"/>
      <c r="P320" s="81">
        <v>200</v>
      </c>
      <c r="Q320" s="81"/>
    </row>
    <row r="321" spans="1:17" ht="42.75" customHeight="1">
      <c r="A321" s="109" t="s">
        <v>459</v>
      </c>
      <c r="B321" s="13" t="s">
        <v>121</v>
      </c>
      <c r="C321" s="13" t="s">
        <v>116</v>
      </c>
      <c r="D321" s="105" t="s">
        <v>265</v>
      </c>
      <c r="E321" s="13"/>
      <c r="F321" s="9">
        <f aca="true" t="shared" si="147" ref="F321:Q321">F322</f>
        <v>505336.19999999995</v>
      </c>
      <c r="G321" s="9">
        <f t="shared" si="147"/>
        <v>394426.1</v>
      </c>
      <c r="H321" s="9">
        <f t="shared" si="147"/>
        <v>110910.09999999999</v>
      </c>
      <c r="I321" s="9">
        <f t="shared" si="147"/>
        <v>0</v>
      </c>
      <c r="J321" s="9">
        <f t="shared" si="147"/>
        <v>378565.8</v>
      </c>
      <c r="K321" s="9">
        <f t="shared" si="147"/>
        <v>272692.4</v>
      </c>
      <c r="L321" s="9">
        <f t="shared" si="147"/>
        <v>105873.40000000001</v>
      </c>
      <c r="M321" s="9">
        <f t="shared" si="147"/>
        <v>0</v>
      </c>
      <c r="N321" s="9">
        <f t="shared" si="147"/>
        <v>391564.3000000001</v>
      </c>
      <c r="O321" s="81" t="e">
        <f t="shared" si="147"/>
        <v>#REF!</v>
      </c>
      <c r="P321" s="81" t="e">
        <f t="shared" si="147"/>
        <v>#REF!</v>
      </c>
      <c r="Q321" s="81" t="e">
        <f t="shared" si="147"/>
        <v>#REF!</v>
      </c>
    </row>
    <row r="322" spans="1:17" ht="25.5" customHeight="1">
      <c r="A322" s="129" t="s">
        <v>18</v>
      </c>
      <c r="B322" s="13" t="s">
        <v>121</v>
      </c>
      <c r="C322" s="13" t="s">
        <v>116</v>
      </c>
      <c r="D322" s="105" t="s">
        <v>266</v>
      </c>
      <c r="E322" s="13"/>
      <c r="F322" s="9">
        <f>F323+F334+F337+F342+F357+F347+F360+F354</f>
        <v>505336.19999999995</v>
      </c>
      <c r="G322" s="9">
        <f aca="true" t="shared" si="148" ref="G322:N322">G323+G334+G337+G342+G357+G347+G360+G354</f>
        <v>394426.1</v>
      </c>
      <c r="H322" s="9">
        <f t="shared" si="148"/>
        <v>110910.09999999999</v>
      </c>
      <c r="I322" s="9">
        <f t="shared" si="148"/>
        <v>0</v>
      </c>
      <c r="J322" s="9">
        <f t="shared" si="148"/>
        <v>378565.8</v>
      </c>
      <c r="K322" s="9">
        <f t="shared" si="148"/>
        <v>272692.4</v>
      </c>
      <c r="L322" s="9">
        <f t="shared" si="148"/>
        <v>105873.40000000001</v>
      </c>
      <c r="M322" s="9">
        <f t="shared" si="148"/>
        <v>0</v>
      </c>
      <c r="N322" s="9">
        <f t="shared" si="148"/>
        <v>391564.3000000001</v>
      </c>
      <c r="O322" s="81" t="e">
        <f>O323+O334+O337+O342+#REF!+#REF!+O357+O347+O360+O354</f>
        <v>#REF!</v>
      </c>
      <c r="P322" s="81" t="e">
        <f>P323+P334+P337+P342+#REF!+#REF!+P357+P347+P360+P354</f>
        <v>#REF!</v>
      </c>
      <c r="Q322" s="81" t="e">
        <f>Q323+Q334+Q337+Q342+#REF!+#REF!+Q357+Q347+Q360+Q354</f>
        <v>#REF!</v>
      </c>
    </row>
    <row r="323" spans="1:17" ht="66.75" customHeight="1">
      <c r="A323" s="129" t="s">
        <v>277</v>
      </c>
      <c r="B323" s="13" t="s">
        <v>121</v>
      </c>
      <c r="C323" s="13" t="s">
        <v>116</v>
      </c>
      <c r="D323" s="105" t="s">
        <v>267</v>
      </c>
      <c r="E323" s="13"/>
      <c r="F323" s="9">
        <f>F324+F330+F328+F326+F332</f>
        <v>331432.6</v>
      </c>
      <c r="G323" s="9">
        <f aca="true" t="shared" si="149" ref="G323:Q323">G324+G330+G328+G326+G332</f>
        <v>233798.3</v>
      </c>
      <c r="H323" s="9">
        <f t="shared" si="149"/>
        <v>97634.29999999999</v>
      </c>
      <c r="I323" s="9">
        <f t="shared" si="149"/>
        <v>0</v>
      </c>
      <c r="J323" s="9">
        <f t="shared" si="149"/>
        <v>343855.49999999994</v>
      </c>
      <c r="K323" s="9">
        <f t="shared" si="149"/>
        <v>244758.89999999997</v>
      </c>
      <c r="L323" s="9">
        <f t="shared" si="149"/>
        <v>99096.6</v>
      </c>
      <c r="M323" s="9">
        <f t="shared" si="149"/>
        <v>0</v>
      </c>
      <c r="N323" s="9">
        <f t="shared" si="149"/>
        <v>356926.10000000003</v>
      </c>
      <c r="O323" s="81">
        <f t="shared" si="149"/>
        <v>257846</v>
      </c>
      <c r="P323" s="81">
        <f t="shared" si="149"/>
        <v>99080.1</v>
      </c>
      <c r="Q323" s="81">
        <f t="shared" si="149"/>
        <v>0</v>
      </c>
    </row>
    <row r="324" spans="1:17" ht="25.5" customHeight="1">
      <c r="A324" s="109" t="s">
        <v>201</v>
      </c>
      <c r="B324" s="13" t="s">
        <v>121</v>
      </c>
      <c r="C324" s="13" t="s">
        <v>116</v>
      </c>
      <c r="D324" s="105" t="s">
        <v>19</v>
      </c>
      <c r="E324" s="13"/>
      <c r="F324" s="9">
        <f aca="true" t="shared" si="150" ref="F324:Q324">F325</f>
        <v>74980.8</v>
      </c>
      <c r="G324" s="9">
        <f t="shared" si="150"/>
        <v>0</v>
      </c>
      <c r="H324" s="9">
        <f t="shared" si="150"/>
        <v>74980.8</v>
      </c>
      <c r="I324" s="9">
        <f t="shared" si="150"/>
        <v>0</v>
      </c>
      <c r="J324" s="9">
        <f t="shared" si="150"/>
        <v>75872.3</v>
      </c>
      <c r="K324" s="9">
        <f t="shared" si="150"/>
        <v>0</v>
      </c>
      <c r="L324" s="9">
        <f t="shared" si="150"/>
        <v>75872.3</v>
      </c>
      <c r="M324" s="9">
        <f t="shared" si="150"/>
        <v>0</v>
      </c>
      <c r="N324" s="9">
        <f t="shared" si="150"/>
        <v>75804.2</v>
      </c>
      <c r="O324" s="81">
        <f t="shared" si="150"/>
        <v>0</v>
      </c>
      <c r="P324" s="81">
        <f t="shared" si="150"/>
        <v>75804.2</v>
      </c>
      <c r="Q324" s="81">
        <f t="shared" si="150"/>
        <v>0</v>
      </c>
    </row>
    <row r="325" spans="1:17" ht="18.75">
      <c r="A325" s="109" t="s">
        <v>179</v>
      </c>
      <c r="B325" s="13" t="s">
        <v>121</v>
      </c>
      <c r="C325" s="13" t="s">
        <v>116</v>
      </c>
      <c r="D325" s="105" t="s">
        <v>19</v>
      </c>
      <c r="E325" s="13" t="s">
        <v>178</v>
      </c>
      <c r="F325" s="9">
        <f>G325+H325+I325</f>
        <v>74980.8</v>
      </c>
      <c r="G325" s="9"/>
      <c r="H325" s="9">
        <f>72052.8+2902.9+25+0.1</f>
        <v>74980.8</v>
      </c>
      <c r="I325" s="9"/>
      <c r="J325" s="9">
        <f>K325+L325+M325</f>
        <v>75872.3</v>
      </c>
      <c r="K325" s="9"/>
      <c r="L325" s="9">
        <v>75872.3</v>
      </c>
      <c r="M325" s="9"/>
      <c r="N325" s="9">
        <f>O325+P325+Q325</f>
        <v>75804.2</v>
      </c>
      <c r="O325" s="91"/>
      <c r="P325" s="85">
        <v>75804.2</v>
      </c>
      <c r="Q325" s="91"/>
    </row>
    <row r="326" spans="1:17" ht="136.5" customHeight="1">
      <c r="A326" s="109" t="s">
        <v>563</v>
      </c>
      <c r="B326" s="13" t="s">
        <v>121</v>
      </c>
      <c r="C326" s="13" t="s">
        <v>116</v>
      </c>
      <c r="D326" s="105" t="s">
        <v>562</v>
      </c>
      <c r="E326" s="13"/>
      <c r="F326" s="9">
        <f aca="true" t="shared" si="151" ref="F326:Q326">F327</f>
        <v>15901.3</v>
      </c>
      <c r="G326" s="9">
        <f t="shared" si="151"/>
        <v>15901.3</v>
      </c>
      <c r="H326" s="9">
        <f t="shared" si="151"/>
        <v>0</v>
      </c>
      <c r="I326" s="9">
        <f t="shared" si="151"/>
        <v>0</v>
      </c>
      <c r="J326" s="9">
        <f t="shared" si="151"/>
        <v>15901.3</v>
      </c>
      <c r="K326" s="9">
        <f t="shared" si="151"/>
        <v>15901.3</v>
      </c>
      <c r="L326" s="9">
        <f t="shared" si="151"/>
        <v>0</v>
      </c>
      <c r="M326" s="9">
        <f t="shared" si="151"/>
        <v>0</v>
      </c>
      <c r="N326" s="9">
        <f t="shared" si="151"/>
        <v>15901.3</v>
      </c>
      <c r="O326" s="81">
        <f t="shared" si="151"/>
        <v>15901.3</v>
      </c>
      <c r="P326" s="81">
        <f t="shared" si="151"/>
        <v>0</v>
      </c>
      <c r="Q326" s="81">
        <f t="shared" si="151"/>
        <v>0</v>
      </c>
    </row>
    <row r="327" spans="1:17" ht="18.75">
      <c r="A327" s="109" t="s">
        <v>179</v>
      </c>
      <c r="B327" s="13" t="s">
        <v>121</v>
      </c>
      <c r="C327" s="13" t="s">
        <v>116</v>
      </c>
      <c r="D327" s="105" t="s">
        <v>562</v>
      </c>
      <c r="E327" s="13" t="s">
        <v>178</v>
      </c>
      <c r="F327" s="9">
        <f>G327+H327+I327</f>
        <v>15901.3</v>
      </c>
      <c r="G327" s="9">
        <v>15901.3</v>
      </c>
      <c r="H327" s="9"/>
      <c r="I327" s="9"/>
      <c r="J327" s="9">
        <f>K327+L327+M327</f>
        <v>15901.3</v>
      </c>
      <c r="K327" s="9">
        <v>15901.3</v>
      </c>
      <c r="L327" s="9"/>
      <c r="M327" s="9"/>
      <c r="N327" s="9">
        <f>O327+P327+Q327</f>
        <v>15901.3</v>
      </c>
      <c r="O327" s="81">
        <v>15901.3</v>
      </c>
      <c r="P327" s="85"/>
      <c r="Q327" s="85"/>
    </row>
    <row r="328" spans="1:17" ht="40.5" customHeight="1">
      <c r="A328" s="112" t="s">
        <v>673</v>
      </c>
      <c r="B328" s="13" t="s">
        <v>121</v>
      </c>
      <c r="C328" s="13" t="s">
        <v>116</v>
      </c>
      <c r="D328" s="13" t="s">
        <v>415</v>
      </c>
      <c r="E328" s="13"/>
      <c r="F328" s="9">
        <f aca="true" t="shared" si="152" ref="F328:Q328">F329</f>
        <v>22608.6</v>
      </c>
      <c r="G328" s="9">
        <f t="shared" si="152"/>
        <v>0</v>
      </c>
      <c r="H328" s="9">
        <f t="shared" si="152"/>
        <v>22608.6</v>
      </c>
      <c r="I328" s="9">
        <f t="shared" si="152"/>
        <v>0</v>
      </c>
      <c r="J328" s="9">
        <f t="shared" si="152"/>
        <v>23224.3</v>
      </c>
      <c r="K328" s="9">
        <f t="shared" si="152"/>
        <v>0</v>
      </c>
      <c r="L328" s="9">
        <f t="shared" si="152"/>
        <v>23224.3</v>
      </c>
      <c r="M328" s="9">
        <f t="shared" si="152"/>
        <v>0</v>
      </c>
      <c r="N328" s="9">
        <f t="shared" si="152"/>
        <v>23275.9</v>
      </c>
      <c r="O328" s="81">
        <f t="shared" si="152"/>
        <v>0</v>
      </c>
      <c r="P328" s="81">
        <f t="shared" si="152"/>
        <v>23275.9</v>
      </c>
      <c r="Q328" s="81">
        <f t="shared" si="152"/>
        <v>0</v>
      </c>
    </row>
    <row r="329" spans="1:17" ht="18.75">
      <c r="A329" s="109" t="s">
        <v>179</v>
      </c>
      <c r="B329" s="13" t="s">
        <v>121</v>
      </c>
      <c r="C329" s="13" t="s">
        <v>116</v>
      </c>
      <c r="D329" s="13" t="s">
        <v>415</v>
      </c>
      <c r="E329" s="13" t="s">
        <v>178</v>
      </c>
      <c r="F329" s="9">
        <f>G329+H329+I329</f>
        <v>22608.6</v>
      </c>
      <c r="G329" s="9"/>
      <c r="H329" s="9">
        <v>22608.6</v>
      </c>
      <c r="I329" s="9"/>
      <c r="J329" s="9">
        <f>K329+L329+M329</f>
        <v>23224.3</v>
      </c>
      <c r="K329" s="9"/>
      <c r="L329" s="9">
        <v>23224.3</v>
      </c>
      <c r="M329" s="9"/>
      <c r="N329" s="9">
        <f>O329+P329+Q329</f>
        <v>23275.9</v>
      </c>
      <c r="O329" s="91"/>
      <c r="P329" s="90">
        <v>23275.9</v>
      </c>
      <c r="Q329" s="91"/>
    </row>
    <row r="330" spans="1:17" ht="99" customHeight="1">
      <c r="A330" s="125" t="s">
        <v>306</v>
      </c>
      <c r="B330" s="13" t="s">
        <v>121</v>
      </c>
      <c r="C330" s="13" t="s">
        <v>116</v>
      </c>
      <c r="D330" s="105" t="s">
        <v>47</v>
      </c>
      <c r="E330" s="13"/>
      <c r="F330" s="9">
        <f aca="true" t="shared" si="153" ref="F330:Q330">F331</f>
        <v>215697</v>
      </c>
      <c r="G330" s="9">
        <f t="shared" si="153"/>
        <v>215697</v>
      </c>
      <c r="H330" s="9">
        <f t="shared" si="153"/>
        <v>0</v>
      </c>
      <c r="I330" s="9">
        <f t="shared" si="153"/>
        <v>0</v>
      </c>
      <c r="J330" s="9">
        <f t="shared" si="153"/>
        <v>228857.59999999998</v>
      </c>
      <c r="K330" s="9">
        <f t="shared" si="153"/>
        <v>228857.59999999998</v>
      </c>
      <c r="L330" s="9">
        <f t="shared" si="153"/>
        <v>0</v>
      </c>
      <c r="M330" s="9">
        <f t="shared" si="153"/>
        <v>0</v>
      </c>
      <c r="N330" s="9">
        <f t="shared" si="153"/>
        <v>241944.7</v>
      </c>
      <c r="O330" s="81">
        <f t="shared" si="153"/>
        <v>241944.7</v>
      </c>
      <c r="P330" s="81">
        <f t="shared" si="153"/>
        <v>0</v>
      </c>
      <c r="Q330" s="81">
        <f t="shared" si="153"/>
        <v>0</v>
      </c>
    </row>
    <row r="331" spans="1:17" ht="18.75">
      <c r="A331" s="109" t="s">
        <v>179</v>
      </c>
      <c r="B331" s="13" t="s">
        <v>121</v>
      </c>
      <c r="C331" s="13" t="s">
        <v>116</v>
      </c>
      <c r="D331" s="105" t="s">
        <v>47</v>
      </c>
      <c r="E331" s="105">
        <v>610</v>
      </c>
      <c r="F331" s="9">
        <f>G331+H331+I331</f>
        <v>215697</v>
      </c>
      <c r="G331" s="9">
        <f>183246.8+5212+27238.2</f>
        <v>215697</v>
      </c>
      <c r="H331" s="9"/>
      <c r="I331" s="9"/>
      <c r="J331" s="9">
        <f>K331+L331+M331</f>
        <v>228857.59999999998</v>
      </c>
      <c r="K331" s="9">
        <f>196370.8+5212+27274.8</f>
        <v>228857.59999999998</v>
      </c>
      <c r="L331" s="9"/>
      <c r="M331" s="9"/>
      <c r="N331" s="9">
        <f>Q331+P331+O331</f>
        <v>241944.7</v>
      </c>
      <c r="O331" s="81">
        <f>209510+5212+27222.7</f>
        <v>241944.7</v>
      </c>
      <c r="P331" s="81"/>
      <c r="Q331" s="81"/>
    </row>
    <row r="332" spans="1:17" ht="41.25" customHeight="1">
      <c r="A332" s="109" t="s">
        <v>640</v>
      </c>
      <c r="B332" s="13" t="s">
        <v>121</v>
      </c>
      <c r="C332" s="13" t="s">
        <v>116</v>
      </c>
      <c r="D332" s="105" t="s">
        <v>639</v>
      </c>
      <c r="E332" s="105"/>
      <c r="F332" s="9">
        <f>F333</f>
        <v>2244.9</v>
      </c>
      <c r="G332" s="9">
        <f aca="true" t="shared" si="154" ref="G332:Q332">G333</f>
        <v>2200</v>
      </c>
      <c r="H332" s="9">
        <f t="shared" si="154"/>
        <v>44.9</v>
      </c>
      <c r="I332" s="9">
        <f t="shared" si="154"/>
        <v>0</v>
      </c>
      <c r="J332" s="9">
        <f t="shared" si="154"/>
        <v>0</v>
      </c>
      <c r="K332" s="9">
        <f t="shared" si="154"/>
        <v>0</v>
      </c>
      <c r="L332" s="9">
        <f t="shared" si="154"/>
        <v>0</v>
      </c>
      <c r="M332" s="9">
        <f t="shared" si="154"/>
        <v>0</v>
      </c>
      <c r="N332" s="9">
        <f t="shared" si="154"/>
        <v>0</v>
      </c>
      <c r="O332" s="81">
        <f t="shared" si="154"/>
        <v>0</v>
      </c>
      <c r="P332" s="81">
        <f t="shared" si="154"/>
        <v>0</v>
      </c>
      <c r="Q332" s="81">
        <f t="shared" si="154"/>
        <v>0</v>
      </c>
    </row>
    <row r="333" spans="1:17" ht="18.75">
      <c r="A333" s="109" t="s">
        <v>179</v>
      </c>
      <c r="B333" s="13" t="s">
        <v>121</v>
      </c>
      <c r="C333" s="13" t="s">
        <v>116</v>
      </c>
      <c r="D333" s="105" t="s">
        <v>639</v>
      </c>
      <c r="E333" s="105">
        <v>610</v>
      </c>
      <c r="F333" s="9">
        <f>G333+H333+I333</f>
        <v>2244.9</v>
      </c>
      <c r="G333" s="9">
        <v>2200</v>
      </c>
      <c r="H333" s="9">
        <v>44.9</v>
      </c>
      <c r="I333" s="9"/>
      <c r="J333" s="9">
        <f>K333+L333+M333</f>
        <v>0</v>
      </c>
      <c r="K333" s="9"/>
      <c r="L333" s="9"/>
      <c r="M333" s="9"/>
      <c r="N333" s="9">
        <f>O333+P333+Q333</f>
        <v>0</v>
      </c>
      <c r="O333" s="81"/>
      <c r="P333" s="81"/>
      <c r="Q333" s="81"/>
    </row>
    <row r="334" spans="1:17" ht="41.25" customHeight="1">
      <c r="A334" s="129" t="s">
        <v>274</v>
      </c>
      <c r="B334" s="13" t="s">
        <v>121</v>
      </c>
      <c r="C334" s="13" t="s">
        <v>116</v>
      </c>
      <c r="D334" s="105" t="s">
        <v>268</v>
      </c>
      <c r="E334" s="105"/>
      <c r="F334" s="9">
        <f>F335</f>
        <v>11201.4</v>
      </c>
      <c r="G334" s="9">
        <f aca="true" t="shared" si="155" ref="G334:Q334">G335</f>
        <v>11201.4</v>
      </c>
      <c r="H334" s="9">
        <f t="shared" si="155"/>
        <v>0</v>
      </c>
      <c r="I334" s="9">
        <f t="shared" si="155"/>
        <v>0</v>
      </c>
      <c r="J334" s="9">
        <f t="shared" si="155"/>
        <v>11201.4</v>
      </c>
      <c r="K334" s="9">
        <f t="shared" si="155"/>
        <v>11201.4</v>
      </c>
      <c r="L334" s="9">
        <f t="shared" si="155"/>
        <v>0</v>
      </c>
      <c r="M334" s="9">
        <f t="shared" si="155"/>
        <v>0</v>
      </c>
      <c r="N334" s="9">
        <f t="shared" si="155"/>
        <v>11201.4</v>
      </c>
      <c r="O334" s="81">
        <f t="shared" si="155"/>
        <v>11201.4</v>
      </c>
      <c r="P334" s="81">
        <f t="shared" si="155"/>
        <v>0</v>
      </c>
      <c r="Q334" s="81">
        <f t="shared" si="155"/>
        <v>0</v>
      </c>
    </row>
    <row r="335" spans="1:17" ht="61.5" customHeight="1">
      <c r="A335" s="109" t="s">
        <v>91</v>
      </c>
      <c r="B335" s="13" t="s">
        <v>121</v>
      </c>
      <c r="C335" s="13" t="s">
        <v>116</v>
      </c>
      <c r="D335" s="105" t="s">
        <v>17</v>
      </c>
      <c r="E335" s="13"/>
      <c r="F335" s="9">
        <f aca="true" t="shared" si="156" ref="F335:Q335">F336</f>
        <v>11201.4</v>
      </c>
      <c r="G335" s="9">
        <f t="shared" si="156"/>
        <v>11201.4</v>
      </c>
      <c r="H335" s="9">
        <f t="shared" si="156"/>
        <v>0</v>
      </c>
      <c r="I335" s="9">
        <f t="shared" si="156"/>
        <v>0</v>
      </c>
      <c r="J335" s="9">
        <f t="shared" si="156"/>
        <v>11201.4</v>
      </c>
      <c r="K335" s="9">
        <f t="shared" si="156"/>
        <v>11201.4</v>
      </c>
      <c r="L335" s="9">
        <f t="shared" si="156"/>
        <v>0</v>
      </c>
      <c r="M335" s="9">
        <f t="shared" si="156"/>
        <v>0</v>
      </c>
      <c r="N335" s="9">
        <f t="shared" si="156"/>
        <v>11201.4</v>
      </c>
      <c r="O335" s="81">
        <f t="shared" si="156"/>
        <v>11201.4</v>
      </c>
      <c r="P335" s="81">
        <f t="shared" si="156"/>
        <v>0</v>
      </c>
      <c r="Q335" s="81">
        <f t="shared" si="156"/>
        <v>0</v>
      </c>
    </row>
    <row r="336" spans="1:17" ht="18.75">
      <c r="A336" s="109" t="s">
        <v>179</v>
      </c>
      <c r="B336" s="13" t="s">
        <v>121</v>
      </c>
      <c r="C336" s="13" t="s">
        <v>116</v>
      </c>
      <c r="D336" s="105" t="s">
        <v>17</v>
      </c>
      <c r="E336" s="13" t="s">
        <v>178</v>
      </c>
      <c r="F336" s="9">
        <f>G336+H336+I336</f>
        <v>11201.4</v>
      </c>
      <c r="G336" s="9">
        <v>11201.4</v>
      </c>
      <c r="H336" s="9"/>
      <c r="I336" s="9"/>
      <c r="J336" s="9">
        <f>K336+L336+M336</f>
        <v>11201.4</v>
      </c>
      <c r="K336" s="9">
        <v>11201.4</v>
      </c>
      <c r="L336" s="9"/>
      <c r="M336" s="9"/>
      <c r="N336" s="9">
        <f>O336+P336+Q336</f>
        <v>11201.4</v>
      </c>
      <c r="O336" s="81">
        <v>11201.4</v>
      </c>
      <c r="P336" s="91"/>
      <c r="Q336" s="91"/>
    </row>
    <row r="337" spans="1:17" ht="60.75" customHeight="1">
      <c r="A337" s="129" t="s">
        <v>273</v>
      </c>
      <c r="B337" s="13" t="s">
        <v>121</v>
      </c>
      <c r="C337" s="13" t="s">
        <v>116</v>
      </c>
      <c r="D337" s="105" t="s">
        <v>48</v>
      </c>
      <c r="E337" s="13"/>
      <c r="F337" s="9">
        <f>F338+F340</f>
        <v>3396.8</v>
      </c>
      <c r="G337" s="9">
        <f aca="true" t="shared" si="157" ref="G337:Q337">G338+G340</f>
        <v>2916.5</v>
      </c>
      <c r="H337" s="9">
        <f t="shared" si="157"/>
        <v>480.3</v>
      </c>
      <c r="I337" s="9">
        <f t="shared" si="157"/>
        <v>0</v>
      </c>
      <c r="J337" s="9">
        <f t="shared" si="157"/>
        <v>3396.8</v>
      </c>
      <c r="K337" s="9">
        <f t="shared" si="157"/>
        <v>2916.5</v>
      </c>
      <c r="L337" s="9">
        <f t="shared" si="157"/>
        <v>480.3</v>
      </c>
      <c r="M337" s="9">
        <f t="shared" si="157"/>
        <v>0</v>
      </c>
      <c r="N337" s="9">
        <f t="shared" si="157"/>
        <v>3396.8</v>
      </c>
      <c r="O337" s="81">
        <f t="shared" si="157"/>
        <v>2916.5</v>
      </c>
      <c r="P337" s="81">
        <f t="shared" si="157"/>
        <v>480.3</v>
      </c>
      <c r="Q337" s="81">
        <f t="shared" si="157"/>
        <v>0</v>
      </c>
    </row>
    <row r="338" spans="1:17" ht="64.5" customHeight="1">
      <c r="A338" s="109" t="s">
        <v>91</v>
      </c>
      <c r="B338" s="13" t="s">
        <v>121</v>
      </c>
      <c r="C338" s="13" t="s">
        <v>116</v>
      </c>
      <c r="D338" s="105" t="s">
        <v>49</v>
      </c>
      <c r="E338" s="13"/>
      <c r="F338" s="9">
        <f aca="true" t="shared" si="158" ref="F338:Q338">F339</f>
        <v>995.5</v>
      </c>
      <c r="G338" s="9">
        <f t="shared" si="158"/>
        <v>995.5</v>
      </c>
      <c r="H338" s="9">
        <f t="shared" si="158"/>
        <v>0</v>
      </c>
      <c r="I338" s="9">
        <f t="shared" si="158"/>
        <v>0</v>
      </c>
      <c r="J338" s="9">
        <f t="shared" si="158"/>
        <v>995.5</v>
      </c>
      <c r="K338" s="9">
        <f t="shared" si="158"/>
        <v>995.5</v>
      </c>
      <c r="L338" s="9">
        <f t="shared" si="158"/>
        <v>0</v>
      </c>
      <c r="M338" s="9">
        <f t="shared" si="158"/>
        <v>0</v>
      </c>
      <c r="N338" s="9">
        <f t="shared" si="158"/>
        <v>995.5</v>
      </c>
      <c r="O338" s="81">
        <f t="shared" si="158"/>
        <v>995.5</v>
      </c>
      <c r="P338" s="81">
        <f t="shared" si="158"/>
        <v>0</v>
      </c>
      <c r="Q338" s="81">
        <f t="shared" si="158"/>
        <v>0</v>
      </c>
    </row>
    <row r="339" spans="1:17" ht="18.75">
      <c r="A339" s="109" t="s">
        <v>179</v>
      </c>
      <c r="B339" s="13" t="s">
        <v>121</v>
      </c>
      <c r="C339" s="13" t="s">
        <v>116</v>
      </c>
      <c r="D339" s="105" t="s">
        <v>49</v>
      </c>
      <c r="E339" s="13" t="s">
        <v>178</v>
      </c>
      <c r="F339" s="9">
        <f>G339+H339+I339</f>
        <v>995.5</v>
      </c>
      <c r="G339" s="9">
        <f>814.2+181.3</f>
        <v>995.5</v>
      </c>
      <c r="H339" s="9"/>
      <c r="I339" s="9"/>
      <c r="J339" s="9">
        <f>K339+L339+M339</f>
        <v>995.5</v>
      </c>
      <c r="K339" s="9">
        <f>814.2+181.3</f>
        <v>995.5</v>
      </c>
      <c r="L339" s="9"/>
      <c r="M339" s="9"/>
      <c r="N339" s="9">
        <f>O339+P339+Q339</f>
        <v>995.5</v>
      </c>
      <c r="O339" s="81">
        <f>814.2+181.3</f>
        <v>995.5</v>
      </c>
      <c r="P339" s="91"/>
      <c r="Q339" s="91"/>
    </row>
    <row r="340" spans="1:17" ht="56.25">
      <c r="A340" s="127" t="s">
        <v>652</v>
      </c>
      <c r="B340" s="13" t="s">
        <v>121</v>
      </c>
      <c r="C340" s="13" t="s">
        <v>116</v>
      </c>
      <c r="D340" s="166" t="s">
        <v>657</v>
      </c>
      <c r="E340" s="13"/>
      <c r="F340" s="9">
        <f>F341</f>
        <v>2401.3</v>
      </c>
      <c r="G340" s="9">
        <f aca="true" t="shared" si="159" ref="G340:Q340">G341</f>
        <v>1921</v>
      </c>
      <c r="H340" s="9">
        <f t="shared" si="159"/>
        <v>480.3</v>
      </c>
      <c r="I340" s="9">
        <f t="shared" si="159"/>
        <v>0</v>
      </c>
      <c r="J340" s="9">
        <f t="shared" si="159"/>
        <v>2401.3</v>
      </c>
      <c r="K340" s="9">
        <f t="shared" si="159"/>
        <v>1921</v>
      </c>
      <c r="L340" s="9">
        <f t="shared" si="159"/>
        <v>480.3</v>
      </c>
      <c r="M340" s="9">
        <f t="shared" si="159"/>
        <v>0</v>
      </c>
      <c r="N340" s="9">
        <f t="shared" si="159"/>
        <v>2401.3</v>
      </c>
      <c r="O340" s="81">
        <f t="shared" si="159"/>
        <v>1921</v>
      </c>
      <c r="P340" s="81">
        <f t="shared" si="159"/>
        <v>480.3</v>
      </c>
      <c r="Q340" s="81">
        <f t="shared" si="159"/>
        <v>0</v>
      </c>
    </row>
    <row r="341" spans="1:17" ht="18.75">
      <c r="A341" s="109" t="s">
        <v>179</v>
      </c>
      <c r="B341" s="13" t="s">
        <v>121</v>
      </c>
      <c r="C341" s="13" t="s">
        <v>116</v>
      </c>
      <c r="D341" s="166" t="s">
        <v>657</v>
      </c>
      <c r="E341" s="13" t="s">
        <v>178</v>
      </c>
      <c r="F341" s="9">
        <f>G341+H341+I341</f>
        <v>2401.3</v>
      </c>
      <c r="G341" s="9">
        <v>1921</v>
      </c>
      <c r="H341" s="9">
        <v>480.3</v>
      </c>
      <c r="I341" s="9"/>
      <c r="J341" s="9">
        <f>K341+L341+M341</f>
        <v>2401.3</v>
      </c>
      <c r="K341" s="9">
        <v>1921</v>
      </c>
      <c r="L341" s="9">
        <v>480.3</v>
      </c>
      <c r="M341" s="9"/>
      <c r="N341" s="9">
        <f>O341+P341+Q341</f>
        <v>2401.3</v>
      </c>
      <c r="O341" s="90">
        <v>1921</v>
      </c>
      <c r="P341" s="91">
        <v>480.3</v>
      </c>
      <c r="Q341" s="91"/>
    </row>
    <row r="342" spans="1:17" ht="63" customHeight="1">
      <c r="A342" s="129" t="s">
        <v>278</v>
      </c>
      <c r="B342" s="13" t="s">
        <v>121</v>
      </c>
      <c r="C342" s="13" t="s">
        <v>116</v>
      </c>
      <c r="D342" s="105" t="s">
        <v>269</v>
      </c>
      <c r="E342" s="13"/>
      <c r="F342" s="9">
        <f aca="true" t="shared" si="160" ref="F342:Q342">F343+F345</f>
        <v>5687.9</v>
      </c>
      <c r="G342" s="9">
        <f t="shared" si="160"/>
        <v>0</v>
      </c>
      <c r="H342" s="9">
        <f t="shared" si="160"/>
        <v>5687.9</v>
      </c>
      <c r="I342" s="9">
        <f t="shared" si="160"/>
        <v>0</v>
      </c>
      <c r="J342" s="9">
        <f t="shared" si="160"/>
        <v>6040.5</v>
      </c>
      <c r="K342" s="9">
        <f t="shared" si="160"/>
        <v>0</v>
      </c>
      <c r="L342" s="9">
        <f t="shared" si="160"/>
        <v>6040.5</v>
      </c>
      <c r="M342" s="9">
        <f t="shared" si="160"/>
        <v>0</v>
      </c>
      <c r="N342" s="9">
        <f t="shared" si="160"/>
        <v>6096</v>
      </c>
      <c r="O342" s="81">
        <f t="shared" si="160"/>
        <v>0</v>
      </c>
      <c r="P342" s="81">
        <f t="shared" si="160"/>
        <v>6096</v>
      </c>
      <c r="Q342" s="81">
        <f t="shared" si="160"/>
        <v>0</v>
      </c>
    </row>
    <row r="343" spans="1:17" ht="60" customHeight="1">
      <c r="A343" s="109" t="s">
        <v>279</v>
      </c>
      <c r="B343" s="13" t="s">
        <v>121</v>
      </c>
      <c r="C343" s="13" t="s">
        <v>116</v>
      </c>
      <c r="D343" s="105" t="s">
        <v>50</v>
      </c>
      <c r="E343" s="13"/>
      <c r="F343" s="9">
        <f aca="true" t="shared" si="161" ref="F343:Q343">F344</f>
        <v>4141.8</v>
      </c>
      <c r="G343" s="9">
        <f t="shared" si="161"/>
        <v>0</v>
      </c>
      <c r="H343" s="9">
        <f t="shared" si="161"/>
        <v>4141.8</v>
      </c>
      <c r="I343" s="9">
        <f t="shared" si="161"/>
        <v>0</v>
      </c>
      <c r="J343" s="9">
        <f t="shared" si="161"/>
        <v>4431.8</v>
      </c>
      <c r="K343" s="9">
        <f t="shared" si="161"/>
        <v>0</v>
      </c>
      <c r="L343" s="9">
        <f t="shared" si="161"/>
        <v>4431.8</v>
      </c>
      <c r="M343" s="9">
        <f t="shared" si="161"/>
        <v>0</v>
      </c>
      <c r="N343" s="9">
        <f t="shared" si="161"/>
        <v>4423</v>
      </c>
      <c r="O343" s="81">
        <f t="shared" si="161"/>
        <v>0</v>
      </c>
      <c r="P343" s="81">
        <f t="shared" si="161"/>
        <v>4423</v>
      </c>
      <c r="Q343" s="81">
        <f t="shared" si="161"/>
        <v>0</v>
      </c>
    </row>
    <row r="344" spans="1:17" ht="21.75" customHeight="1">
      <c r="A344" s="109" t="s">
        <v>179</v>
      </c>
      <c r="B344" s="13" t="s">
        <v>121</v>
      </c>
      <c r="C344" s="13" t="s">
        <v>116</v>
      </c>
      <c r="D344" s="105" t="s">
        <v>50</v>
      </c>
      <c r="E344" s="13" t="s">
        <v>178</v>
      </c>
      <c r="F344" s="9">
        <f>G344+H344+I344</f>
        <v>4141.8</v>
      </c>
      <c r="G344" s="9"/>
      <c r="H344" s="9">
        <v>4141.8</v>
      </c>
      <c r="I344" s="9"/>
      <c r="J344" s="9">
        <f>K344+L344+M344</f>
        <v>4431.8</v>
      </c>
      <c r="K344" s="9"/>
      <c r="L344" s="9">
        <v>4431.8</v>
      </c>
      <c r="M344" s="9"/>
      <c r="N344" s="9">
        <f>O344+P344+Q344</f>
        <v>4423</v>
      </c>
      <c r="O344" s="91"/>
      <c r="P344" s="99">
        <v>4423</v>
      </c>
      <c r="Q344" s="91"/>
    </row>
    <row r="345" spans="1:17" ht="40.5" customHeight="1">
      <c r="A345" s="112" t="s">
        <v>673</v>
      </c>
      <c r="B345" s="13" t="s">
        <v>121</v>
      </c>
      <c r="C345" s="13" t="s">
        <v>116</v>
      </c>
      <c r="D345" s="13" t="s">
        <v>416</v>
      </c>
      <c r="E345" s="13"/>
      <c r="F345" s="9">
        <f aca="true" t="shared" si="162" ref="F345:Q345">F346</f>
        <v>1546.1</v>
      </c>
      <c r="G345" s="9">
        <f t="shared" si="162"/>
        <v>0</v>
      </c>
      <c r="H345" s="9">
        <f t="shared" si="162"/>
        <v>1546.1</v>
      </c>
      <c r="I345" s="9">
        <f t="shared" si="162"/>
        <v>0</v>
      </c>
      <c r="J345" s="9">
        <f t="shared" si="162"/>
        <v>1608.7</v>
      </c>
      <c r="K345" s="9">
        <f t="shared" si="162"/>
        <v>0</v>
      </c>
      <c r="L345" s="9">
        <f t="shared" si="162"/>
        <v>1608.7</v>
      </c>
      <c r="M345" s="9">
        <f t="shared" si="162"/>
        <v>0</v>
      </c>
      <c r="N345" s="9">
        <f t="shared" si="162"/>
        <v>1673</v>
      </c>
      <c r="O345" s="81">
        <f t="shared" si="162"/>
        <v>0</v>
      </c>
      <c r="P345" s="81">
        <f t="shared" si="162"/>
        <v>1673</v>
      </c>
      <c r="Q345" s="81">
        <f t="shared" si="162"/>
        <v>0</v>
      </c>
    </row>
    <row r="346" spans="1:17" ht="18.75">
      <c r="A346" s="109" t="s">
        <v>179</v>
      </c>
      <c r="B346" s="13" t="s">
        <v>121</v>
      </c>
      <c r="C346" s="13" t="s">
        <v>116</v>
      </c>
      <c r="D346" s="13" t="s">
        <v>416</v>
      </c>
      <c r="E346" s="13" t="s">
        <v>178</v>
      </c>
      <c r="F346" s="9">
        <f>G346+H346+I346</f>
        <v>1546.1</v>
      </c>
      <c r="G346" s="9"/>
      <c r="H346" s="9">
        <v>1546.1</v>
      </c>
      <c r="I346" s="9"/>
      <c r="J346" s="9">
        <f>K346+L346+M346</f>
        <v>1608.7</v>
      </c>
      <c r="K346" s="9"/>
      <c r="L346" s="9">
        <v>1608.7</v>
      </c>
      <c r="M346" s="9"/>
      <c r="N346" s="9">
        <f>O346+P346+Q346</f>
        <v>1673</v>
      </c>
      <c r="O346" s="91"/>
      <c r="P346" s="90">
        <v>1673</v>
      </c>
      <c r="Q346" s="91"/>
    </row>
    <row r="347" spans="1:17" ht="45" customHeight="1">
      <c r="A347" s="109" t="s">
        <v>597</v>
      </c>
      <c r="B347" s="13" t="s">
        <v>121</v>
      </c>
      <c r="C347" s="13" t="s">
        <v>116</v>
      </c>
      <c r="D347" s="105" t="s">
        <v>397</v>
      </c>
      <c r="E347" s="13"/>
      <c r="F347" s="9">
        <f aca="true" t="shared" si="163" ref="F347:Q347">F348+F350+F352</f>
        <v>139365.19999999998</v>
      </c>
      <c r="G347" s="9">
        <f t="shared" si="163"/>
        <v>132515.4</v>
      </c>
      <c r="H347" s="9">
        <f t="shared" si="163"/>
        <v>6849.800000000001</v>
      </c>
      <c r="I347" s="9">
        <f t="shared" si="163"/>
        <v>0</v>
      </c>
      <c r="J347" s="9">
        <f t="shared" si="163"/>
        <v>0</v>
      </c>
      <c r="K347" s="9">
        <f t="shared" si="163"/>
        <v>0</v>
      </c>
      <c r="L347" s="9">
        <f t="shared" si="163"/>
        <v>0</v>
      </c>
      <c r="M347" s="9">
        <f t="shared" si="163"/>
        <v>0</v>
      </c>
      <c r="N347" s="9">
        <f t="shared" si="163"/>
        <v>0</v>
      </c>
      <c r="O347" s="81">
        <f t="shared" si="163"/>
        <v>0</v>
      </c>
      <c r="P347" s="81">
        <f t="shared" si="163"/>
        <v>0</v>
      </c>
      <c r="Q347" s="81">
        <f t="shared" si="163"/>
        <v>0</v>
      </c>
    </row>
    <row r="348" spans="1:17" ht="65.25" customHeight="1">
      <c r="A348" s="130" t="s">
        <v>596</v>
      </c>
      <c r="B348" s="13" t="s">
        <v>121</v>
      </c>
      <c r="C348" s="13" t="s">
        <v>116</v>
      </c>
      <c r="D348" s="105" t="s">
        <v>502</v>
      </c>
      <c r="E348" s="13"/>
      <c r="F348" s="9">
        <f aca="true" t="shared" si="164" ref="F348:Q348">F349</f>
        <v>2933.8</v>
      </c>
      <c r="G348" s="9">
        <f t="shared" si="164"/>
        <v>0</v>
      </c>
      <c r="H348" s="9">
        <f t="shared" si="164"/>
        <v>2933.8</v>
      </c>
      <c r="I348" s="9">
        <f t="shared" si="164"/>
        <v>0</v>
      </c>
      <c r="J348" s="9">
        <f t="shared" si="164"/>
        <v>0</v>
      </c>
      <c r="K348" s="9">
        <f t="shared" si="164"/>
        <v>0</v>
      </c>
      <c r="L348" s="9">
        <f t="shared" si="164"/>
        <v>0</v>
      </c>
      <c r="M348" s="9">
        <f t="shared" si="164"/>
        <v>0</v>
      </c>
      <c r="N348" s="9">
        <f t="shared" si="164"/>
        <v>0</v>
      </c>
      <c r="O348" s="81">
        <f t="shared" si="164"/>
        <v>0</v>
      </c>
      <c r="P348" s="81">
        <f t="shared" si="164"/>
        <v>0</v>
      </c>
      <c r="Q348" s="81">
        <f t="shared" si="164"/>
        <v>0</v>
      </c>
    </row>
    <row r="349" spans="1:17" ht="18.75">
      <c r="A349" s="109" t="s">
        <v>179</v>
      </c>
      <c r="B349" s="13" t="s">
        <v>121</v>
      </c>
      <c r="C349" s="13" t="s">
        <v>116</v>
      </c>
      <c r="D349" s="105" t="s">
        <v>502</v>
      </c>
      <c r="E349" s="13" t="s">
        <v>178</v>
      </c>
      <c r="F349" s="9">
        <f>G349+H349+I349</f>
        <v>2933.8</v>
      </c>
      <c r="G349" s="9"/>
      <c r="H349" s="9">
        <f>1500+400+1033.8</f>
        <v>2933.8</v>
      </c>
      <c r="I349" s="9"/>
      <c r="J349" s="9">
        <f>K349+L349+M349</f>
        <v>0</v>
      </c>
      <c r="K349" s="9"/>
      <c r="L349" s="9"/>
      <c r="M349" s="9"/>
      <c r="N349" s="9">
        <f>O349+P349+Q349</f>
        <v>0</v>
      </c>
      <c r="O349" s="91"/>
      <c r="P349" s="98"/>
      <c r="Q349" s="91"/>
    </row>
    <row r="350" spans="1:17" ht="39.75" customHeight="1">
      <c r="A350" s="109" t="s">
        <v>653</v>
      </c>
      <c r="B350" s="13" t="s">
        <v>121</v>
      </c>
      <c r="C350" s="13" t="s">
        <v>116</v>
      </c>
      <c r="D350" s="105" t="s">
        <v>593</v>
      </c>
      <c r="E350" s="13"/>
      <c r="F350" s="9">
        <f aca="true" t="shared" si="165" ref="F350:Q350">F351</f>
        <v>130331.4</v>
      </c>
      <c r="G350" s="9">
        <f t="shared" si="165"/>
        <v>126421.5</v>
      </c>
      <c r="H350" s="9">
        <f t="shared" si="165"/>
        <v>3909.9</v>
      </c>
      <c r="I350" s="9">
        <f t="shared" si="165"/>
        <v>0</v>
      </c>
      <c r="J350" s="9">
        <f t="shared" si="165"/>
        <v>0</v>
      </c>
      <c r="K350" s="9">
        <f t="shared" si="165"/>
        <v>0</v>
      </c>
      <c r="L350" s="9">
        <f t="shared" si="165"/>
        <v>0</v>
      </c>
      <c r="M350" s="9">
        <f t="shared" si="165"/>
        <v>0</v>
      </c>
      <c r="N350" s="9">
        <f t="shared" si="165"/>
        <v>0</v>
      </c>
      <c r="O350" s="81">
        <f t="shared" si="165"/>
        <v>0</v>
      </c>
      <c r="P350" s="81">
        <f t="shared" si="165"/>
        <v>0</v>
      </c>
      <c r="Q350" s="81">
        <f t="shared" si="165"/>
        <v>0</v>
      </c>
    </row>
    <row r="351" spans="1:17" ht="22.5" customHeight="1">
      <c r="A351" s="109" t="s">
        <v>179</v>
      </c>
      <c r="B351" s="13" t="s">
        <v>121</v>
      </c>
      <c r="C351" s="13" t="s">
        <v>116</v>
      </c>
      <c r="D351" s="105" t="s">
        <v>593</v>
      </c>
      <c r="E351" s="13" t="s">
        <v>178</v>
      </c>
      <c r="F351" s="9">
        <f>G351+H351+I351</f>
        <v>130331.4</v>
      </c>
      <c r="G351" s="9">
        <f>48269.1+78152.4</f>
        <v>126421.5</v>
      </c>
      <c r="H351" s="9">
        <f>985.1+2924.8</f>
        <v>3909.9</v>
      </c>
      <c r="I351" s="9"/>
      <c r="J351" s="9">
        <f>K351+L351+M351</f>
        <v>0</v>
      </c>
      <c r="K351" s="9"/>
      <c r="L351" s="9"/>
      <c r="M351" s="9"/>
      <c r="N351" s="9">
        <f>O351+P351+Q351</f>
        <v>0</v>
      </c>
      <c r="O351" s="91"/>
      <c r="P351" s="91"/>
      <c r="Q351" s="91"/>
    </row>
    <row r="352" spans="1:17" ht="24" customHeight="1">
      <c r="A352" s="131" t="s">
        <v>594</v>
      </c>
      <c r="B352" s="13" t="s">
        <v>121</v>
      </c>
      <c r="C352" s="13" t="s">
        <v>116</v>
      </c>
      <c r="D352" s="105" t="s">
        <v>595</v>
      </c>
      <c r="E352" s="13"/>
      <c r="F352" s="9">
        <f aca="true" t="shared" si="166" ref="F352:Q352">F353</f>
        <v>6100</v>
      </c>
      <c r="G352" s="9">
        <f t="shared" si="166"/>
        <v>6093.9</v>
      </c>
      <c r="H352" s="9">
        <f t="shared" si="166"/>
        <v>6.1</v>
      </c>
      <c r="I352" s="9">
        <f t="shared" si="166"/>
        <v>0</v>
      </c>
      <c r="J352" s="9">
        <f t="shared" si="166"/>
        <v>0</v>
      </c>
      <c r="K352" s="9">
        <f t="shared" si="166"/>
        <v>0</v>
      </c>
      <c r="L352" s="9">
        <f t="shared" si="166"/>
        <v>0</v>
      </c>
      <c r="M352" s="9">
        <f t="shared" si="166"/>
        <v>0</v>
      </c>
      <c r="N352" s="9">
        <f t="shared" si="166"/>
        <v>0</v>
      </c>
      <c r="O352" s="81">
        <f t="shared" si="166"/>
        <v>0</v>
      </c>
      <c r="P352" s="81">
        <f t="shared" si="166"/>
        <v>0</v>
      </c>
      <c r="Q352" s="81">
        <f t="shared" si="166"/>
        <v>0</v>
      </c>
    </row>
    <row r="353" spans="1:17" ht="19.5" customHeight="1">
      <c r="A353" s="109" t="s">
        <v>179</v>
      </c>
      <c r="B353" s="13" t="s">
        <v>121</v>
      </c>
      <c r="C353" s="13" t="s">
        <v>116</v>
      </c>
      <c r="D353" s="105" t="s">
        <v>595</v>
      </c>
      <c r="E353" s="13" t="s">
        <v>178</v>
      </c>
      <c r="F353" s="9">
        <f>G353+H353+I353</f>
        <v>6100</v>
      </c>
      <c r="G353" s="9">
        <v>6093.9</v>
      </c>
      <c r="H353" s="9">
        <v>6.1</v>
      </c>
      <c r="I353" s="9"/>
      <c r="J353" s="9">
        <f>K353+L353+M353</f>
        <v>0</v>
      </c>
      <c r="K353" s="9"/>
      <c r="L353" s="9"/>
      <c r="M353" s="9"/>
      <c r="N353" s="9">
        <f>O353+P353+Q353</f>
        <v>0</v>
      </c>
      <c r="O353" s="91"/>
      <c r="P353" s="91"/>
      <c r="Q353" s="91"/>
    </row>
    <row r="354" spans="1:17" ht="39" customHeight="1">
      <c r="A354" s="109" t="s">
        <v>672</v>
      </c>
      <c r="B354" s="13" t="s">
        <v>121</v>
      </c>
      <c r="C354" s="13" t="s">
        <v>116</v>
      </c>
      <c r="D354" s="105" t="s">
        <v>671</v>
      </c>
      <c r="E354" s="13"/>
      <c r="F354" s="9">
        <f>F355</f>
        <v>1203.9</v>
      </c>
      <c r="G354" s="9">
        <f aca="true" t="shared" si="167" ref="G354:Q355">G355</f>
        <v>1203.9</v>
      </c>
      <c r="H354" s="9">
        <f t="shared" si="167"/>
        <v>0</v>
      </c>
      <c r="I354" s="9">
        <f t="shared" si="167"/>
        <v>0</v>
      </c>
      <c r="J354" s="9">
        <f t="shared" si="167"/>
        <v>1203.9</v>
      </c>
      <c r="K354" s="9">
        <f t="shared" si="167"/>
        <v>1203.9</v>
      </c>
      <c r="L354" s="9">
        <f t="shared" si="167"/>
        <v>0</v>
      </c>
      <c r="M354" s="9">
        <f t="shared" si="167"/>
        <v>0</v>
      </c>
      <c r="N354" s="9">
        <f t="shared" si="167"/>
        <v>1203.9</v>
      </c>
      <c r="O354" s="81">
        <f t="shared" si="167"/>
        <v>1203.9</v>
      </c>
      <c r="P354" s="81">
        <f t="shared" si="167"/>
        <v>0</v>
      </c>
      <c r="Q354" s="81">
        <f t="shared" si="167"/>
        <v>0</v>
      </c>
    </row>
    <row r="355" spans="1:17" ht="47.25" customHeight="1">
      <c r="A355" s="109" t="s">
        <v>670</v>
      </c>
      <c r="B355" s="13" t="s">
        <v>121</v>
      </c>
      <c r="C355" s="13" t="s">
        <v>116</v>
      </c>
      <c r="D355" s="105" t="s">
        <v>681</v>
      </c>
      <c r="E355" s="13"/>
      <c r="F355" s="9">
        <f>F356</f>
        <v>1203.9</v>
      </c>
      <c r="G355" s="9">
        <f t="shared" si="167"/>
        <v>1203.9</v>
      </c>
      <c r="H355" s="9">
        <f t="shared" si="167"/>
        <v>0</v>
      </c>
      <c r="I355" s="9">
        <f t="shared" si="167"/>
        <v>0</v>
      </c>
      <c r="J355" s="9">
        <f t="shared" si="167"/>
        <v>1203.9</v>
      </c>
      <c r="K355" s="9">
        <f t="shared" si="167"/>
        <v>1203.9</v>
      </c>
      <c r="L355" s="9">
        <f t="shared" si="167"/>
        <v>0</v>
      </c>
      <c r="M355" s="9">
        <f t="shared" si="167"/>
        <v>0</v>
      </c>
      <c r="N355" s="9">
        <f t="shared" si="167"/>
        <v>1203.9</v>
      </c>
      <c r="O355" s="81">
        <f t="shared" si="167"/>
        <v>1203.9</v>
      </c>
      <c r="P355" s="81">
        <f t="shared" si="167"/>
        <v>0</v>
      </c>
      <c r="Q355" s="81">
        <f t="shared" si="167"/>
        <v>0</v>
      </c>
    </row>
    <row r="356" spans="1:17" ht="24" customHeight="1">
      <c r="A356" s="109" t="s">
        <v>179</v>
      </c>
      <c r="B356" s="13" t="s">
        <v>121</v>
      </c>
      <c r="C356" s="13" t="s">
        <v>116</v>
      </c>
      <c r="D356" s="105" t="s">
        <v>681</v>
      </c>
      <c r="E356" s="13" t="s">
        <v>178</v>
      </c>
      <c r="F356" s="9">
        <f>G356+H356+I356</f>
        <v>1203.9</v>
      </c>
      <c r="G356" s="9">
        <f>1155.7+48.2</f>
        <v>1203.9</v>
      </c>
      <c r="H356" s="9"/>
      <c r="I356" s="9"/>
      <c r="J356" s="9">
        <f>K356+L356+M356</f>
        <v>1203.9</v>
      </c>
      <c r="K356" s="9">
        <f>1155.7+48.2</f>
        <v>1203.9</v>
      </c>
      <c r="L356" s="9"/>
      <c r="M356" s="9"/>
      <c r="N356" s="9">
        <f>O356+P356+Q356</f>
        <v>1203.9</v>
      </c>
      <c r="O356" s="81">
        <f>1155.7+48.2</f>
        <v>1203.9</v>
      </c>
      <c r="P356" s="81"/>
      <c r="Q356" s="81"/>
    </row>
    <row r="357" spans="1:17" ht="57.75" customHeight="1">
      <c r="A357" s="109" t="s">
        <v>547</v>
      </c>
      <c r="B357" s="13" t="s">
        <v>121</v>
      </c>
      <c r="C357" s="13" t="s">
        <v>116</v>
      </c>
      <c r="D357" s="105" t="s">
        <v>546</v>
      </c>
      <c r="E357" s="13"/>
      <c r="F357" s="9">
        <f aca="true" t="shared" si="168" ref="F357:Q358">F358</f>
        <v>12723.3</v>
      </c>
      <c r="G357" s="9">
        <f t="shared" si="168"/>
        <v>12468.8</v>
      </c>
      <c r="H357" s="9">
        <f t="shared" si="168"/>
        <v>254.5</v>
      </c>
      <c r="I357" s="9">
        <f t="shared" si="168"/>
        <v>0</v>
      </c>
      <c r="J357" s="9">
        <f t="shared" si="168"/>
        <v>12723.3</v>
      </c>
      <c r="K357" s="9">
        <f t="shared" si="168"/>
        <v>12468.8</v>
      </c>
      <c r="L357" s="9">
        <f t="shared" si="168"/>
        <v>254.5</v>
      </c>
      <c r="M357" s="9">
        <f t="shared" si="168"/>
        <v>0</v>
      </c>
      <c r="N357" s="9">
        <f t="shared" si="168"/>
        <v>12595.699999999999</v>
      </c>
      <c r="O357" s="81">
        <f t="shared" si="168"/>
        <v>12343.8</v>
      </c>
      <c r="P357" s="81">
        <f t="shared" si="168"/>
        <v>251.9</v>
      </c>
      <c r="Q357" s="81">
        <f t="shared" si="168"/>
        <v>0</v>
      </c>
    </row>
    <row r="358" spans="1:17" ht="41.25" customHeight="1">
      <c r="A358" s="109" t="s">
        <v>536</v>
      </c>
      <c r="B358" s="13" t="s">
        <v>121</v>
      </c>
      <c r="C358" s="13" t="s">
        <v>116</v>
      </c>
      <c r="D358" s="105" t="s">
        <v>548</v>
      </c>
      <c r="E358" s="13"/>
      <c r="F358" s="9">
        <f t="shared" si="168"/>
        <v>12723.3</v>
      </c>
      <c r="G358" s="9">
        <f t="shared" si="168"/>
        <v>12468.8</v>
      </c>
      <c r="H358" s="9">
        <f t="shared" si="168"/>
        <v>254.5</v>
      </c>
      <c r="I358" s="9">
        <f t="shared" si="168"/>
        <v>0</v>
      </c>
      <c r="J358" s="9">
        <f t="shared" si="168"/>
        <v>12723.3</v>
      </c>
      <c r="K358" s="9">
        <f t="shared" si="168"/>
        <v>12468.8</v>
      </c>
      <c r="L358" s="9">
        <f t="shared" si="168"/>
        <v>254.5</v>
      </c>
      <c r="M358" s="9">
        <f t="shared" si="168"/>
        <v>0</v>
      </c>
      <c r="N358" s="9">
        <f t="shared" si="168"/>
        <v>12595.699999999999</v>
      </c>
      <c r="O358" s="81">
        <f t="shared" si="168"/>
        <v>12343.8</v>
      </c>
      <c r="P358" s="81">
        <f t="shared" si="168"/>
        <v>251.9</v>
      </c>
      <c r="Q358" s="81">
        <f t="shared" si="168"/>
        <v>0</v>
      </c>
    </row>
    <row r="359" spans="1:17" ht="18.75">
      <c r="A359" s="109" t="s">
        <v>179</v>
      </c>
      <c r="B359" s="13" t="s">
        <v>121</v>
      </c>
      <c r="C359" s="13" t="s">
        <v>116</v>
      </c>
      <c r="D359" s="105" t="s">
        <v>548</v>
      </c>
      <c r="E359" s="13" t="s">
        <v>178</v>
      </c>
      <c r="F359" s="9">
        <f>G359+H359+I359</f>
        <v>12723.3</v>
      </c>
      <c r="G359" s="9">
        <v>12468.8</v>
      </c>
      <c r="H359" s="9">
        <v>254.5</v>
      </c>
      <c r="I359" s="9"/>
      <c r="J359" s="9">
        <f>K359+L359+M359</f>
        <v>12723.3</v>
      </c>
      <c r="K359" s="9">
        <v>12468.8</v>
      </c>
      <c r="L359" s="9">
        <v>254.5</v>
      </c>
      <c r="M359" s="9"/>
      <c r="N359" s="9">
        <f>O359+P359+Q359</f>
        <v>12595.699999999999</v>
      </c>
      <c r="O359" s="81">
        <v>12343.8</v>
      </c>
      <c r="P359" s="81">
        <v>251.9</v>
      </c>
      <c r="Q359" s="81"/>
    </row>
    <row r="360" spans="1:17" ht="18.75">
      <c r="A360" s="109" t="s">
        <v>664</v>
      </c>
      <c r="B360" s="13" t="s">
        <v>121</v>
      </c>
      <c r="C360" s="13" t="s">
        <v>116</v>
      </c>
      <c r="D360" s="105" t="s">
        <v>665</v>
      </c>
      <c r="E360" s="13"/>
      <c r="F360" s="9">
        <f>F361</f>
        <v>325.1</v>
      </c>
      <c r="G360" s="9">
        <f aca="true" t="shared" si="169" ref="G360:Q361">G361</f>
        <v>321.8</v>
      </c>
      <c r="H360" s="9">
        <f t="shared" si="169"/>
        <v>3.3</v>
      </c>
      <c r="I360" s="9">
        <f t="shared" si="169"/>
        <v>0</v>
      </c>
      <c r="J360" s="9">
        <f t="shared" si="169"/>
        <v>144.4</v>
      </c>
      <c r="K360" s="9">
        <f t="shared" si="169"/>
        <v>142.9</v>
      </c>
      <c r="L360" s="9">
        <f t="shared" si="169"/>
        <v>1.5</v>
      </c>
      <c r="M360" s="9">
        <f t="shared" si="169"/>
        <v>0</v>
      </c>
      <c r="N360" s="9">
        <f t="shared" si="169"/>
        <v>144.4</v>
      </c>
      <c r="O360" s="81">
        <f t="shared" si="169"/>
        <v>142.9</v>
      </c>
      <c r="P360" s="81">
        <f t="shared" si="169"/>
        <v>1.5</v>
      </c>
      <c r="Q360" s="81">
        <f t="shared" si="169"/>
        <v>0</v>
      </c>
    </row>
    <row r="361" spans="1:17" ht="37.5">
      <c r="A361" s="109" t="s">
        <v>667</v>
      </c>
      <c r="B361" s="13" t="s">
        <v>121</v>
      </c>
      <c r="C361" s="13" t="s">
        <v>116</v>
      </c>
      <c r="D361" s="105" t="s">
        <v>666</v>
      </c>
      <c r="E361" s="13"/>
      <c r="F361" s="9">
        <f>F362</f>
        <v>325.1</v>
      </c>
      <c r="G361" s="9">
        <f t="shared" si="169"/>
        <v>321.8</v>
      </c>
      <c r="H361" s="9">
        <f t="shared" si="169"/>
        <v>3.3</v>
      </c>
      <c r="I361" s="9">
        <f t="shared" si="169"/>
        <v>0</v>
      </c>
      <c r="J361" s="9">
        <f t="shared" si="169"/>
        <v>144.4</v>
      </c>
      <c r="K361" s="9">
        <f t="shared" si="169"/>
        <v>142.9</v>
      </c>
      <c r="L361" s="9">
        <f t="shared" si="169"/>
        <v>1.5</v>
      </c>
      <c r="M361" s="9">
        <f t="shared" si="169"/>
        <v>0</v>
      </c>
      <c r="N361" s="9">
        <f t="shared" si="169"/>
        <v>144.4</v>
      </c>
      <c r="O361" s="81">
        <f t="shared" si="169"/>
        <v>142.9</v>
      </c>
      <c r="P361" s="81">
        <f t="shared" si="169"/>
        <v>1.5</v>
      </c>
      <c r="Q361" s="81">
        <f t="shared" si="169"/>
        <v>0</v>
      </c>
    </row>
    <row r="362" spans="1:17" ht="18.75">
      <c r="A362" s="109" t="s">
        <v>179</v>
      </c>
      <c r="B362" s="13" t="s">
        <v>121</v>
      </c>
      <c r="C362" s="13" t="s">
        <v>116</v>
      </c>
      <c r="D362" s="105" t="s">
        <v>666</v>
      </c>
      <c r="E362" s="13" t="s">
        <v>178</v>
      </c>
      <c r="F362" s="9">
        <f>G362+H362+I362</f>
        <v>325.1</v>
      </c>
      <c r="G362" s="9">
        <f>142.9+178.9</f>
        <v>321.8</v>
      </c>
      <c r="H362" s="9">
        <f>1.5+1.8</f>
        <v>3.3</v>
      </c>
      <c r="I362" s="9"/>
      <c r="J362" s="9">
        <f>K362+L362+M362</f>
        <v>144.4</v>
      </c>
      <c r="K362" s="9">
        <v>142.9</v>
      </c>
      <c r="L362" s="9">
        <v>1.5</v>
      </c>
      <c r="M362" s="9"/>
      <c r="N362" s="9">
        <f>O362+P362+Q362</f>
        <v>144.4</v>
      </c>
      <c r="O362" s="81">
        <v>142.9</v>
      </c>
      <c r="P362" s="81">
        <v>1.5</v>
      </c>
      <c r="Q362" s="81"/>
    </row>
    <row r="363" spans="1:17" ht="17.25" customHeight="1">
      <c r="A363" s="87" t="s">
        <v>98</v>
      </c>
      <c r="B363" s="10" t="s">
        <v>121</v>
      </c>
      <c r="C363" s="10" t="s">
        <v>115</v>
      </c>
      <c r="D363" s="10"/>
      <c r="E363" s="10"/>
      <c r="F363" s="11">
        <f>F364+F371</f>
        <v>33145.2</v>
      </c>
      <c r="G363" s="11">
        <f aca="true" t="shared" si="170" ref="G363:Q363">G364+G371</f>
        <v>0</v>
      </c>
      <c r="H363" s="11">
        <f t="shared" si="170"/>
        <v>33145.2</v>
      </c>
      <c r="I363" s="11">
        <f t="shared" si="170"/>
        <v>0</v>
      </c>
      <c r="J363" s="11">
        <f t="shared" si="170"/>
        <v>34065.5</v>
      </c>
      <c r="K363" s="11">
        <f t="shared" si="170"/>
        <v>0</v>
      </c>
      <c r="L363" s="11">
        <f t="shared" si="170"/>
        <v>34065.5</v>
      </c>
      <c r="M363" s="11">
        <f t="shared" si="170"/>
        <v>0</v>
      </c>
      <c r="N363" s="11">
        <f t="shared" si="170"/>
        <v>33720.8</v>
      </c>
      <c r="O363" s="81">
        <f t="shared" si="170"/>
        <v>0</v>
      </c>
      <c r="P363" s="81">
        <f t="shared" si="170"/>
        <v>33720.8</v>
      </c>
      <c r="Q363" s="81">
        <f t="shared" si="170"/>
        <v>0</v>
      </c>
    </row>
    <row r="364" spans="1:17" ht="45.75" customHeight="1">
      <c r="A364" s="109" t="s">
        <v>554</v>
      </c>
      <c r="B364" s="13" t="s">
        <v>121</v>
      </c>
      <c r="C364" s="13" t="s">
        <v>115</v>
      </c>
      <c r="D364" s="13" t="s">
        <v>245</v>
      </c>
      <c r="E364" s="13"/>
      <c r="F364" s="9">
        <f aca="true" t="shared" si="171" ref="F364:Q365">F365</f>
        <v>13516.7</v>
      </c>
      <c r="G364" s="9">
        <f t="shared" si="171"/>
        <v>0</v>
      </c>
      <c r="H364" s="9">
        <f t="shared" si="171"/>
        <v>13516.7</v>
      </c>
      <c r="I364" s="9">
        <f t="shared" si="171"/>
        <v>0</v>
      </c>
      <c r="J364" s="9">
        <f t="shared" si="171"/>
        <v>13859.6</v>
      </c>
      <c r="K364" s="9">
        <f t="shared" si="171"/>
        <v>0</v>
      </c>
      <c r="L364" s="9">
        <f t="shared" si="171"/>
        <v>13859.6</v>
      </c>
      <c r="M364" s="9">
        <f t="shared" si="171"/>
        <v>0</v>
      </c>
      <c r="N364" s="9">
        <f t="shared" si="171"/>
        <v>13529.599999999999</v>
      </c>
      <c r="O364" s="81">
        <f t="shared" si="171"/>
        <v>0</v>
      </c>
      <c r="P364" s="81">
        <f t="shared" si="171"/>
        <v>13529.599999999999</v>
      </c>
      <c r="Q364" s="81">
        <f t="shared" si="171"/>
        <v>0</v>
      </c>
    </row>
    <row r="365" spans="1:17" ht="27" customHeight="1">
      <c r="A365" s="109" t="s">
        <v>88</v>
      </c>
      <c r="B365" s="13" t="s">
        <v>121</v>
      </c>
      <c r="C365" s="13" t="s">
        <v>115</v>
      </c>
      <c r="D365" s="13" t="s">
        <v>35</v>
      </c>
      <c r="E365" s="13"/>
      <c r="F365" s="9">
        <f t="shared" si="171"/>
        <v>13516.7</v>
      </c>
      <c r="G365" s="9">
        <f t="shared" si="171"/>
        <v>0</v>
      </c>
      <c r="H365" s="9">
        <f t="shared" si="171"/>
        <v>13516.7</v>
      </c>
      <c r="I365" s="9">
        <f t="shared" si="171"/>
        <v>0</v>
      </c>
      <c r="J365" s="9">
        <f t="shared" si="171"/>
        <v>13859.6</v>
      </c>
      <c r="K365" s="9">
        <f t="shared" si="171"/>
        <v>0</v>
      </c>
      <c r="L365" s="9">
        <f t="shared" si="171"/>
        <v>13859.6</v>
      </c>
      <c r="M365" s="9">
        <f t="shared" si="171"/>
        <v>0</v>
      </c>
      <c r="N365" s="9">
        <f t="shared" si="171"/>
        <v>13529.599999999999</v>
      </c>
      <c r="O365" s="81">
        <f t="shared" si="171"/>
        <v>0</v>
      </c>
      <c r="P365" s="81">
        <f t="shared" si="171"/>
        <v>13529.599999999999</v>
      </c>
      <c r="Q365" s="81">
        <f t="shared" si="171"/>
        <v>0</v>
      </c>
    </row>
    <row r="366" spans="1:17" ht="63" customHeight="1">
      <c r="A366" s="109" t="s">
        <v>327</v>
      </c>
      <c r="B366" s="13" t="s">
        <v>121</v>
      </c>
      <c r="C366" s="13" t="s">
        <v>115</v>
      </c>
      <c r="D366" s="13" t="s">
        <v>55</v>
      </c>
      <c r="E366" s="13"/>
      <c r="F366" s="9">
        <f aca="true" t="shared" si="172" ref="F366:Q366">F367+F369</f>
        <v>13516.7</v>
      </c>
      <c r="G366" s="9">
        <f t="shared" si="172"/>
        <v>0</v>
      </c>
      <c r="H366" s="9">
        <f t="shared" si="172"/>
        <v>13516.7</v>
      </c>
      <c r="I366" s="9">
        <f t="shared" si="172"/>
        <v>0</v>
      </c>
      <c r="J366" s="9">
        <f t="shared" si="172"/>
        <v>13859.6</v>
      </c>
      <c r="K366" s="9">
        <f t="shared" si="172"/>
        <v>0</v>
      </c>
      <c r="L366" s="9">
        <f t="shared" si="172"/>
        <v>13859.6</v>
      </c>
      <c r="M366" s="9">
        <f t="shared" si="172"/>
        <v>0</v>
      </c>
      <c r="N366" s="9">
        <f t="shared" si="172"/>
        <v>13529.599999999999</v>
      </c>
      <c r="O366" s="81">
        <f t="shared" si="172"/>
        <v>0</v>
      </c>
      <c r="P366" s="81">
        <f t="shared" si="172"/>
        <v>13529.599999999999</v>
      </c>
      <c r="Q366" s="81">
        <f t="shared" si="172"/>
        <v>0</v>
      </c>
    </row>
    <row r="367" spans="1:17" ht="21.75" customHeight="1">
      <c r="A367" s="109" t="s">
        <v>92</v>
      </c>
      <c r="B367" s="13" t="s">
        <v>121</v>
      </c>
      <c r="C367" s="13" t="s">
        <v>115</v>
      </c>
      <c r="D367" s="13" t="s">
        <v>56</v>
      </c>
      <c r="E367" s="168"/>
      <c r="F367" s="29">
        <f aca="true" t="shared" si="173" ref="F367:Q367">F368</f>
        <v>8830</v>
      </c>
      <c r="G367" s="29">
        <f t="shared" si="173"/>
        <v>0</v>
      </c>
      <c r="H367" s="29">
        <f t="shared" si="173"/>
        <v>8830</v>
      </c>
      <c r="I367" s="29">
        <f t="shared" si="173"/>
        <v>0</v>
      </c>
      <c r="J367" s="29">
        <f t="shared" si="173"/>
        <v>9160</v>
      </c>
      <c r="K367" s="29">
        <f t="shared" si="173"/>
        <v>0</v>
      </c>
      <c r="L367" s="29">
        <f t="shared" si="173"/>
        <v>9160</v>
      </c>
      <c r="M367" s="29">
        <f t="shared" si="173"/>
        <v>0</v>
      </c>
      <c r="N367" s="29">
        <f t="shared" si="173"/>
        <v>8826.4</v>
      </c>
      <c r="O367" s="92">
        <f t="shared" si="173"/>
        <v>0</v>
      </c>
      <c r="P367" s="92">
        <f t="shared" si="173"/>
        <v>8826.4</v>
      </c>
      <c r="Q367" s="92">
        <f t="shared" si="173"/>
        <v>0</v>
      </c>
    </row>
    <row r="368" spans="1:17" ht="18.75">
      <c r="A368" s="113" t="s">
        <v>179</v>
      </c>
      <c r="B368" s="13" t="s">
        <v>121</v>
      </c>
      <c r="C368" s="13" t="s">
        <v>115</v>
      </c>
      <c r="D368" s="13" t="s">
        <v>56</v>
      </c>
      <c r="E368" s="13" t="s">
        <v>178</v>
      </c>
      <c r="F368" s="9">
        <f>G368+H368+I368</f>
        <v>8830</v>
      </c>
      <c r="G368" s="9"/>
      <c r="H368" s="9">
        <v>8830</v>
      </c>
      <c r="I368" s="9"/>
      <c r="J368" s="9">
        <f>K368+L368+M368</f>
        <v>9160</v>
      </c>
      <c r="K368" s="9"/>
      <c r="L368" s="9">
        <v>9160</v>
      </c>
      <c r="M368" s="9"/>
      <c r="N368" s="9">
        <f>O368+P368+Q368</f>
        <v>8826.4</v>
      </c>
      <c r="O368" s="85"/>
      <c r="P368" s="85">
        <v>8826.4</v>
      </c>
      <c r="Q368" s="85"/>
    </row>
    <row r="369" spans="1:17" ht="40.5" customHeight="1">
      <c r="A369" s="112" t="s">
        <v>673</v>
      </c>
      <c r="B369" s="13" t="s">
        <v>121</v>
      </c>
      <c r="C369" s="13" t="s">
        <v>115</v>
      </c>
      <c r="D369" s="13" t="s">
        <v>417</v>
      </c>
      <c r="E369" s="13"/>
      <c r="F369" s="9">
        <f aca="true" t="shared" si="174" ref="F369:Q369">F370</f>
        <v>4686.7</v>
      </c>
      <c r="G369" s="9">
        <f t="shared" si="174"/>
        <v>0</v>
      </c>
      <c r="H369" s="9">
        <f t="shared" si="174"/>
        <v>4686.7</v>
      </c>
      <c r="I369" s="9">
        <f t="shared" si="174"/>
        <v>0</v>
      </c>
      <c r="J369" s="9">
        <f t="shared" si="174"/>
        <v>4699.6</v>
      </c>
      <c r="K369" s="9">
        <f t="shared" si="174"/>
        <v>0</v>
      </c>
      <c r="L369" s="9">
        <f t="shared" si="174"/>
        <v>4699.6</v>
      </c>
      <c r="M369" s="9">
        <f t="shared" si="174"/>
        <v>0</v>
      </c>
      <c r="N369" s="9">
        <f t="shared" si="174"/>
        <v>4703.2</v>
      </c>
      <c r="O369" s="81">
        <f t="shared" si="174"/>
        <v>0</v>
      </c>
      <c r="P369" s="81">
        <f t="shared" si="174"/>
        <v>4703.2</v>
      </c>
      <c r="Q369" s="81">
        <f t="shared" si="174"/>
        <v>0</v>
      </c>
    </row>
    <row r="370" spans="1:17" ht="18.75">
      <c r="A370" s="109" t="s">
        <v>179</v>
      </c>
      <c r="B370" s="13" t="s">
        <v>121</v>
      </c>
      <c r="C370" s="13" t="s">
        <v>115</v>
      </c>
      <c r="D370" s="13" t="s">
        <v>417</v>
      </c>
      <c r="E370" s="13" t="s">
        <v>178</v>
      </c>
      <c r="F370" s="9">
        <f>G370+H370+I370</f>
        <v>4686.7</v>
      </c>
      <c r="G370" s="9"/>
      <c r="H370" s="9">
        <v>4686.7</v>
      </c>
      <c r="I370" s="9"/>
      <c r="J370" s="9">
        <f>K370+L370+M370</f>
        <v>4699.6</v>
      </c>
      <c r="K370" s="9"/>
      <c r="L370" s="9">
        <v>4699.6</v>
      </c>
      <c r="M370" s="9"/>
      <c r="N370" s="9">
        <f>O370+P370+Q370</f>
        <v>4703.2</v>
      </c>
      <c r="O370" s="81"/>
      <c r="P370" s="81">
        <v>4703.2</v>
      </c>
      <c r="Q370" s="81"/>
    </row>
    <row r="371" spans="1:17" ht="40.5" customHeight="1">
      <c r="A371" s="109" t="s">
        <v>459</v>
      </c>
      <c r="B371" s="13" t="s">
        <v>121</v>
      </c>
      <c r="C371" s="13" t="s">
        <v>115</v>
      </c>
      <c r="D371" s="105" t="s">
        <v>265</v>
      </c>
      <c r="E371" s="13"/>
      <c r="F371" s="9">
        <f aca="true" t="shared" si="175" ref="F371:Q371">F372</f>
        <v>19628.5</v>
      </c>
      <c r="G371" s="9">
        <f t="shared" si="175"/>
        <v>0</v>
      </c>
      <c r="H371" s="9">
        <f t="shared" si="175"/>
        <v>19628.5</v>
      </c>
      <c r="I371" s="9">
        <f t="shared" si="175"/>
        <v>0</v>
      </c>
      <c r="J371" s="9">
        <f t="shared" si="175"/>
        <v>20205.9</v>
      </c>
      <c r="K371" s="9">
        <f t="shared" si="175"/>
        <v>0</v>
      </c>
      <c r="L371" s="9">
        <f t="shared" si="175"/>
        <v>20205.9</v>
      </c>
      <c r="M371" s="9">
        <f t="shared" si="175"/>
        <v>0</v>
      </c>
      <c r="N371" s="9">
        <f t="shared" si="175"/>
        <v>20191.2</v>
      </c>
      <c r="O371" s="81">
        <f t="shared" si="175"/>
        <v>0</v>
      </c>
      <c r="P371" s="81">
        <f t="shared" si="175"/>
        <v>20191.2</v>
      </c>
      <c r="Q371" s="81">
        <f t="shared" si="175"/>
        <v>0</v>
      </c>
    </row>
    <row r="372" spans="1:17" ht="24" customHeight="1">
      <c r="A372" s="129" t="s">
        <v>18</v>
      </c>
      <c r="B372" s="13" t="s">
        <v>121</v>
      </c>
      <c r="C372" s="13" t="s">
        <v>115</v>
      </c>
      <c r="D372" s="105" t="s">
        <v>266</v>
      </c>
      <c r="E372" s="13"/>
      <c r="F372" s="9">
        <f>F373+F378</f>
        <v>19628.5</v>
      </c>
      <c r="G372" s="9">
        <f aca="true" t="shared" si="176" ref="G372:Q372">G373+G378</f>
        <v>0</v>
      </c>
      <c r="H372" s="9">
        <f t="shared" si="176"/>
        <v>19628.5</v>
      </c>
      <c r="I372" s="9">
        <f t="shared" si="176"/>
        <v>0</v>
      </c>
      <c r="J372" s="9">
        <f t="shared" si="176"/>
        <v>20205.9</v>
      </c>
      <c r="K372" s="9">
        <f t="shared" si="176"/>
        <v>0</v>
      </c>
      <c r="L372" s="9">
        <f t="shared" si="176"/>
        <v>20205.9</v>
      </c>
      <c r="M372" s="9">
        <f t="shared" si="176"/>
        <v>0</v>
      </c>
      <c r="N372" s="9">
        <f t="shared" si="176"/>
        <v>20191.2</v>
      </c>
      <c r="O372" s="9">
        <f t="shared" si="176"/>
        <v>0</v>
      </c>
      <c r="P372" s="9">
        <f t="shared" si="176"/>
        <v>20191.2</v>
      </c>
      <c r="Q372" s="9">
        <f t="shared" si="176"/>
        <v>0</v>
      </c>
    </row>
    <row r="373" spans="1:17" ht="45" customHeight="1">
      <c r="A373" s="109" t="s">
        <v>52</v>
      </c>
      <c r="B373" s="13" t="s">
        <v>121</v>
      </c>
      <c r="C373" s="13" t="s">
        <v>115</v>
      </c>
      <c r="D373" s="13" t="s">
        <v>53</v>
      </c>
      <c r="E373" s="13"/>
      <c r="F373" s="9">
        <f aca="true" t="shared" si="177" ref="F373:Q373">F374+F376</f>
        <v>12928.5</v>
      </c>
      <c r="G373" s="9">
        <f t="shared" si="177"/>
        <v>0</v>
      </c>
      <c r="H373" s="9">
        <f t="shared" si="177"/>
        <v>12928.5</v>
      </c>
      <c r="I373" s="9">
        <f t="shared" si="177"/>
        <v>0</v>
      </c>
      <c r="J373" s="9">
        <f t="shared" si="177"/>
        <v>13304</v>
      </c>
      <c r="K373" s="9">
        <f t="shared" si="177"/>
        <v>0</v>
      </c>
      <c r="L373" s="9">
        <f t="shared" si="177"/>
        <v>13304</v>
      </c>
      <c r="M373" s="9">
        <f t="shared" si="177"/>
        <v>0</v>
      </c>
      <c r="N373" s="9">
        <f t="shared" si="177"/>
        <v>13298.7</v>
      </c>
      <c r="O373" s="81">
        <f t="shared" si="177"/>
        <v>0</v>
      </c>
      <c r="P373" s="81">
        <f t="shared" si="177"/>
        <v>13298.7</v>
      </c>
      <c r="Q373" s="81">
        <f t="shared" si="177"/>
        <v>0</v>
      </c>
    </row>
    <row r="374" spans="1:17" ht="26.25" customHeight="1">
      <c r="A374" s="109" t="s">
        <v>140</v>
      </c>
      <c r="B374" s="13" t="s">
        <v>121</v>
      </c>
      <c r="C374" s="13" t="s">
        <v>115</v>
      </c>
      <c r="D374" s="13" t="s">
        <v>54</v>
      </c>
      <c r="E374" s="13"/>
      <c r="F374" s="9">
        <f aca="true" t="shared" si="178" ref="F374:Q374">F375</f>
        <v>6777.1</v>
      </c>
      <c r="G374" s="9">
        <f t="shared" si="178"/>
        <v>0</v>
      </c>
      <c r="H374" s="9">
        <f t="shared" si="178"/>
        <v>6777.1</v>
      </c>
      <c r="I374" s="9">
        <f t="shared" si="178"/>
        <v>0</v>
      </c>
      <c r="J374" s="9">
        <f t="shared" si="178"/>
        <v>7116</v>
      </c>
      <c r="K374" s="9">
        <f t="shared" si="178"/>
        <v>0</v>
      </c>
      <c r="L374" s="9">
        <f t="shared" si="178"/>
        <v>7116</v>
      </c>
      <c r="M374" s="9">
        <f t="shared" si="178"/>
        <v>0</v>
      </c>
      <c r="N374" s="9">
        <f t="shared" si="178"/>
        <v>7101.8</v>
      </c>
      <c r="O374" s="81">
        <f t="shared" si="178"/>
        <v>0</v>
      </c>
      <c r="P374" s="81">
        <f t="shared" si="178"/>
        <v>7101.8</v>
      </c>
      <c r="Q374" s="81">
        <f t="shared" si="178"/>
        <v>0</v>
      </c>
    </row>
    <row r="375" spans="1:17" ht="23.25" customHeight="1">
      <c r="A375" s="109" t="s">
        <v>179</v>
      </c>
      <c r="B375" s="13" t="s">
        <v>121</v>
      </c>
      <c r="C375" s="13" t="s">
        <v>115</v>
      </c>
      <c r="D375" s="13" t="s">
        <v>54</v>
      </c>
      <c r="E375" s="13" t="s">
        <v>178</v>
      </c>
      <c r="F375" s="9">
        <f>G375+H375+I375</f>
        <v>6777.1</v>
      </c>
      <c r="G375" s="9"/>
      <c r="H375" s="9">
        <v>6777.1</v>
      </c>
      <c r="I375" s="9"/>
      <c r="J375" s="9">
        <f>K375+L375+M375</f>
        <v>7116</v>
      </c>
      <c r="K375" s="9"/>
      <c r="L375" s="9">
        <v>7116</v>
      </c>
      <c r="M375" s="9"/>
      <c r="N375" s="9">
        <f>O375+P375+Q375</f>
        <v>7101.8</v>
      </c>
      <c r="O375" s="91"/>
      <c r="P375" s="81">
        <v>7101.8</v>
      </c>
      <c r="Q375" s="91"/>
    </row>
    <row r="376" spans="1:17" ht="39" customHeight="1">
      <c r="A376" s="112" t="s">
        <v>673</v>
      </c>
      <c r="B376" s="13" t="s">
        <v>121</v>
      </c>
      <c r="C376" s="13" t="s">
        <v>115</v>
      </c>
      <c r="D376" s="13" t="s">
        <v>418</v>
      </c>
      <c r="E376" s="13"/>
      <c r="F376" s="9">
        <f aca="true" t="shared" si="179" ref="F376:Q376">F377</f>
        <v>6151.4</v>
      </c>
      <c r="G376" s="9">
        <f t="shared" si="179"/>
        <v>0</v>
      </c>
      <c r="H376" s="9">
        <f t="shared" si="179"/>
        <v>6151.4</v>
      </c>
      <c r="I376" s="9">
        <f t="shared" si="179"/>
        <v>0</v>
      </c>
      <c r="J376" s="9">
        <f t="shared" si="179"/>
        <v>6188</v>
      </c>
      <c r="K376" s="9">
        <f t="shared" si="179"/>
        <v>0</v>
      </c>
      <c r="L376" s="9">
        <f t="shared" si="179"/>
        <v>6188</v>
      </c>
      <c r="M376" s="9">
        <f t="shared" si="179"/>
        <v>0</v>
      </c>
      <c r="N376" s="9">
        <f t="shared" si="179"/>
        <v>6196.9</v>
      </c>
      <c r="O376" s="81">
        <f t="shared" si="179"/>
        <v>0</v>
      </c>
      <c r="P376" s="81">
        <f t="shared" si="179"/>
        <v>6196.9</v>
      </c>
      <c r="Q376" s="81">
        <f t="shared" si="179"/>
        <v>0</v>
      </c>
    </row>
    <row r="377" spans="1:17" ht="25.5" customHeight="1">
      <c r="A377" s="109" t="s">
        <v>179</v>
      </c>
      <c r="B377" s="13" t="s">
        <v>121</v>
      </c>
      <c r="C377" s="13" t="s">
        <v>115</v>
      </c>
      <c r="D377" s="13" t="s">
        <v>418</v>
      </c>
      <c r="E377" s="13" t="s">
        <v>178</v>
      </c>
      <c r="F377" s="9">
        <f>G377+H377+I377</f>
        <v>6151.4</v>
      </c>
      <c r="G377" s="9"/>
      <c r="H377" s="9">
        <v>6151.4</v>
      </c>
      <c r="I377" s="9"/>
      <c r="J377" s="9">
        <f>K377+L377+M377</f>
        <v>6188</v>
      </c>
      <c r="K377" s="9"/>
      <c r="L377" s="9">
        <v>6188</v>
      </c>
      <c r="M377" s="9"/>
      <c r="N377" s="9">
        <f>O377+P377+Q377</f>
        <v>6196.9</v>
      </c>
      <c r="O377" s="91"/>
      <c r="P377" s="90">
        <v>6196.9</v>
      </c>
      <c r="Q377" s="91"/>
    </row>
    <row r="378" spans="1:17" ht="59.25" customHeight="1">
      <c r="A378" s="109" t="s">
        <v>386</v>
      </c>
      <c r="B378" s="13" t="s">
        <v>121</v>
      </c>
      <c r="C378" s="13" t="s">
        <v>115</v>
      </c>
      <c r="D378" s="105" t="s">
        <v>332</v>
      </c>
      <c r="E378" s="13"/>
      <c r="F378" s="9">
        <f aca="true" t="shared" si="180" ref="F378:Q378">F379+F381</f>
        <v>6700</v>
      </c>
      <c r="G378" s="9">
        <f t="shared" si="180"/>
        <v>0</v>
      </c>
      <c r="H378" s="9">
        <f t="shared" si="180"/>
        <v>6700</v>
      </c>
      <c r="I378" s="9">
        <f t="shared" si="180"/>
        <v>0</v>
      </c>
      <c r="J378" s="9">
        <f t="shared" si="180"/>
        <v>6901.9</v>
      </c>
      <c r="K378" s="9">
        <f t="shared" si="180"/>
        <v>0</v>
      </c>
      <c r="L378" s="9">
        <f t="shared" si="180"/>
        <v>6901.9</v>
      </c>
      <c r="M378" s="9">
        <f t="shared" si="180"/>
        <v>0</v>
      </c>
      <c r="N378" s="9">
        <f t="shared" si="180"/>
        <v>6892.5</v>
      </c>
      <c r="O378" s="81">
        <f t="shared" si="180"/>
        <v>0</v>
      </c>
      <c r="P378" s="81">
        <f t="shared" si="180"/>
        <v>6892.5</v>
      </c>
      <c r="Q378" s="81">
        <f t="shared" si="180"/>
        <v>0</v>
      </c>
    </row>
    <row r="379" spans="1:17" ht="21" customHeight="1">
      <c r="A379" s="109" t="s">
        <v>140</v>
      </c>
      <c r="B379" s="13" t="s">
        <v>121</v>
      </c>
      <c r="C379" s="13" t="s">
        <v>115</v>
      </c>
      <c r="D379" s="13" t="s">
        <v>331</v>
      </c>
      <c r="E379" s="13"/>
      <c r="F379" s="9">
        <f aca="true" t="shared" si="181" ref="F379:Q379">F380</f>
        <v>4037.5</v>
      </c>
      <c r="G379" s="9">
        <f t="shared" si="181"/>
        <v>0</v>
      </c>
      <c r="H379" s="9">
        <f t="shared" si="181"/>
        <v>4037.5</v>
      </c>
      <c r="I379" s="9">
        <f t="shared" si="181"/>
        <v>0</v>
      </c>
      <c r="J379" s="9">
        <f t="shared" si="181"/>
        <v>4239.4</v>
      </c>
      <c r="K379" s="9">
        <f t="shared" si="181"/>
        <v>0</v>
      </c>
      <c r="L379" s="9">
        <f t="shared" si="181"/>
        <v>4239.4</v>
      </c>
      <c r="M379" s="9">
        <f t="shared" si="181"/>
        <v>0</v>
      </c>
      <c r="N379" s="9">
        <f t="shared" si="181"/>
        <v>4230</v>
      </c>
      <c r="O379" s="81">
        <f t="shared" si="181"/>
        <v>0</v>
      </c>
      <c r="P379" s="81">
        <f t="shared" si="181"/>
        <v>4230</v>
      </c>
      <c r="Q379" s="81">
        <f t="shared" si="181"/>
        <v>0</v>
      </c>
    </row>
    <row r="380" spans="1:17" ht="43.5" customHeight="1">
      <c r="A380" s="109" t="s">
        <v>85</v>
      </c>
      <c r="B380" s="13" t="s">
        <v>121</v>
      </c>
      <c r="C380" s="13" t="s">
        <v>115</v>
      </c>
      <c r="D380" s="13" t="s">
        <v>331</v>
      </c>
      <c r="E380" s="13" t="s">
        <v>176</v>
      </c>
      <c r="F380" s="9">
        <f>G380+H380+I380</f>
        <v>4037.5</v>
      </c>
      <c r="G380" s="9"/>
      <c r="H380" s="9">
        <v>4037.5</v>
      </c>
      <c r="I380" s="9"/>
      <c r="J380" s="9">
        <f>K380+L380+M380</f>
        <v>4239.4</v>
      </c>
      <c r="K380" s="9"/>
      <c r="L380" s="9">
        <v>4239.4</v>
      </c>
      <c r="M380" s="9"/>
      <c r="N380" s="9">
        <f>O380+P380+Q380</f>
        <v>4230</v>
      </c>
      <c r="O380" s="85"/>
      <c r="P380" s="81">
        <v>4230</v>
      </c>
      <c r="Q380" s="85"/>
    </row>
    <row r="381" spans="1:17" ht="42" customHeight="1">
      <c r="A381" s="112" t="s">
        <v>673</v>
      </c>
      <c r="B381" s="13" t="s">
        <v>121</v>
      </c>
      <c r="C381" s="13" t="s">
        <v>115</v>
      </c>
      <c r="D381" s="13" t="s">
        <v>541</v>
      </c>
      <c r="E381" s="13"/>
      <c r="F381" s="9">
        <f aca="true" t="shared" si="182" ref="F381:Q381">F382</f>
        <v>2662.5</v>
      </c>
      <c r="G381" s="9">
        <f t="shared" si="182"/>
        <v>0</v>
      </c>
      <c r="H381" s="9">
        <f t="shared" si="182"/>
        <v>2662.5</v>
      </c>
      <c r="I381" s="9">
        <f t="shared" si="182"/>
        <v>0</v>
      </c>
      <c r="J381" s="9">
        <f t="shared" si="182"/>
        <v>2662.5</v>
      </c>
      <c r="K381" s="9">
        <f t="shared" si="182"/>
        <v>0</v>
      </c>
      <c r="L381" s="9">
        <f t="shared" si="182"/>
        <v>2662.5</v>
      </c>
      <c r="M381" s="9">
        <f t="shared" si="182"/>
        <v>0</v>
      </c>
      <c r="N381" s="9">
        <f t="shared" si="182"/>
        <v>2662.5</v>
      </c>
      <c r="O381" s="81">
        <f t="shared" si="182"/>
        <v>0</v>
      </c>
      <c r="P381" s="81">
        <f t="shared" si="182"/>
        <v>2662.5</v>
      </c>
      <c r="Q381" s="81">
        <f t="shared" si="182"/>
        <v>0</v>
      </c>
    </row>
    <row r="382" spans="1:17" ht="42.75" customHeight="1">
      <c r="A382" s="109" t="s">
        <v>85</v>
      </c>
      <c r="B382" s="13" t="s">
        <v>121</v>
      </c>
      <c r="C382" s="13" t="s">
        <v>115</v>
      </c>
      <c r="D382" s="13" t="s">
        <v>541</v>
      </c>
      <c r="E382" s="13" t="s">
        <v>176</v>
      </c>
      <c r="F382" s="9">
        <f>G382+H382+I382</f>
        <v>2662.5</v>
      </c>
      <c r="G382" s="9"/>
      <c r="H382" s="9">
        <v>2662.5</v>
      </c>
      <c r="I382" s="9"/>
      <c r="J382" s="9">
        <f>K382+L382+M382</f>
        <v>2662.5</v>
      </c>
      <c r="K382" s="9"/>
      <c r="L382" s="9">
        <v>2662.5</v>
      </c>
      <c r="M382" s="9"/>
      <c r="N382" s="9">
        <f>O382+P382+Q382</f>
        <v>2662.5</v>
      </c>
      <c r="O382" s="85"/>
      <c r="P382" s="81">
        <v>2662.5</v>
      </c>
      <c r="Q382" s="85"/>
    </row>
    <row r="383" spans="1:17" ht="18.75">
      <c r="A383" s="87" t="s">
        <v>99</v>
      </c>
      <c r="B383" s="10" t="s">
        <v>121</v>
      </c>
      <c r="C383" s="10" t="s">
        <v>121</v>
      </c>
      <c r="D383" s="10"/>
      <c r="E383" s="10"/>
      <c r="F383" s="11">
        <f>F384+F401+F406</f>
        <v>6414</v>
      </c>
      <c r="G383" s="11">
        <f aca="true" t="shared" si="183" ref="G383:Q383">G384+G401+G406</f>
        <v>1500</v>
      </c>
      <c r="H383" s="11">
        <f t="shared" si="183"/>
        <v>4914</v>
      </c>
      <c r="I383" s="11">
        <f t="shared" si="183"/>
        <v>0</v>
      </c>
      <c r="J383" s="11">
        <f t="shared" si="183"/>
        <v>5082.2</v>
      </c>
      <c r="K383" s="11">
        <f t="shared" si="183"/>
        <v>0</v>
      </c>
      <c r="L383" s="11">
        <f t="shared" si="183"/>
        <v>5082.2</v>
      </c>
      <c r="M383" s="11">
        <f t="shared" si="183"/>
        <v>0</v>
      </c>
      <c r="N383" s="11">
        <f t="shared" si="183"/>
        <v>5082.2</v>
      </c>
      <c r="O383" s="81">
        <f t="shared" si="183"/>
        <v>0</v>
      </c>
      <c r="P383" s="81">
        <f t="shared" si="183"/>
        <v>4975.7</v>
      </c>
      <c r="Q383" s="81">
        <f t="shared" si="183"/>
        <v>0</v>
      </c>
    </row>
    <row r="384" spans="1:17" ht="42.75" customHeight="1">
      <c r="A384" s="109" t="s">
        <v>473</v>
      </c>
      <c r="B384" s="13" t="s">
        <v>121</v>
      </c>
      <c r="C384" s="13" t="s">
        <v>121</v>
      </c>
      <c r="D384" s="13" t="s">
        <v>9</v>
      </c>
      <c r="E384" s="13"/>
      <c r="F384" s="9">
        <f>F385</f>
        <v>5962.6</v>
      </c>
      <c r="G384" s="9">
        <f aca="true" t="shared" si="184" ref="G384:Q384">G385</f>
        <v>1500</v>
      </c>
      <c r="H384" s="9">
        <f t="shared" si="184"/>
        <v>4462.6</v>
      </c>
      <c r="I384" s="9">
        <f t="shared" si="184"/>
        <v>0</v>
      </c>
      <c r="J384" s="9">
        <f t="shared" si="184"/>
        <v>4642.2</v>
      </c>
      <c r="K384" s="9">
        <f t="shared" si="184"/>
        <v>0</v>
      </c>
      <c r="L384" s="9">
        <f t="shared" si="184"/>
        <v>4642.2</v>
      </c>
      <c r="M384" s="9">
        <f t="shared" si="184"/>
        <v>0</v>
      </c>
      <c r="N384" s="9">
        <f t="shared" si="184"/>
        <v>4642.2</v>
      </c>
      <c r="O384" s="81">
        <f t="shared" si="184"/>
        <v>0</v>
      </c>
      <c r="P384" s="81">
        <f t="shared" si="184"/>
        <v>4642.2</v>
      </c>
      <c r="Q384" s="81">
        <f t="shared" si="184"/>
        <v>0</v>
      </c>
    </row>
    <row r="385" spans="1:17" ht="46.5" customHeight="1">
      <c r="A385" s="109" t="s">
        <v>479</v>
      </c>
      <c r="B385" s="13" t="s">
        <v>121</v>
      </c>
      <c r="C385" s="13" t="s">
        <v>121</v>
      </c>
      <c r="D385" s="13" t="s">
        <v>10</v>
      </c>
      <c r="E385" s="13"/>
      <c r="F385" s="9">
        <f>F386+F395+F398</f>
        <v>5962.6</v>
      </c>
      <c r="G385" s="9">
        <f aca="true" t="shared" si="185" ref="G385:Q385">G386+G395+G398</f>
        <v>1500</v>
      </c>
      <c r="H385" s="9">
        <f t="shared" si="185"/>
        <v>4462.6</v>
      </c>
      <c r="I385" s="9">
        <f t="shared" si="185"/>
        <v>0</v>
      </c>
      <c r="J385" s="9">
        <f t="shared" si="185"/>
        <v>4642.2</v>
      </c>
      <c r="K385" s="9">
        <f t="shared" si="185"/>
        <v>0</v>
      </c>
      <c r="L385" s="9">
        <f t="shared" si="185"/>
        <v>4642.2</v>
      </c>
      <c r="M385" s="9">
        <f t="shared" si="185"/>
        <v>0</v>
      </c>
      <c r="N385" s="9">
        <f t="shared" si="185"/>
        <v>4642.2</v>
      </c>
      <c r="O385" s="81">
        <f t="shared" si="185"/>
        <v>0</v>
      </c>
      <c r="P385" s="81">
        <f t="shared" si="185"/>
        <v>4642.2</v>
      </c>
      <c r="Q385" s="81">
        <f t="shared" si="185"/>
        <v>0</v>
      </c>
    </row>
    <row r="386" spans="1:17" ht="41.25" customHeight="1">
      <c r="A386" s="109" t="s">
        <v>336</v>
      </c>
      <c r="B386" s="13" t="s">
        <v>121</v>
      </c>
      <c r="C386" s="13" t="s">
        <v>121</v>
      </c>
      <c r="D386" s="13" t="s">
        <v>11</v>
      </c>
      <c r="E386" s="13"/>
      <c r="F386" s="9">
        <f>F387+F389+F391+F393</f>
        <v>5517.6</v>
      </c>
      <c r="G386" s="9">
        <f aca="true" t="shared" si="186" ref="G386:Q386">G387+G389+G391+G393</f>
        <v>1500</v>
      </c>
      <c r="H386" s="9">
        <f t="shared" si="186"/>
        <v>4017.6</v>
      </c>
      <c r="I386" s="9">
        <f t="shared" si="186"/>
        <v>0</v>
      </c>
      <c r="J386" s="9">
        <f t="shared" si="186"/>
        <v>4197.2</v>
      </c>
      <c r="K386" s="9">
        <f t="shared" si="186"/>
        <v>0</v>
      </c>
      <c r="L386" s="9">
        <f t="shared" si="186"/>
        <v>4197.2</v>
      </c>
      <c r="M386" s="9">
        <f t="shared" si="186"/>
        <v>0</v>
      </c>
      <c r="N386" s="9">
        <f t="shared" si="186"/>
        <v>4197.2</v>
      </c>
      <c r="O386" s="81">
        <f t="shared" si="186"/>
        <v>0</v>
      </c>
      <c r="P386" s="81">
        <f t="shared" si="186"/>
        <v>4197.2</v>
      </c>
      <c r="Q386" s="81">
        <f t="shared" si="186"/>
        <v>0</v>
      </c>
    </row>
    <row r="387" spans="1:17" ht="21.75" customHeight="1">
      <c r="A387" s="109" t="s">
        <v>39</v>
      </c>
      <c r="B387" s="13" t="s">
        <v>121</v>
      </c>
      <c r="C387" s="13" t="s">
        <v>121</v>
      </c>
      <c r="D387" s="13" t="s">
        <v>38</v>
      </c>
      <c r="E387" s="13"/>
      <c r="F387" s="9">
        <f aca="true" t="shared" si="187" ref="F387:Q387">F388</f>
        <v>748.3</v>
      </c>
      <c r="G387" s="9">
        <f t="shared" si="187"/>
        <v>0</v>
      </c>
      <c r="H387" s="9">
        <f t="shared" si="187"/>
        <v>748.3</v>
      </c>
      <c r="I387" s="9">
        <f t="shared" si="187"/>
        <v>0</v>
      </c>
      <c r="J387" s="9">
        <f t="shared" si="187"/>
        <v>748.3</v>
      </c>
      <c r="K387" s="9">
        <f t="shared" si="187"/>
        <v>0</v>
      </c>
      <c r="L387" s="9">
        <f t="shared" si="187"/>
        <v>748.3</v>
      </c>
      <c r="M387" s="9">
        <f t="shared" si="187"/>
        <v>0</v>
      </c>
      <c r="N387" s="9">
        <f t="shared" si="187"/>
        <v>748.3</v>
      </c>
      <c r="O387" s="81">
        <f t="shared" si="187"/>
        <v>0</v>
      </c>
      <c r="P387" s="81">
        <f t="shared" si="187"/>
        <v>748.3</v>
      </c>
      <c r="Q387" s="81">
        <f t="shared" si="187"/>
        <v>0</v>
      </c>
    </row>
    <row r="388" spans="1:17" ht="18.75">
      <c r="A388" s="109" t="s">
        <v>179</v>
      </c>
      <c r="B388" s="13" t="s">
        <v>121</v>
      </c>
      <c r="C388" s="13" t="s">
        <v>121</v>
      </c>
      <c r="D388" s="13" t="s">
        <v>38</v>
      </c>
      <c r="E388" s="13" t="s">
        <v>178</v>
      </c>
      <c r="F388" s="9">
        <f>G388+H388+I388</f>
        <v>748.3</v>
      </c>
      <c r="G388" s="9"/>
      <c r="H388" s="9">
        <v>748.3</v>
      </c>
      <c r="I388" s="9"/>
      <c r="J388" s="9">
        <f>K388+L388+M388</f>
        <v>748.3</v>
      </c>
      <c r="K388" s="9"/>
      <c r="L388" s="9">
        <v>748.3</v>
      </c>
      <c r="M388" s="9"/>
      <c r="N388" s="9">
        <f>O388+P388+Q388</f>
        <v>748.3</v>
      </c>
      <c r="O388" s="85"/>
      <c r="P388" s="81">
        <v>748.3</v>
      </c>
      <c r="Q388" s="85"/>
    </row>
    <row r="389" spans="1:17" ht="24" customHeight="1">
      <c r="A389" s="109" t="s">
        <v>335</v>
      </c>
      <c r="B389" s="13" t="s">
        <v>121</v>
      </c>
      <c r="C389" s="13" t="s">
        <v>121</v>
      </c>
      <c r="D389" s="13" t="s">
        <v>83</v>
      </c>
      <c r="E389" s="13"/>
      <c r="F389" s="9">
        <f aca="true" t="shared" si="188" ref="F389:Q389">F390</f>
        <v>1423.7</v>
      </c>
      <c r="G389" s="9">
        <f t="shared" si="188"/>
        <v>0</v>
      </c>
      <c r="H389" s="9">
        <f t="shared" si="188"/>
        <v>1423.7</v>
      </c>
      <c r="I389" s="9">
        <f t="shared" si="188"/>
        <v>0</v>
      </c>
      <c r="J389" s="9">
        <f t="shared" si="188"/>
        <v>1605.7</v>
      </c>
      <c r="K389" s="9">
        <f t="shared" si="188"/>
        <v>0</v>
      </c>
      <c r="L389" s="9">
        <f t="shared" si="188"/>
        <v>1605.7</v>
      </c>
      <c r="M389" s="9">
        <f t="shared" si="188"/>
        <v>0</v>
      </c>
      <c r="N389" s="9">
        <f t="shared" si="188"/>
        <v>1600.2</v>
      </c>
      <c r="O389" s="81">
        <f t="shared" si="188"/>
        <v>0</v>
      </c>
      <c r="P389" s="81">
        <f t="shared" si="188"/>
        <v>1600.2</v>
      </c>
      <c r="Q389" s="81">
        <f t="shared" si="188"/>
        <v>0</v>
      </c>
    </row>
    <row r="390" spans="1:17" ht="18.75">
      <c r="A390" s="109" t="s">
        <v>179</v>
      </c>
      <c r="B390" s="13" t="s">
        <v>121</v>
      </c>
      <c r="C390" s="13" t="s">
        <v>121</v>
      </c>
      <c r="D390" s="13" t="s">
        <v>83</v>
      </c>
      <c r="E390" s="13" t="s">
        <v>178</v>
      </c>
      <c r="F390" s="9">
        <f>G390+H390+I390</f>
        <v>1423.7</v>
      </c>
      <c r="G390" s="9"/>
      <c r="H390" s="9">
        <f>1407.9+15.8</f>
        <v>1423.7</v>
      </c>
      <c r="I390" s="9"/>
      <c r="J390" s="9">
        <f>K390+L390+M390</f>
        <v>1605.7</v>
      </c>
      <c r="K390" s="9"/>
      <c r="L390" s="9">
        <v>1605.7</v>
      </c>
      <c r="M390" s="9"/>
      <c r="N390" s="9">
        <f>O390+P390+Q390</f>
        <v>1600.2</v>
      </c>
      <c r="O390" s="85"/>
      <c r="P390" s="85">
        <v>1600.2</v>
      </c>
      <c r="Q390" s="85"/>
    </row>
    <row r="391" spans="1:17" ht="45" customHeight="1">
      <c r="A391" s="112" t="s">
        <v>673</v>
      </c>
      <c r="B391" s="13" t="s">
        <v>121</v>
      </c>
      <c r="C391" s="13" t="s">
        <v>121</v>
      </c>
      <c r="D391" s="13" t="s">
        <v>419</v>
      </c>
      <c r="E391" s="13"/>
      <c r="F391" s="9">
        <f aca="true" t="shared" si="189" ref="F391:Q391">F392</f>
        <v>1815</v>
      </c>
      <c r="G391" s="9">
        <f t="shared" si="189"/>
        <v>0</v>
      </c>
      <c r="H391" s="9">
        <f t="shared" si="189"/>
        <v>1815</v>
      </c>
      <c r="I391" s="9">
        <f t="shared" si="189"/>
        <v>0</v>
      </c>
      <c r="J391" s="9">
        <f t="shared" si="189"/>
        <v>1843.2</v>
      </c>
      <c r="K391" s="9">
        <f t="shared" si="189"/>
        <v>0</v>
      </c>
      <c r="L391" s="9">
        <f t="shared" si="189"/>
        <v>1843.2</v>
      </c>
      <c r="M391" s="9">
        <f t="shared" si="189"/>
        <v>0</v>
      </c>
      <c r="N391" s="9">
        <f t="shared" si="189"/>
        <v>1848.7</v>
      </c>
      <c r="O391" s="81">
        <f t="shared" si="189"/>
        <v>0</v>
      </c>
      <c r="P391" s="81">
        <f t="shared" si="189"/>
        <v>1848.7</v>
      </c>
      <c r="Q391" s="81">
        <f t="shared" si="189"/>
        <v>0</v>
      </c>
    </row>
    <row r="392" spans="1:17" ht="18.75">
      <c r="A392" s="109" t="s">
        <v>179</v>
      </c>
      <c r="B392" s="13" t="s">
        <v>121</v>
      </c>
      <c r="C392" s="13" t="s">
        <v>121</v>
      </c>
      <c r="D392" s="13" t="s">
        <v>419</v>
      </c>
      <c r="E392" s="13" t="s">
        <v>178</v>
      </c>
      <c r="F392" s="9">
        <f>G392+H392+I392</f>
        <v>1815</v>
      </c>
      <c r="G392" s="9"/>
      <c r="H392" s="9">
        <v>1815</v>
      </c>
      <c r="I392" s="9"/>
      <c r="J392" s="9">
        <f>K392+L392+M392</f>
        <v>1843.2</v>
      </c>
      <c r="K392" s="9"/>
      <c r="L392" s="9">
        <v>1843.2</v>
      </c>
      <c r="M392" s="9"/>
      <c r="N392" s="9">
        <f>O392+P392+Q392</f>
        <v>1848.7</v>
      </c>
      <c r="O392" s="91"/>
      <c r="P392" s="91">
        <v>1848.7</v>
      </c>
      <c r="Q392" s="91"/>
    </row>
    <row r="393" spans="1:17" ht="98.25" customHeight="1">
      <c r="A393" s="109" t="s">
        <v>463</v>
      </c>
      <c r="B393" s="13" t="s">
        <v>121</v>
      </c>
      <c r="C393" s="13" t="s">
        <v>121</v>
      </c>
      <c r="D393" s="13" t="s">
        <v>67</v>
      </c>
      <c r="E393" s="13"/>
      <c r="F393" s="9">
        <f aca="true" t="shared" si="190" ref="F393:Q393">F394</f>
        <v>1530.6</v>
      </c>
      <c r="G393" s="9">
        <f t="shared" si="190"/>
        <v>1500</v>
      </c>
      <c r="H393" s="9">
        <f t="shared" si="190"/>
        <v>30.6</v>
      </c>
      <c r="I393" s="9">
        <f t="shared" si="190"/>
        <v>0</v>
      </c>
      <c r="J393" s="9">
        <f t="shared" si="190"/>
        <v>0</v>
      </c>
      <c r="K393" s="9">
        <f t="shared" si="190"/>
        <v>0</v>
      </c>
      <c r="L393" s="9">
        <f t="shared" si="190"/>
        <v>0</v>
      </c>
      <c r="M393" s="9">
        <f t="shared" si="190"/>
        <v>0</v>
      </c>
      <c r="N393" s="9">
        <f t="shared" si="190"/>
        <v>0</v>
      </c>
      <c r="O393" s="81">
        <f t="shared" si="190"/>
        <v>0</v>
      </c>
      <c r="P393" s="81">
        <f t="shared" si="190"/>
        <v>0</v>
      </c>
      <c r="Q393" s="81">
        <f t="shared" si="190"/>
        <v>0</v>
      </c>
    </row>
    <row r="394" spans="1:17" ht="24" customHeight="1">
      <c r="A394" s="109" t="s">
        <v>179</v>
      </c>
      <c r="B394" s="13" t="s">
        <v>121</v>
      </c>
      <c r="C394" s="13" t="s">
        <v>121</v>
      </c>
      <c r="D394" s="13" t="s">
        <v>67</v>
      </c>
      <c r="E394" s="13" t="s">
        <v>178</v>
      </c>
      <c r="F394" s="9">
        <f>G394+H394+I394</f>
        <v>1530.6</v>
      </c>
      <c r="G394" s="9">
        <v>1500</v>
      </c>
      <c r="H394" s="9">
        <v>30.6</v>
      </c>
      <c r="I394" s="9"/>
      <c r="J394" s="9">
        <f>K394+L394+M394</f>
        <v>0</v>
      </c>
      <c r="K394" s="9"/>
      <c r="L394" s="9"/>
      <c r="M394" s="9"/>
      <c r="N394" s="9">
        <f>O394+P394+Q394</f>
        <v>0</v>
      </c>
      <c r="O394" s="91"/>
      <c r="P394" s="91"/>
      <c r="Q394" s="91"/>
    </row>
    <row r="395" spans="1:17" ht="46.5" customHeight="1">
      <c r="A395" s="109" t="s">
        <v>20</v>
      </c>
      <c r="B395" s="13" t="s">
        <v>121</v>
      </c>
      <c r="C395" s="13" t="s">
        <v>121</v>
      </c>
      <c r="D395" s="13" t="s">
        <v>482</v>
      </c>
      <c r="E395" s="13"/>
      <c r="F395" s="9">
        <f aca="true" t="shared" si="191" ref="F395:Q396">F396</f>
        <v>410</v>
      </c>
      <c r="G395" s="9">
        <f t="shared" si="191"/>
        <v>0</v>
      </c>
      <c r="H395" s="9">
        <f t="shared" si="191"/>
        <v>410</v>
      </c>
      <c r="I395" s="9">
        <f t="shared" si="191"/>
        <v>0</v>
      </c>
      <c r="J395" s="9">
        <f t="shared" si="191"/>
        <v>410</v>
      </c>
      <c r="K395" s="9">
        <f t="shared" si="191"/>
        <v>0</v>
      </c>
      <c r="L395" s="9">
        <f t="shared" si="191"/>
        <v>410</v>
      </c>
      <c r="M395" s="9">
        <f t="shared" si="191"/>
        <v>0</v>
      </c>
      <c r="N395" s="9">
        <f t="shared" si="191"/>
        <v>410</v>
      </c>
      <c r="O395" s="81">
        <f t="shared" si="191"/>
        <v>0</v>
      </c>
      <c r="P395" s="81">
        <f t="shared" si="191"/>
        <v>410</v>
      </c>
      <c r="Q395" s="81">
        <f t="shared" si="191"/>
        <v>0</v>
      </c>
    </row>
    <row r="396" spans="1:17" ht="24" customHeight="1">
      <c r="A396" s="109" t="s">
        <v>39</v>
      </c>
      <c r="B396" s="13" t="s">
        <v>121</v>
      </c>
      <c r="C396" s="13" t="s">
        <v>121</v>
      </c>
      <c r="D396" s="13" t="s">
        <v>483</v>
      </c>
      <c r="E396" s="13"/>
      <c r="F396" s="9">
        <f t="shared" si="191"/>
        <v>410</v>
      </c>
      <c r="G396" s="9">
        <f t="shared" si="191"/>
        <v>0</v>
      </c>
      <c r="H396" s="9">
        <f t="shared" si="191"/>
        <v>410</v>
      </c>
      <c r="I396" s="9">
        <f t="shared" si="191"/>
        <v>0</v>
      </c>
      <c r="J396" s="9">
        <f t="shared" si="191"/>
        <v>410</v>
      </c>
      <c r="K396" s="9">
        <f t="shared" si="191"/>
        <v>0</v>
      </c>
      <c r="L396" s="9">
        <f t="shared" si="191"/>
        <v>410</v>
      </c>
      <c r="M396" s="9">
        <f t="shared" si="191"/>
        <v>0</v>
      </c>
      <c r="N396" s="9">
        <f t="shared" si="191"/>
        <v>410</v>
      </c>
      <c r="O396" s="81">
        <f t="shared" si="191"/>
        <v>0</v>
      </c>
      <c r="P396" s="81">
        <f t="shared" si="191"/>
        <v>410</v>
      </c>
      <c r="Q396" s="81">
        <f t="shared" si="191"/>
        <v>0</v>
      </c>
    </row>
    <row r="397" spans="1:17" ht="18.75">
      <c r="A397" s="109" t="s">
        <v>179</v>
      </c>
      <c r="B397" s="13" t="s">
        <v>121</v>
      </c>
      <c r="C397" s="13" t="s">
        <v>121</v>
      </c>
      <c r="D397" s="13" t="s">
        <v>483</v>
      </c>
      <c r="E397" s="13" t="s">
        <v>178</v>
      </c>
      <c r="F397" s="9">
        <f>G397+I397+H397</f>
        <v>410</v>
      </c>
      <c r="G397" s="9"/>
      <c r="H397" s="9">
        <v>410</v>
      </c>
      <c r="I397" s="9"/>
      <c r="J397" s="9">
        <f>K397+M397+L397</f>
        <v>410</v>
      </c>
      <c r="K397" s="9"/>
      <c r="L397" s="9">
        <v>410</v>
      </c>
      <c r="M397" s="9"/>
      <c r="N397" s="9">
        <f>O397+Q397+P397</f>
        <v>410</v>
      </c>
      <c r="O397" s="85"/>
      <c r="P397" s="81">
        <v>410</v>
      </c>
      <c r="Q397" s="85"/>
    </row>
    <row r="398" spans="1:17" ht="60.75" customHeight="1">
      <c r="A398" s="109" t="s">
        <v>339</v>
      </c>
      <c r="B398" s="13" t="s">
        <v>121</v>
      </c>
      <c r="C398" s="13" t="s">
        <v>121</v>
      </c>
      <c r="D398" s="13" t="s">
        <v>36</v>
      </c>
      <c r="E398" s="13"/>
      <c r="F398" s="9">
        <f aca="true" t="shared" si="192" ref="F398:Q399">F399</f>
        <v>35</v>
      </c>
      <c r="G398" s="9">
        <f t="shared" si="192"/>
        <v>0</v>
      </c>
      <c r="H398" s="9">
        <f t="shared" si="192"/>
        <v>35</v>
      </c>
      <c r="I398" s="9">
        <f t="shared" si="192"/>
        <v>0</v>
      </c>
      <c r="J398" s="9">
        <f t="shared" si="192"/>
        <v>35</v>
      </c>
      <c r="K398" s="9">
        <f t="shared" si="192"/>
        <v>0</v>
      </c>
      <c r="L398" s="9">
        <f t="shared" si="192"/>
        <v>35</v>
      </c>
      <c r="M398" s="9">
        <f t="shared" si="192"/>
        <v>0</v>
      </c>
      <c r="N398" s="9">
        <f t="shared" si="192"/>
        <v>35</v>
      </c>
      <c r="O398" s="81">
        <f t="shared" si="192"/>
        <v>0</v>
      </c>
      <c r="P398" s="81">
        <f t="shared" si="192"/>
        <v>35</v>
      </c>
      <c r="Q398" s="81">
        <f t="shared" si="192"/>
        <v>0</v>
      </c>
    </row>
    <row r="399" spans="1:17" ht="24.75" customHeight="1">
      <c r="A399" s="109" t="s">
        <v>39</v>
      </c>
      <c r="B399" s="13" t="s">
        <v>121</v>
      </c>
      <c r="C399" s="13" t="s">
        <v>121</v>
      </c>
      <c r="D399" s="13" t="s">
        <v>37</v>
      </c>
      <c r="E399" s="13"/>
      <c r="F399" s="9">
        <f t="shared" si="192"/>
        <v>35</v>
      </c>
      <c r="G399" s="9">
        <f t="shared" si="192"/>
        <v>0</v>
      </c>
      <c r="H399" s="9">
        <f t="shared" si="192"/>
        <v>35</v>
      </c>
      <c r="I399" s="9">
        <f t="shared" si="192"/>
        <v>0</v>
      </c>
      <c r="J399" s="9">
        <f t="shared" si="192"/>
        <v>35</v>
      </c>
      <c r="K399" s="9">
        <f t="shared" si="192"/>
        <v>0</v>
      </c>
      <c r="L399" s="9">
        <f t="shared" si="192"/>
        <v>35</v>
      </c>
      <c r="M399" s="9">
        <f t="shared" si="192"/>
        <v>0</v>
      </c>
      <c r="N399" s="9">
        <f t="shared" si="192"/>
        <v>35</v>
      </c>
      <c r="O399" s="81">
        <f t="shared" si="192"/>
        <v>0</v>
      </c>
      <c r="P399" s="81">
        <f t="shared" si="192"/>
        <v>35</v>
      </c>
      <c r="Q399" s="81">
        <f t="shared" si="192"/>
        <v>0</v>
      </c>
    </row>
    <row r="400" spans="1:17" ht="18.75">
      <c r="A400" s="109" t="s">
        <v>179</v>
      </c>
      <c r="B400" s="13" t="s">
        <v>121</v>
      </c>
      <c r="C400" s="13" t="s">
        <v>121</v>
      </c>
      <c r="D400" s="13" t="s">
        <v>484</v>
      </c>
      <c r="E400" s="13" t="s">
        <v>178</v>
      </c>
      <c r="F400" s="9">
        <f>G400+H400+I400</f>
        <v>35</v>
      </c>
      <c r="G400" s="9"/>
      <c r="H400" s="9">
        <v>35</v>
      </c>
      <c r="I400" s="9"/>
      <c r="J400" s="9">
        <f>K400+L400+M400</f>
        <v>35</v>
      </c>
      <c r="K400" s="9"/>
      <c r="L400" s="9">
        <v>35</v>
      </c>
      <c r="M400" s="9"/>
      <c r="N400" s="9">
        <f>O400+P400+Q400</f>
        <v>35</v>
      </c>
      <c r="O400" s="91"/>
      <c r="P400" s="96">
        <v>35</v>
      </c>
      <c r="Q400" s="91"/>
    </row>
    <row r="401" spans="1:17" ht="45.75" customHeight="1">
      <c r="A401" s="109" t="s">
        <v>461</v>
      </c>
      <c r="B401" s="13" t="s">
        <v>121</v>
      </c>
      <c r="C401" s="13" t="s">
        <v>121</v>
      </c>
      <c r="D401" s="13" t="s">
        <v>231</v>
      </c>
      <c r="E401" s="13"/>
      <c r="F401" s="9">
        <f aca="true" t="shared" si="193" ref="F401:Q404">F402</f>
        <v>10</v>
      </c>
      <c r="G401" s="9">
        <f t="shared" si="193"/>
        <v>0</v>
      </c>
      <c r="H401" s="9">
        <f t="shared" si="193"/>
        <v>10</v>
      </c>
      <c r="I401" s="9">
        <f t="shared" si="193"/>
        <v>0</v>
      </c>
      <c r="J401" s="9">
        <f t="shared" si="193"/>
        <v>10</v>
      </c>
      <c r="K401" s="9">
        <f t="shared" si="193"/>
        <v>0</v>
      </c>
      <c r="L401" s="9">
        <f t="shared" si="193"/>
        <v>10</v>
      </c>
      <c r="M401" s="9">
        <f t="shared" si="193"/>
        <v>0</v>
      </c>
      <c r="N401" s="9">
        <f t="shared" si="193"/>
        <v>10</v>
      </c>
      <c r="O401" s="81">
        <f t="shared" si="193"/>
        <v>0</v>
      </c>
      <c r="P401" s="81">
        <f t="shared" si="193"/>
        <v>10</v>
      </c>
      <c r="Q401" s="81">
        <f t="shared" si="193"/>
        <v>0</v>
      </c>
    </row>
    <row r="402" spans="1:17" ht="44.25" customHeight="1">
      <c r="A402" s="109" t="s">
        <v>462</v>
      </c>
      <c r="B402" s="13" t="s">
        <v>121</v>
      </c>
      <c r="C402" s="13" t="s">
        <v>121</v>
      </c>
      <c r="D402" s="13" t="s">
        <v>292</v>
      </c>
      <c r="E402" s="13"/>
      <c r="F402" s="9">
        <f t="shared" si="193"/>
        <v>10</v>
      </c>
      <c r="G402" s="9">
        <f t="shared" si="193"/>
        <v>0</v>
      </c>
      <c r="H402" s="9">
        <f t="shared" si="193"/>
        <v>10</v>
      </c>
      <c r="I402" s="9">
        <f t="shared" si="193"/>
        <v>0</v>
      </c>
      <c r="J402" s="9">
        <f t="shared" si="193"/>
        <v>10</v>
      </c>
      <c r="K402" s="9">
        <f t="shared" si="193"/>
        <v>0</v>
      </c>
      <c r="L402" s="9">
        <f t="shared" si="193"/>
        <v>10</v>
      </c>
      <c r="M402" s="9">
        <f t="shared" si="193"/>
        <v>0</v>
      </c>
      <c r="N402" s="9">
        <f t="shared" si="193"/>
        <v>10</v>
      </c>
      <c r="O402" s="81">
        <f t="shared" si="193"/>
        <v>0</v>
      </c>
      <c r="P402" s="81">
        <f t="shared" si="193"/>
        <v>10</v>
      </c>
      <c r="Q402" s="81">
        <f t="shared" si="193"/>
        <v>0</v>
      </c>
    </row>
    <row r="403" spans="1:17" ht="45.75" customHeight="1">
      <c r="A403" s="109" t="s">
        <v>32</v>
      </c>
      <c r="B403" s="13" t="s">
        <v>121</v>
      </c>
      <c r="C403" s="13" t="s">
        <v>121</v>
      </c>
      <c r="D403" s="13" t="s">
        <v>295</v>
      </c>
      <c r="E403" s="13"/>
      <c r="F403" s="9">
        <f t="shared" si="193"/>
        <v>10</v>
      </c>
      <c r="G403" s="9">
        <f t="shared" si="193"/>
        <v>0</v>
      </c>
      <c r="H403" s="9">
        <f t="shared" si="193"/>
        <v>10</v>
      </c>
      <c r="I403" s="9">
        <f t="shared" si="193"/>
        <v>0</v>
      </c>
      <c r="J403" s="9">
        <f t="shared" si="193"/>
        <v>10</v>
      </c>
      <c r="K403" s="9">
        <f t="shared" si="193"/>
        <v>0</v>
      </c>
      <c r="L403" s="9">
        <f t="shared" si="193"/>
        <v>10</v>
      </c>
      <c r="M403" s="9">
        <f t="shared" si="193"/>
        <v>0</v>
      </c>
      <c r="N403" s="9">
        <f t="shared" si="193"/>
        <v>10</v>
      </c>
      <c r="O403" s="81">
        <f t="shared" si="193"/>
        <v>0</v>
      </c>
      <c r="P403" s="81">
        <f t="shared" si="193"/>
        <v>10</v>
      </c>
      <c r="Q403" s="81">
        <f t="shared" si="193"/>
        <v>0</v>
      </c>
    </row>
    <row r="404" spans="1:17" ht="44.25" customHeight="1">
      <c r="A404" s="109" t="s">
        <v>197</v>
      </c>
      <c r="B404" s="13" t="s">
        <v>121</v>
      </c>
      <c r="C404" s="13" t="s">
        <v>121</v>
      </c>
      <c r="D404" s="13" t="s">
        <v>334</v>
      </c>
      <c r="E404" s="13"/>
      <c r="F404" s="9">
        <f t="shared" si="193"/>
        <v>10</v>
      </c>
      <c r="G404" s="9">
        <f t="shared" si="193"/>
        <v>0</v>
      </c>
      <c r="H404" s="9">
        <f t="shared" si="193"/>
        <v>10</v>
      </c>
      <c r="I404" s="9">
        <f t="shared" si="193"/>
        <v>0</v>
      </c>
      <c r="J404" s="9">
        <f t="shared" si="193"/>
        <v>10</v>
      </c>
      <c r="K404" s="9">
        <f t="shared" si="193"/>
        <v>0</v>
      </c>
      <c r="L404" s="9">
        <f t="shared" si="193"/>
        <v>10</v>
      </c>
      <c r="M404" s="9">
        <f t="shared" si="193"/>
        <v>0</v>
      </c>
      <c r="N404" s="9">
        <f t="shared" si="193"/>
        <v>10</v>
      </c>
      <c r="O404" s="81">
        <f t="shared" si="193"/>
        <v>0</v>
      </c>
      <c r="P404" s="81">
        <f t="shared" si="193"/>
        <v>10</v>
      </c>
      <c r="Q404" s="81">
        <f t="shared" si="193"/>
        <v>0</v>
      </c>
    </row>
    <row r="405" spans="1:17" ht="42.75" customHeight="1">
      <c r="A405" s="109" t="s">
        <v>86</v>
      </c>
      <c r="B405" s="13" t="s">
        <v>121</v>
      </c>
      <c r="C405" s="13" t="s">
        <v>121</v>
      </c>
      <c r="D405" s="13" t="s">
        <v>334</v>
      </c>
      <c r="E405" s="13" t="s">
        <v>167</v>
      </c>
      <c r="F405" s="9">
        <f>G405+H404+I405</f>
        <v>10</v>
      </c>
      <c r="G405" s="9"/>
      <c r="H405" s="9">
        <v>10</v>
      </c>
      <c r="I405" s="9"/>
      <c r="J405" s="9">
        <f>K405+L405+M405</f>
        <v>10</v>
      </c>
      <c r="K405" s="9"/>
      <c r="L405" s="9">
        <v>10</v>
      </c>
      <c r="M405" s="9"/>
      <c r="N405" s="9">
        <f>O405+P405+Q405</f>
        <v>10</v>
      </c>
      <c r="O405" s="81"/>
      <c r="P405" s="81">
        <v>10</v>
      </c>
      <c r="Q405" s="81"/>
    </row>
    <row r="406" spans="1:17" ht="38.25" customHeight="1">
      <c r="A406" s="109" t="s">
        <v>455</v>
      </c>
      <c r="B406" s="110" t="s">
        <v>121</v>
      </c>
      <c r="C406" s="110" t="s">
        <v>121</v>
      </c>
      <c r="D406" s="110" t="s">
        <v>236</v>
      </c>
      <c r="E406" s="110"/>
      <c r="F406" s="81">
        <f aca="true" t="shared" si="194" ref="F406:Q406">F407+F411+F414+F418</f>
        <v>441.4000000000001</v>
      </c>
      <c r="G406" s="81">
        <f t="shared" si="194"/>
        <v>0</v>
      </c>
      <c r="H406" s="81">
        <f t="shared" si="194"/>
        <v>441.4000000000001</v>
      </c>
      <c r="I406" s="81">
        <f t="shared" si="194"/>
        <v>0</v>
      </c>
      <c r="J406" s="81">
        <f t="shared" si="194"/>
        <v>430</v>
      </c>
      <c r="K406" s="81">
        <f t="shared" si="194"/>
        <v>0</v>
      </c>
      <c r="L406" s="81">
        <f t="shared" si="194"/>
        <v>430</v>
      </c>
      <c r="M406" s="81">
        <f t="shared" si="194"/>
        <v>0</v>
      </c>
      <c r="N406" s="81">
        <f t="shared" si="194"/>
        <v>430</v>
      </c>
      <c r="O406" s="81">
        <f t="shared" si="194"/>
        <v>0</v>
      </c>
      <c r="P406" s="81">
        <f t="shared" si="194"/>
        <v>323.49999999999994</v>
      </c>
      <c r="Q406" s="81">
        <f t="shared" si="194"/>
        <v>0</v>
      </c>
    </row>
    <row r="407" spans="1:17" ht="42" customHeight="1">
      <c r="A407" s="109" t="s">
        <v>237</v>
      </c>
      <c r="B407" s="110" t="s">
        <v>121</v>
      </c>
      <c r="C407" s="110" t="s">
        <v>121</v>
      </c>
      <c r="D407" s="110" t="s">
        <v>457</v>
      </c>
      <c r="E407" s="110"/>
      <c r="F407" s="81">
        <f aca="true" t="shared" si="195" ref="F407:Q407">F408</f>
        <v>290.6</v>
      </c>
      <c r="G407" s="81">
        <f t="shared" si="195"/>
        <v>0</v>
      </c>
      <c r="H407" s="81">
        <f t="shared" si="195"/>
        <v>290.6</v>
      </c>
      <c r="I407" s="81">
        <f t="shared" si="195"/>
        <v>0</v>
      </c>
      <c r="J407" s="81">
        <f t="shared" si="195"/>
        <v>279.2</v>
      </c>
      <c r="K407" s="81">
        <f t="shared" si="195"/>
        <v>0</v>
      </c>
      <c r="L407" s="81">
        <f t="shared" si="195"/>
        <v>279.2</v>
      </c>
      <c r="M407" s="81">
        <f t="shared" si="195"/>
        <v>0</v>
      </c>
      <c r="N407" s="81">
        <f t="shared" si="195"/>
        <v>279.2</v>
      </c>
      <c r="O407" s="81">
        <f t="shared" si="195"/>
        <v>0</v>
      </c>
      <c r="P407" s="81">
        <f t="shared" si="195"/>
        <v>172.7</v>
      </c>
      <c r="Q407" s="81">
        <f t="shared" si="195"/>
        <v>0</v>
      </c>
    </row>
    <row r="408" spans="1:17" ht="26.25" customHeight="1">
      <c r="A408" s="109" t="s">
        <v>168</v>
      </c>
      <c r="B408" s="110" t="s">
        <v>121</v>
      </c>
      <c r="C408" s="110" t="s">
        <v>121</v>
      </c>
      <c r="D408" s="110" t="s">
        <v>458</v>
      </c>
      <c r="E408" s="110"/>
      <c r="F408" s="81">
        <f>F410+F409</f>
        <v>290.6</v>
      </c>
      <c r="G408" s="81">
        <f aca="true" t="shared" si="196" ref="G408:N408">G410+G409</f>
        <v>0</v>
      </c>
      <c r="H408" s="81">
        <f t="shared" si="196"/>
        <v>290.6</v>
      </c>
      <c r="I408" s="81">
        <f t="shared" si="196"/>
        <v>0</v>
      </c>
      <c r="J408" s="81">
        <f t="shared" si="196"/>
        <v>279.2</v>
      </c>
      <c r="K408" s="81">
        <f t="shared" si="196"/>
        <v>0</v>
      </c>
      <c r="L408" s="81">
        <f t="shared" si="196"/>
        <v>279.2</v>
      </c>
      <c r="M408" s="81">
        <f t="shared" si="196"/>
        <v>0</v>
      </c>
      <c r="N408" s="81">
        <f t="shared" si="196"/>
        <v>279.2</v>
      </c>
      <c r="O408" s="81">
        <f>O410</f>
        <v>0</v>
      </c>
      <c r="P408" s="81">
        <f>P410</f>
        <v>172.7</v>
      </c>
      <c r="Q408" s="81">
        <f>Q410</f>
        <v>0</v>
      </c>
    </row>
    <row r="409" spans="1:17" ht="39" customHeight="1">
      <c r="A409" s="109" t="s">
        <v>86</v>
      </c>
      <c r="B409" s="110" t="s">
        <v>121</v>
      </c>
      <c r="C409" s="110" t="s">
        <v>121</v>
      </c>
      <c r="D409" s="110" t="s">
        <v>458</v>
      </c>
      <c r="E409" s="110" t="s">
        <v>167</v>
      </c>
      <c r="F409" s="81">
        <f>G409+H409+I409</f>
        <v>106.5</v>
      </c>
      <c r="G409" s="81"/>
      <c r="H409" s="81">
        <v>106.5</v>
      </c>
      <c r="I409" s="81"/>
      <c r="J409" s="81">
        <f>K409+L409+M409</f>
        <v>106.5</v>
      </c>
      <c r="K409" s="81"/>
      <c r="L409" s="81">
        <v>106.5</v>
      </c>
      <c r="M409" s="81"/>
      <c r="N409" s="81">
        <f>O409+P409+Q409</f>
        <v>106.5</v>
      </c>
      <c r="O409" s="155"/>
      <c r="P409" s="155">
        <v>106.5</v>
      </c>
      <c r="Q409" s="155"/>
    </row>
    <row r="410" spans="1:17" ht="23.25" customHeight="1">
      <c r="A410" s="109" t="s">
        <v>179</v>
      </c>
      <c r="B410" s="110" t="s">
        <v>121</v>
      </c>
      <c r="C410" s="110" t="s">
        <v>121</v>
      </c>
      <c r="D410" s="110" t="s">
        <v>458</v>
      </c>
      <c r="E410" s="110" t="s">
        <v>178</v>
      </c>
      <c r="F410" s="81">
        <f>G410+H410+I410</f>
        <v>184.1</v>
      </c>
      <c r="G410" s="81"/>
      <c r="H410" s="81">
        <v>184.1</v>
      </c>
      <c r="I410" s="81"/>
      <c r="J410" s="81">
        <f>K410+L410+M410</f>
        <v>172.7</v>
      </c>
      <c r="K410" s="81"/>
      <c r="L410" s="81">
        <v>172.7</v>
      </c>
      <c r="M410" s="81"/>
      <c r="N410" s="81">
        <f>O410+P410+Q410</f>
        <v>172.7</v>
      </c>
      <c r="O410" s="155"/>
      <c r="P410" s="155">
        <v>172.7</v>
      </c>
      <c r="Q410" s="155"/>
    </row>
    <row r="411" spans="1:17" ht="44.25" customHeight="1">
      <c r="A411" s="109" t="s">
        <v>456</v>
      </c>
      <c r="B411" s="110" t="s">
        <v>121</v>
      </c>
      <c r="C411" s="110" t="s">
        <v>121</v>
      </c>
      <c r="D411" s="110" t="s">
        <v>238</v>
      </c>
      <c r="E411" s="110"/>
      <c r="F411" s="81">
        <f aca="true" t="shared" si="197" ref="F411:Q412">F412</f>
        <v>14.6</v>
      </c>
      <c r="G411" s="81">
        <f t="shared" si="197"/>
        <v>0</v>
      </c>
      <c r="H411" s="81">
        <f t="shared" si="197"/>
        <v>14.6</v>
      </c>
      <c r="I411" s="81">
        <f t="shared" si="197"/>
        <v>0</v>
      </c>
      <c r="J411" s="81">
        <f t="shared" si="197"/>
        <v>14.6</v>
      </c>
      <c r="K411" s="81">
        <f t="shared" si="197"/>
        <v>0</v>
      </c>
      <c r="L411" s="81">
        <f t="shared" si="197"/>
        <v>14.6</v>
      </c>
      <c r="M411" s="81">
        <f t="shared" si="197"/>
        <v>0</v>
      </c>
      <c r="N411" s="81">
        <f t="shared" si="197"/>
        <v>14.6</v>
      </c>
      <c r="O411" s="81">
        <f t="shared" si="197"/>
        <v>0</v>
      </c>
      <c r="P411" s="81">
        <f t="shared" si="197"/>
        <v>14.6</v>
      </c>
      <c r="Q411" s="81">
        <f t="shared" si="197"/>
        <v>0</v>
      </c>
    </row>
    <row r="412" spans="1:17" ht="27.75" customHeight="1">
      <c r="A412" s="109" t="s">
        <v>168</v>
      </c>
      <c r="B412" s="110" t="s">
        <v>121</v>
      </c>
      <c r="C412" s="110" t="s">
        <v>121</v>
      </c>
      <c r="D412" s="110" t="s">
        <v>239</v>
      </c>
      <c r="E412" s="110"/>
      <c r="F412" s="81">
        <f t="shared" si="197"/>
        <v>14.6</v>
      </c>
      <c r="G412" s="81">
        <f t="shared" si="197"/>
        <v>0</v>
      </c>
      <c r="H412" s="81">
        <f t="shared" si="197"/>
        <v>14.6</v>
      </c>
      <c r="I412" s="81">
        <f t="shared" si="197"/>
        <v>0</v>
      </c>
      <c r="J412" s="81">
        <f t="shared" si="197"/>
        <v>14.6</v>
      </c>
      <c r="K412" s="81">
        <f t="shared" si="197"/>
        <v>0</v>
      </c>
      <c r="L412" s="81">
        <f t="shared" si="197"/>
        <v>14.6</v>
      </c>
      <c r="M412" s="81">
        <f t="shared" si="197"/>
        <v>0</v>
      </c>
      <c r="N412" s="81">
        <f t="shared" si="197"/>
        <v>14.6</v>
      </c>
      <c r="O412" s="81">
        <f t="shared" si="197"/>
        <v>0</v>
      </c>
      <c r="P412" s="81">
        <f t="shared" si="197"/>
        <v>14.6</v>
      </c>
      <c r="Q412" s="81">
        <f t="shared" si="197"/>
        <v>0</v>
      </c>
    </row>
    <row r="413" spans="1:17" ht="18.75">
      <c r="A413" s="109" t="s">
        <v>179</v>
      </c>
      <c r="B413" s="13" t="s">
        <v>121</v>
      </c>
      <c r="C413" s="13" t="s">
        <v>121</v>
      </c>
      <c r="D413" s="13" t="s">
        <v>239</v>
      </c>
      <c r="E413" s="13" t="s">
        <v>178</v>
      </c>
      <c r="F413" s="9">
        <f>G413+H413+I413</f>
        <v>14.6</v>
      </c>
      <c r="G413" s="9"/>
      <c r="H413" s="9">
        <f>3.6+11</f>
        <v>14.6</v>
      </c>
      <c r="I413" s="9"/>
      <c r="J413" s="9">
        <f>K413+M413+L413</f>
        <v>14.6</v>
      </c>
      <c r="K413" s="9"/>
      <c r="L413" s="9">
        <f>3.6+11</f>
        <v>14.6</v>
      </c>
      <c r="M413" s="9"/>
      <c r="N413" s="9">
        <f>O413+Q413+P413</f>
        <v>14.6</v>
      </c>
      <c r="O413" s="81"/>
      <c r="P413" s="81">
        <f>3.6+11</f>
        <v>14.6</v>
      </c>
      <c r="Q413" s="81"/>
    </row>
    <row r="414" spans="1:17" ht="43.5" customHeight="1">
      <c r="A414" s="109" t="s">
        <v>31</v>
      </c>
      <c r="B414" s="13" t="s">
        <v>121</v>
      </c>
      <c r="C414" s="13" t="s">
        <v>121</v>
      </c>
      <c r="D414" s="13" t="s">
        <v>240</v>
      </c>
      <c r="E414" s="13"/>
      <c r="F414" s="9">
        <f aca="true" t="shared" si="198" ref="F414:Q414">F415</f>
        <v>78.6</v>
      </c>
      <c r="G414" s="9">
        <f t="shared" si="198"/>
        <v>0</v>
      </c>
      <c r="H414" s="9">
        <f t="shared" si="198"/>
        <v>78.6</v>
      </c>
      <c r="I414" s="9">
        <f t="shared" si="198"/>
        <v>0</v>
      </c>
      <c r="J414" s="9">
        <f t="shared" si="198"/>
        <v>82</v>
      </c>
      <c r="K414" s="9">
        <f t="shared" si="198"/>
        <v>0</v>
      </c>
      <c r="L414" s="9">
        <f t="shared" si="198"/>
        <v>82</v>
      </c>
      <c r="M414" s="9">
        <f t="shared" si="198"/>
        <v>0</v>
      </c>
      <c r="N414" s="9">
        <f t="shared" si="198"/>
        <v>82</v>
      </c>
      <c r="O414" s="81">
        <f t="shared" si="198"/>
        <v>0</v>
      </c>
      <c r="P414" s="81">
        <f t="shared" si="198"/>
        <v>82</v>
      </c>
      <c r="Q414" s="81">
        <f t="shared" si="198"/>
        <v>0</v>
      </c>
    </row>
    <row r="415" spans="1:17" ht="29.25" customHeight="1">
      <c r="A415" s="109" t="s">
        <v>168</v>
      </c>
      <c r="B415" s="13" t="s">
        <v>121</v>
      </c>
      <c r="C415" s="13" t="s">
        <v>121</v>
      </c>
      <c r="D415" s="13" t="s">
        <v>241</v>
      </c>
      <c r="E415" s="13"/>
      <c r="F415" s="9">
        <f>F417+F416</f>
        <v>78.6</v>
      </c>
      <c r="G415" s="9">
        <f aca="true" t="shared" si="199" ref="G415:Q415">G417+G416</f>
        <v>0</v>
      </c>
      <c r="H415" s="9">
        <f t="shared" si="199"/>
        <v>78.6</v>
      </c>
      <c r="I415" s="9">
        <f t="shared" si="199"/>
        <v>0</v>
      </c>
      <c r="J415" s="9">
        <f t="shared" si="199"/>
        <v>82</v>
      </c>
      <c r="K415" s="9">
        <f t="shared" si="199"/>
        <v>0</v>
      </c>
      <c r="L415" s="9">
        <f t="shared" si="199"/>
        <v>82</v>
      </c>
      <c r="M415" s="9">
        <f t="shared" si="199"/>
        <v>0</v>
      </c>
      <c r="N415" s="9">
        <f t="shared" si="199"/>
        <v>82</v>
      </c>
      <c r="O415" s="81">
        <f t="shared" si="199"/>
        <v>0</v>
      </c>
      <c r="P415" s="81">
        <f t="shared" si="199"/>
        <v>82</v>
      </c>
      <c r="Q415" s="81">
        <f t="shared" si="199"/>
        <v>0</v>
      </c>
    </row>
    <row r="416" spans="1:17" ht="42" customHeight="1">
      <c r="A416" s="109" t="s">
        <v>86</v>
      </c>
      <c r="B416" s="13" t="s">
        <v>121</v>
      </c>
      <c r="C416" s="13" t="s">
        <v>121</v>
      </c>
      <c r="D416" s="13" t="s">
        <v>241</v>
      </c>
      <c r="E416" s="13" t="s">
        <v>167</v>
      </c>
      <c r="F416" s="9">
        <f>G416+H416+I416</f>
        <v>36.6</v>
      </c>
      <c r="G416" s="9"/>
      <c r="H416" s="9">
        <f>20+20-3.4</f>
        <v>36.6</v>
      </c>
      <c r="I416" s="9"/>
      <c r="J416" s="9">
        <f>K416+L416+M416</f>
        <v>40</v>
      </c>
      <c r="K416" s="9"/>
      <c r="L416" s="9">
        <f>20+20</f>
        <v>40</v>
      </c>
      <c r="M416" s="9"/>
      <c r="N416" s="9">
        <f>O416+P416+Q416</f>
        <v>40</v>
      </c>
      <c r="O416" s="81"/>
      <c r="P416" s="81">
        <f>20+20</f>
        <v>40</v>
      </c>
      <c r="Q416" s="81"/>
    </row>
    <row r="417" spans="1:17" ht="18.75">
      <c r="A417" s="109" t="s">
        <v>179</v>
      </c>
      <c r="B417" s="13" t="s">
        <v>121</v>
      </c>
      <c r="C417" s="13" t="s">
        <v>121</v>
      </c>
      <c r="D417" s="13" t="s">
        <v>241</v>
      </c>
      <c r="E417" s="13" t="s">
        <v>178</v>
      </c>
      <c r="F417" s="9">
        <f>G417+H417+I417</f>
        <v>42</v>
      </c>
      <c r="G417" s="9"/>
      <c r="H417" s="9">
        <f>15+27</f>
        <v>42</v>
      </c>
      <c r="I417" s="9"/>
      <c r="J417" s="9">
        <f>K417+L417+M417</f>
        <v>42</v>
      </c>
      <c r="K417" s="9"/>
      <c r="L417" s="9">
        <f>15+27</f>
        <v>42</v>
      </c>
      <c r="M417" s="9"/>
      <c r="N417" s="9">
        <f>O417+P417+Q417</f>
        <v>42</v>
      </c>
      <c r="O417" s="81"/>
      <c r="P417" s="81">
        <f>15+27</f>
        <v>42</v>
      </c>
      <c r="Q417" s="81"/>
    </row>
    <row r="418" spans="1:17" ht="46.5" customHeight="1">
      <c r="A418" s="109" t="s">
        <v>244</v>
      </c>
      <c r="B418" s="13" t="s">
        <v>121</v>
      </c>
      <c r="C418" s="13" t="s">
        <v>121</v>
      </c>
      <c r="D418" s="13" t="s">
        <v>242</v>
      </c>
      <c r="E418" s="13"/>
      <c r="F418" s="9">
        <f aca="true" t="shared" si="200" ref="F418:Q419">F419</f>
        <v>57.6</v>
      </c>
      <c r="G418" s="9">
        <f t="shared" si="200"/>
        <v>0</v>
      </c>
      <c r="H418" s="9">
        <f t="shared" si="200"/>
        <v>57.6</v>
      </c>
      <c r="I418" s="9">
        <f t="shared" si="200"/>
        <v>0</v>
      </c>
      <c r="J418" s="9">
        <f t="shared" si="200"/>
        <v>54.2</v>
      </c>
      <c r="K418" s="9">
        <f t="shared" si="200"/>
        <v>0</v>
      </c>
      <c r="L418" s="9">
        <f t="shared" si="200"/>
        <v>54.2</v>
      </c>
      <c r="M418" s="9">
        <f t="shared" si="200"/>
        <v>0</v>
      </c>
      <c r="N418" s="9">
        <f t="shared" si="200"/>
        <v>54.2</v>
      </c>
      <c r="O418" s="81">
        <f t="shared" si="200"/>
        <v>0</v>
      </c>
      <c r="P418" s="81">
        <f t="shared" si="200"/>
        <v>54.2</v>
      </c>
      <c r="Q418" s="81">
        <f t="shared" si="200"/>
        <v>0</v>
      </c>
    </row>
    <row r="419" spans="1:17" ht="21.75" customHeight="1">
      <c r="A419" s="109" t="s">
        <v>168</v>
      </c>
      <c r="B419" s="13" t="s">
        <v>121</v>
      </c>
      <c r="C419" s="13" t="s">
        <v>121</v>
      </c>
      <c r="D419" s="13" t="s">
        <v>243</v>
      </c>
      <c r="E419" s="13"/>
      <c r="F419" s="9">
        <f>F420</f>
        <v>57.6</v>
      </c>
      <c r="G419" s="9">
        <f t="shared" si="200"/>
        <v>0</v>
      </c>
      <c r="H419" s="9">
        <f t="shared" si="200"/>
        <v>57.6</v>
      </c>
      <c r="I419" s="9">
        <f t="shared" si="200"/>
        <v>0</v>
      </c>
      <c r="J419" s="9">
        <f t="shared" si="200"/>
        <v>54.2</v>
      </c>
      <c r="K419" s="9">
        <f t="shared" si="200"/>
        <v>0</v>
      </c>
      <c r="L419" s="9">
        <f t="shared" si="200"/>
        <v>54.2</v>
      </c>
      <c r="M419" s="9">
        <f t="shared" si="200"/>
        <v>0</v>
      </c>
      <c r="N419" s="9">
        <f t="shared" si="200"/>
        <v>54.2</v>
      </c>
      <c r="O419" s="81">
        <f t="shared" si="200"/>
        <v>0</v>
      </c>
      <c r="P419" s="81">
        <f t="shared" si="200"/>
        <v>54.2</v>
      </c>
      <c r="Q419" s="81">
        <f t="shared" si="200"/>
        <v>0</v>
      </c>
    </row>
    <row r="420" spans="1:17" ht="18.75">
      <c r="A420" s="109" t="s">
        <v>179</v>
      </c>
      <c r="B420" s="13" t="s">
        <v>121</v>
      </c>
      <c r="C420" s="13" t="s">
        <v>121</v>
      </c>
      <c r="D420" s="13" t="s">
        <v>243</v>
      </c>
      <c r="E420" s="13" t="s">
        <v>178</v>
      </c>
      <c r="F420" s="9">
        <f>G420+H420+I420</f>
        <v>57.6</v>
      </c>
      <c r="G420" s="9"/>
      <c r="H420" s="9">
        <f>42.2+12+3.4</f>
        <v>57.6</v>
      </c>
      <c r="I420" s="9"/>
      <c r="J420" s="9">
        <f>K420+L420+M420</f>
        <v>54.2</v>
      </c>
      <c r="K420" s="9"/>
      <c r="L420" s="9">
        <f>42.2+12</f>
        <v>54.2</v>
      </c>
      <c r="M420" s="9"/>
      <c r="N420" s="9">
        <f>O420+P420+Q420</f>
        <v>54.2</v>
      </c>
      <c r="O420" s="81"/>
      <c r="P420" s="81">
        <f>42.2+12</f>
        <v>54.2</v>
      </c>
      <c r="Q420" s="81"/>
    </row>
    <row r="421" spans="1:17" ht="18.75">
      <c r="A421" s="87" t="s">
        <v>144</v>
      </c>
      <c r="B421" s="10" t="s">
        <v>121</v>
      </c>
      <c r="C421" s="10" t="s">
        <v>117</v>
      </c>
      <c r="D421" s="10"/>
      <c r="E421" s="10"/>
      <c r="F421" s="11">
        <f aca="true" t="shared" si="201" ref="F421:Q421">F422+F457</f>
        <v>65434.6</v>
      </c>
      <c r="G421" s="11">
        <f t="shared" si="201"/>
        <v>5419.8</v>
      </c>
      <c r="H421" s="11">
        <f t="shared" si="201"/>
        <v>60014.799999999996</v>
      </c>
      <c r="I421" s="11">
        <f t="shared" si="201"/>
        <v>0</v>
      </c>
      <c r="J421" s="11">
        <f t="shared" si="201"/>
        <v>71163.9</v>
      </c>
      <c r="K421" s="11">
        <f t="shared" si="201"/>
        <v>12345.4</v>
      </c>
      <c r="L421" s="11">
        <f t="shared" si="201"/>
        <v>58818.49999999999</v>
      </c>
      <c r="M421" s="11">
        <f t="shared" si="201"/>
        <v>0</v>
      </c>
      <c r="N421" s="11">
        <f t="shared" si="201"/>
        <v>57069.600000000006</v>
      </c>
      <c r="O421" s="81">
        <f t="shared" si="201"/>
        <v>27.8</v>
      </c>
      <c r="P421" s="81">
        <f t="shared" si="201"/>
        <v>57041.8</v>
      </c>
      <c r="Q421" s="81">
        <f t="shared" si="201"/>
        <v>0</v>
      </c>
    </row>
    <row r="422" spans="1:17" ht="43.5" customHeight="1">
      <c r="A422" s="109" t="s">
        <v>459</v>
      </c>
      <c r="B422" s="13" t="s">
        <v>121</v>
      </c>
      <c r="C422" s="13" t="s">
        <v>117</v>
      </c>
      <c r="D422" s="105" t="s">
        <v>265</v>
      </c>
      <c r="E422" s="13"/>
      <c r="F422" s="9">
        <f aca="true" t="shared" si="202" ref="F422:Q422">F423+F441</f>
        <v>65412.1</v>
      </c>
      <c r="G422" s="9">
        <f t="shared" si="202"/>
        <v>5419.8</v>
      </c>
      <c r="H422" s="9">
        <f t="shared" si="202"/>
        <v>59992.299999999996</v>
      </c>
      <c r="I422" s="9">
        <f t="shared" si="202"/>
        <v>0</v>
      </c>
      <c r="J422" s="9">
        <f t="shared" si="202"/>
        <v>71141.4</v>
      </c>
      <c r="K422" s="9">
        <f t="shared" si="202"/>
        <v>12345.4</v>
      </c>
      <c r="L422" s="9">
        <f t="shared" si="202"/>
        <v>58795.99999999999</v>
      </c>
      <c r="M422" s="9">
        <f t="shared" si="202"/>
        <v>0</v>
      </c>
      <c r="N422" s="9">
        <f t="shared" si="202"/>
        <v>57047.100000000006</v>
      </c>
      <c r="O422" s="81">
        <f t="shared" si="202"/>
        <v>27.8</v>
      </c>
      <c r="P422" s="81">
        <f t="shared" si="202"/>
        <v>57019.3</v>
      </c>
      <c r="Q422" s="81">
        <f t="shared" si="202"/>
        <v>0</v>
      </c>
    </row>
    <row r="423" spans="1:17" ht="25.5" customHeight="1">
      <c r="A423" s="129" t="s">
        <v>18</v>
      </c>
      <c r="B423" s="13" t="s">
        <v>121</v>
      </c>
      <c r="C423" s="13" t="s">
        <v>117</v>
      </c>
      <c r="D423" s="105" t="s">
        <v>266</v>
      </c>
      <c r="E423" s="13"/>
      <c r="F423" s="9">
        <f>F424+F427+F432+F435+F438</f>
        <v>7444.9</v>
      </c>
      <c r="G423" s="9">
        <f aca="true" t="shared" si="203" ref="G423:N423">G424+G427+G432+G435+G438</f>
        <v>5419.8</v>
      </c>
      <c r="H423" s="9">
        <f t="shared" si="203"/>
        <v>2025.1</v>
      </c>
      <c r="I423" s="9">
        <f t="shared" si="203"/>
        <v>0</v>
      </c>
      <c r="J423" s="9">
        <f>J424+J427+J432+J435+J438</f>
        <v>13789</v>
      </c>
      <c r="K423" s="9">
        <f t="shared" si="203"/>
        <v>12345.4</v>
      </c>
      <c r="L423" s="9">
        <f t="shared" si="203"/>
        <v>1443.6</v>
      </c>
      <c r="M423" s="9">
        <f t="shared" si="203"/>
        <v>0</v>
      </c>
      <c r="N423" s="9">
        <f t="shared" si="203"/>
        <v>63.8</v>
      </c>
      <c r="O423" s="81">
        <f>O424+O427+O432</f>
        <v>27.8</v>
      </c>
      <c r="P423" s="81">
        <f>P424+P427+P432</f>
        <v>36</v>
      </c>
      <c r="Q423" s="81">
        <f>Q424+Q427+Q432</f>
        <v>0</v>
      </c>
    </row>
    <row r="424" spans="1:17" ht="60.75" customHeight="1">
      <c r="A424" s="129" t="s">
        <v>273</v>
      </c>
      <c r="B424" s="13" t="s">
        <v>121</v>
      </c>
      <c r="C424" s="13" t="s">
        <v>117</v>
      </c>
      <c r="D424" s="105" t="s">
        <v>48</v>
      </c>
      <c r="E424" s="13"/>
      <c r="F424" s="9">
        <f aca="true" t="shared" si="204" ref="F424:Q425">F425</f>
        <v>7.8</v>
      </c>
      <c r="G424" s="9">
        <f t="shared" si="204"/>
        <v>7.8</v>
      </c>
      <c r="H424" s="9">
        <f t="shared" si="204"/>
        <v>0</v>
      </c>
      <c r="I424" s="9">
        <f t="shared" si="204"/>
        <v>0</v>
      </c>
      <c r="J424" s="9">
        <f t="shared" si="204"/>
        <v>7.8</v>
      </c>
      <c r="K424" s="9">
        <f t="shared" si="204"/>
        <v>7.8</v>
      </c>
      <c r="L424" s="9">
        <f t="shared" si="204"/>
        <v>0</v>
      </c>
      <c r="M424" s="9">
        <f t="shared" si="204"/>
        <v>0</v>
      </c>
      <c r="N424" s="9">
        <f t="shared" si="204"/>
        <v>7.8</v>
      </c>
      <c r="O424" s="81">
        <f t="shared" si="204"/>
        <v>7.8</v>
      </c>
      <c r="P424" s="81">
        <f t="shared" si="204"/>
        <v>0</v>
      </c>
      <c r="Q424" s="81">
        <f t="shared" si="204"/>
        <v>0</v>
      </c>
    </row>
    <row r="425" spans="1:17" ht="62.25" customHeight="1">
      <c r="A425" s="109" t="s">
        <v>91</v>
      </c>
      <c r="B425" s="13" t="s">
        <v>121</v>
      </c>
      <c r="C425" s="13" t="s">
        <v>117</v>
      </c>
      <c r="D425" s="105" t="s">
        <v>49</v>
      </c>
      <c r="E425" s="13"/>
      <c r="F425" s="9">
        <f t="shared" si="204"/>
        <v>7.8</v>
      </c>
      <c r="G425" s="9">
        <f t="shared" si="204"/>
        <v>7.8</v>
      </c>
      <c r="H425" s="9">
        <f t="shared" si="204"/>
        <v>0</v>
      </c>
      <c r="I425" s="9">
        <f t="shared" si="204"/>
        <v>0</v>
      </c>
      <c r="J425" s="9">
        <f t="shared" si="204"/>
        <v>7.8</v>
      </c>
      <c r="K425" s="9">
        <f t="shared" si="204"/>
        <v>7.8</v>
      </c>
      <c r="L425" s="9">
        <f t="shared" si="204"/>
        <v>0</v>
      </c>
      <c r="M425" s="9">
        <f t="shared" si="204"/>
        <v>0</v>
      </c>
      <c r="N425" s="9">
        <f t="shared" si="204"/>
        <v>7.8</v>
      </c>
      <c r="O425" s="81">
        <f t="shared" si="204"/>
        <v>7.8</v>
      </c>
      <c r="P425" s="81">
        <f t="shared" si="204"/>
        <v>0</v>
      </c>
      <c r="Q425" s="81">
        <f t="shared" si="204"/>
        <v>0</v>
      </c>
    </row>
    <row r="426" spans="1:17" ht="24" customHeight="1">
      <c r="A426" s="109" t="s">
        <v>209</v>
      </c>
      <c r="B426" s="13" t="s">
        <v>121</v>
      </c>
      <c r="C426" s="13" t="s">
        <v>117</v>
      </c>
      <c r="D426" s="105" t="s">
        <v>49</v>
      </c>
      <c r="E426" s="13" t="s">
        <v>208</v>
      </c>
      <c r="F426" s="9">
        <f>G426+H426+I426</f>
        <v>7.8</v>
      </c>
      <c r="G426" s="9">
        <v>7.8</v>
      </c>
      <c r="H426" s="9"/>
      <c r="I426" s="9"/>
      <c r="J426" s="9">
        <f>K426+L426+M426</f>
        <v>7.8</v>
      </c>
      <c r="K426" s="9">
        <v>7.8</v>
      </c>
      <c r="L426" s="9"/>
      <c r="M426" s="9"/>
      <c r="N426" s="9">
        <f>O426+P426+Q426</f>
        <v>7.8</v>
      </c>
      <c r="O426" s="90">
        <v>7.8</v>
      </c>
      <c r="P426" s="91"/>
      <c r="Q426" s="91"/>
    </row>
    <row r="427" spans="1:17" ht="44.25" customHeight="1">
      <c r="A427" s="109" t="s">
        <v>333</v>
      </c>
      <c r="B427" s="13" t="s">
        <v>121</v>
      </c>
      <c r="C427" s="13" t="s">
        <v>117</v>
      </c>
      <c r="D427" s="105" t="s">
        <v>270</v>
      </c>
      <c r="E427" s="13"/>
      <c r="F427" s="9">
        <f>F430+F428</f>
        <v>56</v>
      </c>
      <c r="G427" s="9">
        <f aca="true" t="shared" si="205" ref="G427:Q427">G430+G428</f>
        <v>20</v>
      </c>
      <c r="H427" s="9">
        <f t="shared" si="205"/>
        <v>36</v>
      </c>
      <c r="I427" s="9">
        <f t="shared" si="205"/>
        <v>0</v>
      </c>
      <c r="J427" s="9">
        <f t="shared" si="205"/>
        <v>56</v>
      </c>
      <c r="K427" s="9">
        <f t="shared" si="205"/>
        <v>20</v>
      </c>
      <c r="L427" s="9">
        <f t="shared" si="205"/>
        <v>36</v>
      </c>
      <c r="M427" s="9">
        <f t="shared" si="205"/>
        <v>0</v>
      </c>
      <c r="N427" s="9">
        <f t="shared" si="205"/>
        <v>56</v>
      </c>
      <c r="O427" s="81">
        <f t="shared" si="205"/>
        <v>20</v>
      </c>
      <c r="P427" s="81">
        <f t="shared" si="205"/>
        <v>36</v>
      </c>
      <c r="Q427" s="81">
        <f t="shared" si="205"/>
        <v>0</v>
      </c>
    </row>
    <row r="428" spans="1:17" ht="44.25" customHeight="1">
      <c r="A428" s="109" t="s">
        <v>413</v>
      </c>
      <c r="B428" s="13" t="s">
        <v>121</v>
      </c>
      <c r="C428" s="13" t="s">
        <v>117</v>
      </c>
      <c r="D428" s="105" t="s">
        <v>412</v>
      </c>
      <c r="E428" s="13"/>
      <c r="F428" s="9">
        <f aca="true" t="shared" si="206" ref="F428:Q428">F429</f>
        <v>36</v>
      </c>
      <c r="G428" s="9">
        <f t="shared" si="206"/>
        <v>0</v>
      </c>
      <c r="H428" s="9">
        <f t="shared" si="206"/>
        <v>36</v>
      </c>
      <c r="I428" s="9">
        <f t="shared" si="206"/>
        <v>0</v>
      </c>
      <c r="J428" s="9">
        <f t="shared" si="206"/>
        <v>36</v>
      </c>
      <c r="K428" s="9">
        <f t="shared" si="206"/>
        <v>0</v>
      </c>
      <c r="L428" s="9">
        <f t="shared" si="206"/>
        <v>36</v>
      </c>
      <c r="M428" s="9">
        <f t="shared" si="206"/>
        <v>0</v>
      </c>
      <c r="N428" s="9">
        <f t="shared" si="206"/>
        <v>36</v>
      </c>
      <c r="O428" s="81">
        <f t="shared" si="206"/>
        <v>0</v>
      </c>
      <c r="P428" s="81">
        <f t="shared" si="206"/>
        <v>36</v>
      </c>
      <c r="Q428" s="81">
        <f t="shared" si="206"/>
        <v>0</v>
      </c>
    </row>
    <row r="429" spans="1:17" ht="27.75" customHeight="1">
      <c r="A429" s="109" t="s">
        <v>209</v>
      </c>
      <c r="B429" s="13" t="s">
        <v>121</v>
      </c>
      <c r="C429" s="13" t="s">
        <v>117</v>
      </c>
      <c r="D429" s="105" t="s">
        <v>411</v>
      </c>
      <c r="E429" s="13" t="s">
        <v>208</v>
      </c>
      <c r="F429" s="9">
        <f>G429+H428+I429</f>
        <v>36</v>
      </c>
      <c r="G429" s="9"/>
      <c r="H429" s="9">
        <v>36</v>
      </c>
      <c r="I429" s="9"/>
      <c r="J429" s="9">
        <f>K429+L429+M429</f>
        <v>36</v>
      </c>
      <c r="K429" s="9"/>
      <c r="L429" s="9">
        <v>36</v>
      </c>
      <c r="M429" s="9"/>
      <c r="N429" s="9">
        <f>O429+P429+Q429</f>
        <v>36</v>
      </c>
      <c r="O429" s="81"/>
      <c r="P429" s="81">
        <v>36</v>
      </c>
      <c r="Q429" s="81"/>
    </row>
    <row r="430" spans="1:17" ht="66" customHeight="1">
      <c r="A430" s="109" t="s">
        <v>91</v>
      </c>
      <c r="B430" s="13" t="s">
        <v>121</v>
      </c>
      <c r="C430" s="13" t="s">
        <v>117</v>
      </c>
      <c r="D430" s="105" t="s">
        <v>51</v>
      </c>
      <c r="E430" s="13"/>
      <c r="F430" s="9">
        <f aca="true" t="shared" si="207" ref="F430:Q430">F431</f>
        <v>20</v>
      </c>
      <c r="G430" s="9">
        <f t="shared" si="207"/>
        <v>20</v>
      </c>
      <c r="H430" s="9">
        <f t="shared" si="207"/>
        <v>0</v>
      </c>
      <c r="I430" s="9">
        <f t="shared" si="207"/>
        <v>0</v>
      </c>
      <c r="J430" s="9">
        <f t="shared" si="207"/>
        <v>20</v>
      </c>
      <c r="K430" s="9">
        <f t="shared" si="207"/>
        <v>20</v>
      </c>
      <c r="L430" s="9">
        <f t="shared" si="207"/>
        <v>0</v>
      </c>
      <c r="M430" s="9">
        <f t="shared" si="207"/>
        <v>0</v>
      </c>
      <c r="N430" s="9">
        <f t="shared" si="207"/>
        <v>20</v>
      </c>
      <c r="O430" s="81">
        <f t="shared" si="207"/>
        <v>20</v>
      </c>
      <c r="P430" s="81">
        <f t="shared" si="207"/>
        <v>0</v>
      </c>
      <c r="Q430" s="81">
        <f t="shared" si="207"/>
        <v>0</v>
      </c>
    </row>
    <row r="431" spans="1:17" ht="24.75" customHeight="1">
      <c r="A431" s="109" t="s">
        <v>209</v>
      </c>
      <c r="B431" s="13" t="s">
        <v>121</v>
      </c>
      <c r="C431" s="13" t="s">
        <v>117</v>
      </c>
      <c r="D431" s="105" t="s">
        <v>51</v>
      </c>
      <c r="E431" s="13" t="s">
        <v>208</v>
      </c>
      <c r="F431" s="9">
        <f>G431+H431+I431</f>
        <v>20</v>
      </c>
      <c r="G431" s="9">
        <v>20</v>
      </c>
      <c r="H431" s="9"/>
      <c r="I431" s="9"/>
      <c r="J431" s="9">
        <f>K431+L431+M431</f>
        <v>20</v>
      </c>
      <c r="K431" s="9">
        <v>20</v>
      </c>
      <c r="L431" s="9"/>
      <c r="M431" s="9"/>
      <c r="N431" s="9">
        <f>O431+P431+Q431</f>
        <v>20</v>
      </c>
      <c r="O431" s="81">
        <v>20</v>
      </c>
      <c r="P431" s="81"/>
      <c r="Q431" s="81"/>
    </row>
    <row r="432" spans="1:17" ht="43.5" customHeight="1">
      <c r="A432" s="109" t="s">
        <v>597</v>
      </c>
      <c r="B432" s="13" t="s">
        <v>121</v>
      </c>
      <c r="C432" s="13" t="s">
        <v>117</v>
      </c>
      <c r="D432" s="105" t="s">
        <v>397</v>
      </c>
      <c r="E432" s="13"/>
      <c r="F432" s="9">
        <f aca="true" t="shared" si="208" ref="F432:Q433">F433</f>
        <v>1846.3</v>
      </c>
      <c r="G432" s="9">
        <f t="shared" si="208"/>
        <v>0</v>
      </c>
      <c r="H432" s="9">
        <f t="shared" si="208"/>
        <v>1846.3</v>
      </c>
      <c r="I432" s="9">
        <f t="shared" si="208"/>
        <v>0</v>
      </c>
      <c r="J432" s="9">
        <f t="shared" si="208"/>
        <v>1251.6</v>
      </c>
      <c r="K432" s="9">
        <f t="shared" si="208"/>
        <v>0</v>
      </c>
      <c r="L432" s="9">
        <f t="shared" si="208"/>
        <v>1251.6</v>
      </c>
      <c r="M432" s="9">
        <f t="shared" si="208"/>
        <v>0</v>
      </c>
      <c r="N432" s="9">
        <f t="shared" si="208"/>
        <v>0</v>
      </c>
      <c r="O432" s="81">
        <f t="shared" si="208"/>
        <v>0</v>
      </c>
      <c r="P432" s="81">
        <f t="shared" si="208"/>
        <v>0</v>
      </c>
      <c r="Q432" s="81">
        <f t="shared" si="208"/>
        <v>0</v>
      </c>
    </row>
    <row r="433" spans="1:17" ht="63.75" customHeight="1">
      <c r="A433" s="130" t="s">
        <v>596</v>
      </c>
      <c r="B433" s="13" t="s">
        <v>121</v>
      </c>
      <c r="C433" s="13" t="s">
        <v>117</v>
      </c>
      <c r="D433" s="169" t="s">
        <v>502</v>
      </c>
      <c r="E433" s="13"/>
      <c r="F433" s="9">
        <f>F434</f>
        <v>1846.3</v>
      </c>
      <c r="G433" s="9">
        <f t="shared" si="208"/>
        <v>0</v>
      </c>
      <c r="H433" s="9">
        <f t="shared" si="208"/>
        <v>1846.3</v>
      </c>
      <c r="I433" s="9">
        <f t="shared" si="208"/>
        <v>0</v>
      </c>
      <c r="J433" s="9">
        <f t="shared" si="208"/>
        <v>1251.6</v>
      </c>
      <c r="K433" s="9">
        <f t="shared" si="208"/>
        <v>0</v>
      </c>
      <c r="L433" s="9">
        <f t="shared" si="208"/>
        <v>1251.6</v>
      </c>
      <c r="M433" s="9">
        <f t="shared" si="208"/>
        <v>0</v>
      </c>
      <c r="N433" s="9">
        <f t="shared" si="208"/>
        <v>0</v>
      </c>
      <c r="O433" s="81">
        <f t="shared" si="208"/>
        <v>0</v>
      </c>
      <c r="P433" s="81">
        <f t="shared" si="208"/>
        <v>0</v>
      </c>
      <c r="Q433" s="81">
        <f t="shared" si="208"/>
        <v>0</v>
      </c>
    </row>
    <row r="434" spans="1:17" ht="43.5" customHeight="1">
      <c r="A434" s="109" t="s">
        <v>86</v>
      </c>
      <c r="B434" s="110" t="s">
        <v>121</v>
      </c>
      <c r="C434" s="110" t="s">
        <v>117</v>
      </c>
      <c r="D434" s="111" t="s">
        <v>502</v>
      </c>
      <c r="E434" s="110" t="s">
        <v>167</v>
      </c>
      <c r="F434" s="81">
        <f>G434+H434+I434</f>
        <v>1846.3</v>
      </c>
      <c r="G434" s="9"/>
      <c r="H434" s="9">
        <v>1846.3</v>
      </c>
      <c r="I434" s="9"/>
      <c r="J434" s="9">
        <f>K434+L434+M434</f>
        <v>1251.6</v>
      </c>
      <c r="K434" s="9"/>
      <c r="L434" s="9">
        <v>1251.6</v>
      </c>
      <c r="M434" s="9"/>
      <c r="N434" s="9">
        <f>O434+P434+Q434</f>
        <v>0</v>
      </c>
      <c r="O434" s="81"/>
      <c r="P434" s="81">
        <v>0</v>
      </c>
      <c r="Q434" s="81"/>
    </row>
    <row r="435" spans="1:17" ht="28.5" customHeight="1">
      <c r="A435" s="175" t="s">
        <v>525</v>
      </c>
      <c r="B435" s="110" t="s">
        <v>121</v>
      </c>
      <c r="C435" s="110" t="s">
        <v>117</v>
      </c>
      <c r="D435" s="123" t="s">
        <v>467</v>
      </c>
      <c r="E435" s="110"/>
      <c r="F435" s="81">
        <f aca="true" t="shared" si="209" ref="F435:N436">F436</f>
        <v>2195.2999999999997</v>
      </c>
      <c r="G435" s="9">
        <f t="shared" si="209"/>
        <v>2195.1</v>
      </c>
      <c r="H435" s="9">
        <f t="shared" si="209"/>
        <v>0.2</v>
      </c>
      <c r="I435" s="9">
        <f t="shared" si="209"/>
        <v>0</v>
      </c>
      <c r="J435" s="9">
        <f t="shared" si="209"/>
        <v>8840.4</v>
      </c>
      <c r="K435" s="9">
        <f t="shared" si="209"/>
        <v>8839.5</v>
      </c>
      <c r="L435" s="9">
        <f t="shared" si="209"/>
        <v>0.9</v>
      </c>
      <c r="M435" s="9">
        <f t="shared" si="209"/>
        <v>0</v>
      </c>
      <c r="N435" s="9">
        <f t="shared" si="209"/>
        <v>0</v>
      </c>
      <c r="O435" s="81"/>
      <c r="P435" s="81"/>
      <c r="Q435" s="81"/>
    </row>
    <row r="436" spans="1:17" ht="43.5" customHeight="1">
      <c r="A436" s="126" t="s">
        <v>662</v>
      </c>
      <c r="B436" s="110" t="s">
        <v>121</v>
      </c>
      <c r="C436" s="110" t="s">
        <v>117</v>
      </c>
      <c r="D436" s="111" t="s">
        <v>663</v>
      </c>
      <c r="E436" s="110"/>
      <c r="F436" s="81">
        <f t="shared" si="209"/>
        <v>2195.2999999999997</v>
      </c>
      <c r="G436" s="9">
        <f t="shared" si="209"/>
        <v>2195.1</v>
      </c>
      <c r="H436" s="9">
        <f t="shared" si="209"/>
        <v>0.2</v>
      </c>
      <c r="I436" s="9">
        <f t="shared" si="209"/>
        <v>0</v>
      </c>
      <c r="J436" s="9">
        <f t="shared" si="209"/>
        <v>8840.4</v>
      </c>
      <c r="K436" s="9">
        <f t="shared" si="209"/>
        <v>8839.5</v>
      </c>
      <c r="L436" s="9">
        <f t="shared" si="209"/>
        <v>0.9</v>
      </c>
      <c r="M436" s="9">
        <f t="shared" si="209"/>
        <v>0</v>
      </c>
      <c r="N436" s="9">
        <f t="shared" si="209"/>
        <v>0</v>
      </c>
      <c r="O436" s="81"/>
      <c r="P436" s="81"/>
      <c r="Q436" s="81"/>
    </row>
    <row r="437" spans="1:17" ht="43.5" customHeight="1">
      <c r="A437" s="109" t="s">
        <v>86</v>
      </c>
      <c r="B437" s="110" t="s">
        <v>121</v>
      </c>
      <c r="C437" s="110" t="s">
        <v>117</v>
      </c>
      <c r="D437" s="111" t="s">
        <v>663</v>
      </c>
      <c r="E437" s="110" t="s">
        <v>167</v>
      </c>
      <c r="F437" s="81">
        <f>G437+H437+I437</f>
        <v>2195.2999999999997</v>
      </c>
      <c r="G437" s="9">
        <v>2195.1</v>
      </c>
      <c r="H437" s="9">
        <v>0.2</v>
      </c>
      <c r="I437" s="9"/>
      <c r="J437" s="9">
        <f>K437+L437+M437</f>
        <v>8840.4</v>
      </c>
      <c r="K437" s="9">
        <v>8839.5</v>
      </c>
      <c r="L437" s="9">
        <v>0.9</v>
      </c>
      <c r="M437" s="9"/>
      <c r="N437" s="9">
        <f>O437+P437+Q437</f>
        <v>0</v>
      </c>
      <c r="O437" s="81"/>
      <c r="P437" s="81"/>
      <c r="Q437" s="81"/>
    </row>
    <row r="438" spans="1:17" ht="43.5" customHeight="1">
      <c r="A438" s="109" t="s">
        <v>526</v>
      </c>
      <c r="B438" s="110" t="s">
        <v>121</v>
      </c>
      <c r="C438" s="110" t="s">
        <v>117</v>
      </c>
      <c r="D438" s="111" t="s">
        <v>468</v>
      </c>
      <c r="E438" s="110"/>
      <c r="F438" s="81">
        <f aca="true" t="shared" si="210" ref="F438:N439">F439</f>
        <v>3339.5</v>
      </c>
      <c r="G438" s="9">
        <f t="shared" si="210"/>
        <v>3196.9</v>
      </c>
      <c r="H438" s="9">
        <f t="shared" si="210"/>
        <v>142.6</v>
      </c>
      <c r="I438" s="9">
        <f t="shared" si="210"/>
        <v>0</v>
      </c>
      <c r="J438" s="9">
        <f t="shared" si="210"/>
        <v>3633.2</v>
      </c>
      <c r="K438" s="9">
        <f t="shared" si="210"/>
        <v>3478.1</v>
      </c>
      <c r="L438" s="9">
        <f t="shared" si="210"/>
        <v>155.1</v>
      </c>
      <c r="M438" s="9">
        <f t="shared" si="210"/>
        <v>0</v>
      </c>
      <c r="N438" s="9">
        <f t="shared" si="210"/>
        <v>0</v>
      </c>
      <c r="O438" s="81"/>
      <c r="P438" s="81"/>
      <c r="Q438" s="81"/>
    </row>
    <row r="439" spans="1:17" ht="43.5" customHeight="1">
      <c r="A439" s="126" t="s">
        <v>660</v>
      </c>
      <c r="B439" s="110" t="s">
        <v>121</v>
      </c>
      <c r="C439" s="110" t="s">
        <v>117</v>
      </c>
      <c r="D439" s="111" t="s">
        <v>661</v>
      </c>
      <c r="E439" s="110"/>
      <c r="F439" s="81">
        <f t="shared" si="210"/>
        <v>3339.5</v>
      </c>
      <c r="G439" s="9">
        <f t="shared" si="210"/>
        <v>3196.9</v>
      </c>
      <c r="H439" s="9">
        <f t="shared" si="210"/>
        <v>142.6</v>
      </c>
      <c r="I439" s="9">
        <f t="shared" si="210"/>
        <v>0</v>
      </c>
      <c r="J439" s="9">
        <f t="shared" si="210"/>
        <v>3633.2</v>
      </c>
      <c r="K439" s="9">
        <f t="shared" si="210"/>
        <v>3478.1</v>
      </c>
      <c r="L439" s="9">
        <f t="shared" si="210"/>
        <v>155.1</v>
      </c>
      <c r="M439" s="9">
        <f t="shared" si="210"/>
        <v>0</v>
      </c>
      <c r="N439" s="9">
        <f t="shared" si="210"/>
        <v>0</v>
      </c>
      <c r="O439" s="81"/>
      <c r="P439" s="81"/>
      <c r="Q439" s="81"/>
    </row>
    <row r="440" spans="1:17" ht="27.75" customHeight="1">
      <c r="A440" s="109" t="s">
        <v>86</v>
      </c>
      <c r="B440" s="110" t="s">
        <v>121</v>
      </c>
      <c r="C440" s="110" t="s">
        <v>117</v>
      </c>
      <c r="D440" s="111" t="s">
        <v>661</v>
      </c>
      <c r="E440" s="110" t="s">
        <v>167</v>
      </c>
      <c r="F440" s="81">
        <f>G440+H440+I440</f>
        <v>3339.5</v>
      </c>
      <c r="G440" s="9">
        <v>3196.9</v>
      </c>
      <c r="H440" s="9">
        <v>142.6</v>
      </c>
      <c r="I440" s="9"/>
      <c r="J440" s="9">
        <f>K440+L440+M440</f>
        <v>3633.2</v>
      </c>
      <c r="K440" s="9">
        <v>3478.1</v>
      </c>
      <c r="L440" s="9">
        <v>155.1</v>
      </c>
      <c r="M440" s="9"/>
      <c r="N440" s="9">
        <f>O440+P440+Q440</f>
        <v>0</v>
      </c>
      <c r="O440" s="81"/>
      <c r="P440" s="81"/>
      <c r="Q440" s="81"/>
    </row>
    <row r="441" spans="1:17" ht="24.75" customHeight="1">
      <c r="A441" s="133" t="s">
        <v>29</v>
      </c>
      <c r="B441" s="110" t="s">
        <v>121</v>
      </c>
      <c r="C441" s="110" t="s">
        <v>117</v>
      </c>
      <c r="D441" s="110" t="s">
        <v>73</v>
      </c>
      <c r="E441" s="110"/>
      <c r="F441" s="81">
        <f aca="true" t="shared" si="211" ref="F441:Q441">F442+F450</f>
        <v>57967.2</v>
      </c>
      <c r="G441" s="9">
        <f t="shared" si="211"/>
        <v>0</v>
      </c>
      <c r="H441" s="9">
        <f t="shared" si="211"/>
        <v>57967.2</v>
      </c>
      <c r="I441" s="9">
        <f t="shared" si="211"/>
        <v>0</v>
      </c>
      <c r="J441" s="9">
        <f t="shared" si="211"/>
        <v>57352.399999999994</v>
      </c>
      <c r="K441" s="9">
        <f t="shared" si="211"/>
        <v>0</v>
      </c>
      <c r="L441" s="9">
        <f t="shared" si="211"/>
        <v>57352.399999999994</v>
      </c>
      <c r="M441" s="9">
        <f t="shared" si="211"/>
        <v>0</v>
      </c>
      <c r="N441" s="9">
        <f t="shared" si="211"/>
        <v>56983.3</v>
      </c>
      <c r="O441" s="81">
        <f t="shared" si="211"/>
        <v>0</v>
      </c>
      <c r="P441" s="81">
        <f t="shared" si="211"/>
        <v>56983.3</v>
      </c>
      <c r="Q441" s="81">
        <f t="shared" si="211"/>
        <v>0</v>
      </c>
    </row>
    <row r="442" spans="1:17" ht="99.75" customHeight="1">
      <c r="A442" s="109" t="s">
        <v>460</v>
      </c>
      <c r="B442" s="110" t="s">
        <v>121</v>
      </c>
      <c r="C442" s="110" t="s">
        <v>117</v>
      </c>
      <c r="D442" s="110" t="s">
        <v>102</v>
      </c>
      <c r="E442" s="110"/>
      <c r="F442" s="81">
        <f aca="true" t="shared" si="212" ref="F442:Q442">F443+F448</f>
        <v>54050.5</v>
      </c>
      <c r="G442" s="9">
        <f t="shared" si="212"/>
        <v>0</v>
      </c>
      <c r="H442" s="9">
        <f t="shared" si="212"/>
        <v>54050.5</v>
      </c>
      <c r="I442" s="9">
        <f t="shared" si="212"/>
        <v>0</v>
      </c>
      <c r="J442" s="9">
        <f t="shared" si="212"/>
        <v>53374.2</v>
      </c>
      <c r="K442" s="9">
        <f t="shared" si="212"/>
        <v>0</v>
      </c>
      <c r="L442" s="9">
        <f t="shared" si="212"/>
        <v>53374.2</v>
      </c>
      <c r="M442" s="9">
        <f t="shared" si="212"/>
        <v>0</v>
      </c>
      <c r="N442" s="9">
        <f t="shared" si="212"/>
        <v>53066.600000000006</v>
      </c>
      <c r="O442" s="81">
        <f t="shared" si="212"/>
        <v>0</v>
      </c>
      <c r="P442" s="81">
        <f t="shared" si="212"/>
        <v>53066.600000000006</v>
      </c>
      <c r="Q442" s="81">
        <f t="shared" si="212"/>
        <v>0</v>
      </c>
    </row>
    <row r="443" spans="1:17" ht="26.25" customHeight="1">
      <c r="A443" s="109" t="s">
        <v>366</v>
      </c>
      <c r="B443" s="13" t="s">
        <v>121</v>
      </c>
      <c r="C443" s="13" t="s">
        <v>117</v>
      </c>
      <c r="D443" s="13" t="s">
        <v>367</v>
      </c>
      <c r="E443" s="13"/>
      <c r="F443" s="9">
        <f>F444+F445+F447+F446</f>
        <v>21102.399999999998</v>
      </c>
      <c r="G443" s="9">
        <f aca="true" t="shared" si="213" ref="G443:N443">G444+G445+G447+G446</f>
        <v>0</v>
      </c>
      <c r="H443" s="9">
        <f t="shared" si="213"/>
        <v>21102.399999999998</v>
      </c>
      <c r="I443" s="9">
        <f t="shared" si="213"/>
        <v>0</v>
      </c>
      <c r="J443" s="9">
        <f t="shared" si="213"/>
        <v>19769.100000000002</v>
      </c>
      <c r="K443" s="9">
        <f t="shared" si="213"/>
        <v>0</v>
      </c>
      <c r="L443" s="9">
        <f t="shared" si="213"/>
        <v>19769.100000000002</v>
      </c>
      <c r="M443" s="9">
        <f t="shared" si="213"/>
        <v>0</v>
      </c>
      <c r="N443" s="9">
        <f t="shared" si="213"/>
        <v>19159.100000000002</v>
      </c>
      <c r="O443" s="81">
        <f>O444+O445+O447</f>
        <v>0</v>
      </c>
      <c r="P443" s="81">
        <f>P444+P445+P447</f>
        <v>19159.100000000002</v>
      </c>
      <c r="Q443" s="81">
        <f>Q444+Q445+Q447</f>
        <v>0</v>
      </c>
    </row>
    <row r="444" spans="1:17" ht="29.25" customHeight="1">
      <c r="A444" s="109" t="s">
        <v>575</v>
      </c>
      <c r="B444" s="13" t="s">
        <v>121</v>
      </c>
      <c r="C444" s="13" t="s">
        <v>117</v>
      </c>
      <c r="D444" s="13" t="s">
        <v>367</v>
      </c>
      <c r="E444" s="13" t="s">
        <v>143</v>
      </c>
      <c r="F444" s="9">
        <f>G444+H444+I444</f>
        <v>16152.5</v>
      </c>
      <c r="G444" s="9"/>
      <c r="H444" s="9">
        <f>16128.6+25-1.1</f>
        <v>16152.5</v>
      </c>
      <c r="I444" s="9"/>
      <c r="J444" s="9">
        <f>K444+L444+M444</f>
        <v>16798.7</v>
      </c>
      <c r="K444" s="9"/>
      <c r="L444" s="9">
        <f>16773.7+25</f>
        <v>16798.7</v>
      </c>
      <c r="M444" s="9"/>
      <c r="N444" s="9">
        <f>O444+P444+Q444</f>
        <v>16798.7</v>
      </c>
      <c r="O444" s="85"/>
      <c r="P444" s="81">
        <f>16773.7+25</f>
        <v>16798.7</v>
      </c>
      <c r="Q444" s="85"/>
    </row>
    <row r="445" spans="1:17" ht="42.75" customHeight="1">
      <c r="A445" s="109" t="s">
        <v>86</v>
      </c>
      <c r="B445" s="13" t="s">
        <v>121</v>
      </c>
      <c r="C445" s="13" t="s">
        <v>117</v>
      </c>
      <c r="D445" s="13" t="s">
        <v>367</v>
      </c>
      <c r="E445" s="13" t="s">
        <v>167</v>
      </c>
      <c r="F445" s="9">
        <f>G445+H445+I445</f>
        <v>4926.3</v>
      </c>
      <c r="G445" s="9"/>
      <c r="H445" s="9">
        <f>3445+1481.3</f>
        <v>4926.3</v>
      </c>
      <c r="I445" s="9"/>
      <c r="J445" s="9">
        <f>K445+L445+M445</f>
        <v>2947.9</v>
      </c>
      <c r="K445" s="9"/>
      <c r="L445" s="9">
        <v>2947.9</v>
      </c>
      <c r="M445" s="9"/>
      <c r="N445" s="9">
        <f>O445+P445+Q445</f>
        <v>2337.9</v>
      </c>
      <c r="O445" s="85"/>
      <c r="P445" s="81">
        <v>2337.9</v>
      </c>
      <c r="Q445" s="85"/>
    </row>
    <row r="446" spans="1:17" ht="25.5" customHeight="1">
      <c r="A446" s="109" t="s">
        <v>209</v>
      </c>
      <c r="B446" s="13" t="s">
        <v>121</v>
      </c>
      <c r="C446" s="13" t="s">
        <v>117</v>
      </c>
      <c r="D446" s="13" t="s">
        <v>367</v>
      </c>
      <c r="E446" s="13" t="s">
        <v>208</v>
      </c>
      <c r="F446" s="9">
        <f>G446+H446+I446</f>
        <v>1.1</v>
      </c>
      <c r="G446" s="9"/>
      <c r="H446" s="9">
        <v>1.1</v>
      </c>
      <c r="I446" s="9"/>
      <c r="J446" s="9"/>
      <c r="K446" s="9"/>
      <c r="L446" s="9"/>
      <c r="M446" s="9"/>
      <c r="N446" s="9"/>
      <c r="O446" s="85"/>
      <c r="P446" s="81"/>
      <c r="Q446" s="85"/>
    </row>
    <row r="447" spans="1:17" ht="18.75">
      <c r="A447" s="109" t="s">
        <v>165</v>
      </c>
      <c r="B447" s="13" t="s">
        <v>121</v>
      </c>
      <c r="C447" s="13" t="s">
        <v>117</v>
      </c>
      <c r="D447" s="13" t="s">
        <v>367</v>
      </c>
      <c r="E447" s="13" t="s">
        <v>166</v>
      </c>
      <c r="F447" s="9">
        <f>G447+H447+I447</f>
        <v>22.5</v>
      </c>
      <c r="G447" s="9"/>
      <c r="H447" s="9">
        <v>22.5</v>
      </c>
      <c r="I447" s="9"/>
      <c r="J447" s="9">
        <f>K447+L447+M447</f>
        <v>22.5</v>
      </c>
      <c r="K447" s="9"/>
      <c r="L447" s="9">
        <v>22.5</v>
      </c>
      <c r="M447" s="9"/>
      <c r="N447" s="9">
        <f>O447+P447+Q447</f>
        <v>22.5</v>
      </c>
      <c r="O447" s="85"/>
      <c r="P447" s="81">
        <v>22.5</v>
      </c>
      <c r="Q447" s="85"/>
    </row>
    <row r="448" spans="1:17" ht="42.75" customHeight="1">
      <c r="A448" s="112" t="s">
        <v>673</v>
      </c>
      <c r="B448" s="13" t="s">
        <v>121</v>
      </c>
      <c r="C448" s="13" t="s">
        <v>117</v>
      </c>
      <c r="D448" s="13" t="s">
        <v>420</v>
      </c>
      <c r="E448" s="13"/>
      <c r="F448" s="9">
        <f aca="true" t="shared" si="214" ref="F448:Q448">F449</f>
        <v>32948.1</v>
      </c>
      <c r="G448" s="9">
        <f t="shared" si="214"/>
        <v>0</v>
      </c>
      <c r="H448" s="9">
        <f t="shared" si="214"/>
        <v>32948.1</v>
      </c>
      <c r="I448" s="9">
        <f t="shared" si="214"/>
        <v>0</v>
      </c>
      <c r="J448" s="9">
        <f t="shared" si="214"/>
        <v>33605.1</v>
      </c>
      <c r="K448" s="9">
        <f t="shared" si="214"/>
        <v>0</v>
      </c>
      <c r="L448" s="9">
        <f t="shared" si="214"/>
        <v>33605.1</v>
      </c>
      <c r="M448" s="9">
        <f t="shared" si="214"/>
        <v>0</v>
      </c>
      <c r="N448" s="9">
        <f t="shared" si="214"/>
        <v>33907.5</v>
      </c>
      <c r="O448" s="81">
        <f t="shared" si="214"/>
        <v>0</v>
      </c>
      <c r="P448" s="81">
        <f t="shared" si="214"/>
        <v>33907.5</v>
      </c>
      <c r="Q448" s="81">
        <f t="shared" si="214"/>
        <v>0</v>
      </c>
    </row>
    <row r="449" spans="1:17" ht="24" customHeight="1">
      <c r="A449" s="109" t="s">
        <v>575</v>
      </c>
      <c r="B449" s="13" t="s">
        <v>121</v>
      </c>
      <c r="C449" s="13" t="s">
        <v>117</v>
      </c>
      <c r="D449" s="13" t="s">
        <v>420</v>
      </c>
      <c r="E449" s="13" t="s">
        <v>143</v>
      </c>
      <c r="F449" s="9">
        <f>G449+H449+I449</f>
        <v>32948.1</v>
      </c>
      <c r="G449" s="9"/>
      <c r="H449" s="9">
        <v>32948.1</v>
      </c>
      <c r="I449" s="9"/>
      <c r="J449" s="9">
        <f>K449+L449+M449</f>
        <v>33605.1</v>
      </c>
      <c r="K449" s="9"/>
      <c r="L449" s="9">
        <v>33605.1</v>
      </c>
      <c r="M449" s="9"/>
      <c r="N449" s="9">
        <f>O449+P449+Q449</f>
        <v>33907.5</v>
      </c>
      <c r="O449" s="85"/>
      <c r="P449" s="85">
        <v>33907.5</v>
      </c>
      <c r="Q449" s="85"/>
    </row>
    <row r="450" spans="1:17" ht="44.25" customHeight="1">
      <c r="A450" s="109" t="s">
        <v>314</v>
      </c>
      <c r="B450" s="13" t="s">
        <v>121</v>
      </c>
      <c r="C450" s="13" t="s">
        <v>117</v>
      </c>
      <c r="D450" s="13" t="s">
        <v>103</v>
      </c>
      <c r="E450" s="13"/>
      <c r="F450" s="9">
        <f aca="true" t="shared" si="215" ref="F450:Q450">F451+F455</f>
        <v>3916.7</v>
      </c>
      <c r="G450" s="9">
        <f t="shared" si="215"/>
        <v>0</v>
      </c>
      <c r="H450" s="9">
        <f t="shared" si="215"/>
        <v>3916.7</v>
      </c>
      <c r="I450" s="9">
        <f t="shared" si="215"/>
        <v>0</v>
      </c>
      <c r="J450" s="9">
        <f t="shared" si="215"/>
        <v>3978.2</v>
      </c>
      <c r="K450" s="9">
        <f t="shared" si="215"/>
        <v>0</v>
      </c>
      <c r="L450" s="9">
        <f t="shared" si="215"/>
        <v>3978.2</v>
      </c>
      <c r="M450" s="9">
        <f t="shared" si="215"/>
        <v>0</v>
      </c>
      <c r="N450" s="9">
        <f t="shared" si="215"/>
        <v>3916.7</v>
      </c>
      <c r="O450" s="81">
        <f t="shared" si="215"/>
        <v>0</v>
      </c>
      <c r="P450" s="81">
        <f t="shared" si="215"/>
        <v>3916.7</v>
      </c>
      <c r="Q450" s="81">
        <f t="shared" si="215"/>
        <v>0</v>
      </c>
    </row>
    <row r="451" spans="1:17" ht="27" customHeight="1">
      <c r="A451" s="109" t="s">
        <v>177</v>
      </c>
      <c r="B451" s="13" t="s">
        <v>121</v>
      </c>
      <c r="C451" s="13" t="s">
        <v>117</v>
      </c>
      <c r="D451" s="13" t="s">
        <v>104</v>
      </c>
      <c r="E451" s="13"/>
      <c r="F451" s="9">
        <f aca="true" t="shared" si="216" ref="F451:Q451">F452+F453+F454</f>
        <v>2903.5</v>
      </c>
      <c r="G451" s="9">
        <f t="shared" si="216"/>
        <v>0</v>
      </c>
      <c r="H451" s="9">
        <f t="shared" si="216"/>
        <v>2903.5</v>
      </c>
      <c r="I451" s="9">
        <f t="shared" si="216"/>
        <v>0</v>
      </c>
      <c r="J451" s="9">
        <f t="shared" si="216"/>
        <v>2981.9</v>
      </c>
      <c r="K451" s="9">
        <f t="shared" si="216"/>
        <v>0</v>
      </c>
      <c r="L451" s="9">
        <f t="shared" si="216"/>
        <v>2981.9</v>
      </c>
      <c r="M451" s="9">
        <f t="shared" si="216"/>
        <v>0</v>
      </c>
      <c r="N451" s="9">
        <f t="shared" si="216"/>
        <v>2920.4</v>
      </c>
      <c r="O451" s="81">
        <f t="shared" si="216"/>
        <v>0</v>
      </c>
      <c r="P451" s="81">
        <f t="shared" si="216"/>
        <v>2920.4</v>
      </c>
      <c r="Q451" s="81">
        <f t="shared" si="216"/>
        <v>0</v>
      </c>
    </row>
    <row r="452" spans="1:17" ht="21.75" customHeight="1">
      <c r="A452" s="109" t="s">
        <v>163</v>
      </c>
      <c r="B452" s="13" t="s">
        <v>121</v>
      </c>
      <c r="C452" s="13" t="s">
        <v>117</v>
      </c>
      <c r="D452" s="13" t="s">
        <v>104</v>
      </c>
      <c r="E452" s="13" t="s">
        <v>164</v>
      </c>
      <c r="F452" s="9">
        <f>G452+H452+I452</f>
        <v>2322.9</v>
      </c>
      <c r="G452" s="9"/>
      <c r="H452" s="9">
        <f>2302.9+20</f>
        <v>2322.9</v>
      </c>
      <c r="I452" s="9"/>
      <c r="J452" s="9">
        <f>K452+L452+M452</f>
        <v>2339.8</v>
      </c>
      <c r="K452" s="9"/>
      <c r="L452" s="9">
        <f>2319.8+20</f>
        <v>2339.8</v>
      </c>
      <c r="M452" s="9"/>
      <c r="N452" s="9">
        <f>O452+P452+Q452</f>
        <v>2339.8</v>
      </c>
      <c r="O452" s="85"/>
      <c r="P452" s="81">
        <f>2319.8+20</f>
        <v>2339.8</v>
      </c>
      <c r="Q452" s="85"/>
    </row>
    <row r="453" spans="1:17" ht="24.75" customHeight="1">
      <c r="A453" s="109" t="s">
        <v>86</v>
      </c>
      <c r="B453" s="13" t="s">
        <v>121</v>
      </c>
      <c r="C453" s="13" t="s">
        <v>117</v>
      </c>
      <c r="D453" s="13" t="s">
        <v>104</v>
      </c>
      <c r="E453" s="13" t="s">
        <v>167</v>
      </c>
      <c r="F453" s="9">
        <f>G453+H453+I453</f>
        <v>570</v>
      </c>
      <c r="G453" s="9"/>
      <c r="H453" s="9">
        <v>570</v>
      </c>
      <c r="I453" s="9"/>
      <c r="J453" s="9">
        <f>K453+L453+M453</f>
        <v>631.5</v>
      </c>
      <c r="K453" s="9"/>
      <c r="L453" s="9">
        <v>631.5</v>
      </c>
      <c r="M453" s="9"/>
      <c r="N453" s="9">
        <f>O453+P453+Q453</f>
        <v>570</v>
      </c>
      <c r="O453" s="85"/>
      <c r="P453" s="81">
        <v>570</v>
      </c>
      <c r="Q453" s="85"/>
    </row>
    <row r="454" spans="1:17" ht="24" customHeight="1">
      <c r="A454" s="109" t="s">
        <v>165</v>
      </c>
      <c r="B454" s="13" t="s">
        <v>121</v>
      </c>
      <c r="C454" s="13" t="s">
        <v>117</v>
      </c>
      <c r="D454" s="13" t="s">
        <v>104</v>
      </c>
      <c r="E454" s="13" t="s">
        <v>166</v>
      </c>
      <c r="F454" s="9">
        <f>G454+H454+I454</f>
        <v>10.6</v>
      </c>
      <c r="G454" s="9"/>
      <c r="H454" s="9">
        <v>10.6</v>
      </c>
      <c r="I454" s="9"/>
      <c r="J454" s="9">
        <f>K454+L454+M454</f>
        <v>10.6</v>
      </c>
      <c r="K454" s="9"/>
      <c r="L454" s="9">
        <v>10.6</v>
      </c>
      <c r="M454" s="9"/>
      <c r="N454" s="9">
        <f>O454+P454+Q454</f>
        <v>10.6</v>
      </c>
      <c r="O454" s="85"/>
      <c r="P454" s="81">
        <v>10.6</v>
      </c>
      <c r="Q454" s="85"/>
    </row>
    <row r="455" spans="1:17" ht="39.75" customHeight="1">
      <c r="A455" s="112" t="s">
        <v>673</v>
      </c>
      <c r="B455" s="13" t="s">
        <v>121</v>
      </c>
      <c r="C455" s="13" t="s">
        <v>117</v>
      </c>
      <c r="D455" s="13" t="s">
        <v>428</v>
      </c>
      <c r="E455" s="13"/>
      <c r="F455" s="9">
        <f aca="true" t="shared" si="217" ref="F455:Q455">F456</f>
        <v>1013.2</v>
      </c>
      <c r="G455" s="9">
        <f t="shared" si="217"/>
        <v>0</v>
      </c>
      <c r="H455" s="9">
        <f t="shared" si="217"/>
        <v>1013.2</v>
      </c>
      <c r="I455" s="9">
        <f t="shared" si="217"/>
        <v>0</v>
      </c>
      <c r="J455" s="9">
        <f t="shared" si="217"/>
        <v>996.3</v>
      </c>
      <c r="K455" s="9">
        <f t="shared" si="217"/>
        <v>0</v>
      </c>
      <c r="L455" s="9">
        <f t="shared" si="217"/>
        <v>996.3</v>
      </c>
      <c r="M455" s="9">
        <f t="shared" si="217"/>
        <v>0</v>
      </c>
      <c r="N455" s="9">
        <f t="shared" si="217"/>
        <v>996.3</v>
      </c>
      <c r="O455" s="81">
        <f t="shared" si="217"/>
        <v>0</v>
      </c>
      <c r="P455" s="81">
        <f t="shared" si="217"/>
        <v>996.3</v>
      </c>
      <c r="Q455" s="81">
        <f t="shared" si="217"/>
        <v>0</v>
      </c>
    </row>
    <row r="456" spans="1:17" ht="24" customHeight="1">
      <c r="A456" s="109" t="s">
        <v>163</v>
      </c>
      <c r="B456" s="13" t="s">
        <v>121</v>
      </c>
      <c r="C456" s="13" t="s">
        <v>117</v>
      </c>
      <c r="D456" s="13" t="s">
        <v>428</v>
      </c>
      <c r="E456" s="13" t="s">
        <v>164</v>
      </c>
      <c r="F456" s="9">
        <f>G456+H456+I456</f>
        <v>1013.2</v>
      </c>
      <c r="G456" s="9"/>
      <c r="H456" s="9">
        <v>1013.2</v>
      </c>
      <c r="I456" s="9"/>
      <c r="J456" s="9">
        <f>K456+L456+M456</f>
        <v>996.3</v>
      </c>
      <c r="K456" s="9"/>
      <c r="L456" s="9">
        <v>996.3</v>
      </c>
      <c r="M456" s="9"/>
      <c r="N456" s="9">
        <f>O456+P456+Q456</f>
        <v>996.3</v>
      </c>
      <c r="O456" s="85"/>
      <c r="P456" s="81">
        <v>996.3</v>
      </c>
      <c r="Q456" s="85"/>
    </row>
    <row r="457" spans="1:17" ht="36.75" customHeight="1">
      <c r="A457" s="109" t="s">
        <v>487</v>
      </c>
      <c r="B457" s="13" t="s">
        <v>121</v>
      </c>
      <c r="C457" s="13" t="s">
        <v>117</v>
      </c>
      <c r="D457" s="13" t="s">
        <v>230</v>
      </c>
      <c r="E457" s="13"/>
      <c r="F457" s="9">
        <f aca="true" t="shared" si="218" ref="F457:Q457">F458+F462+F466</f>
        <v>22.5</v>
      </c>
      <c r="G457" s="9">
        <f t="shared" si="218"/>
        <v>0</v>
      </c>
      <c r="H457" s="9">
        <f t="shared" si="218"/>
        <v>22.5</v>
      </c>
      <c r="I457" s="9">
        <f t="shared" si="218"/>
        <v>0</v>
      </c>
      <c r="J457" s="9">
        <f t="shared" si="218"/>
        <v>22.5</v>
      </c>
      <c r="K457" s="9">
        <f t="shared" si="218"/>
        <v>0</v>
      </c>
      <c r="L457" s="9">
        <f t="shared" si="218"/>
        <v>22.5</v>
      </c>
      <c r="M457" s="9">
        <f t="shared" si="218"/>
        <v>0</v>
      </c>
      <c r="N457" s="9">
        <f t="shared" si="218"/>
        <v>22.5</v>
      </c>
      <c r="O457" s="81">
        <f t="shared" si="218"/>
        <v>0</v>
      </c>
      <c r="P457" s="81">
        <f t="shared" si="218"/>
        <v>22.5</v>
      </c>
      <c r="Q457" s="81">
        <f t="shared" si="218"/>
        <v>0</v>
      </c>
    </row>
    <row r="458" spans="1:17" ht="24.75" customHeight="1">
      <c r="A458" s="109" t="s">
        <v>184</v>
      </c>
      <c r="B458" s="13" t="s">
        <v>121</v>
      </c>
      <c r="C458" s="13" t="s">
        <v>117</v>
      </c>
      <c r="D458" s="13" t="s">
        <v>60</v>
      </c>
      <c r="E458" s="13"/>
      <c r="F458" s="9">
        <f aca="true" t="shared" si="219" ref="F458:Q460">F459</f>
        <v>5</v>
      </c>
      <c r="G458" s="9">
        <f t="shared" si="219"/>
        <v>0</v>
      </c>
      <c r="H458" s="9">
        <f t="shared" si="219"/>
        <v>5</v>
      </c>
      <c r="I458" s="9">
        <f t="shared" si="219"/>
        <v>0</v>
      </c>
      <c r="J458" s="9">
        <f t="shared" si="219"/>
        <v>5</v>
      </c>
      <c r="K458" s="9">
        <f t="shared" si="219"/>
        <v>0</v>
      </c>
      <c r="L458" s="9">
        <f t="shared" si="219"/>
        <v>5</v>
      </c>
      <c r="M458" s="9">
        <f t="shared" si="219"/>
        <v>0</v>
      </c>
      <c r="N458" s="9">
        <f t="shared" si="219"/>
        <v>5</v>
      </c>
      <c r="O458" s="81">
        <f t="shared" si="219"/>
        <v>0</v>
      </c>
      <c r="P458" s="81">
        <f t="shared" si="219"/>
        <v>5</v>
      </c>
      <c r="Q458" s="81">
        <f t="shared" si="219"/>
        <v>0</v>
      </c>
    </row>
    <row r="459" spans="1:17" ht="41.25" customHeight="1">
      <c r="A459" s="109" t="s">
        <v>378</v>
      </c>
      <c r="B459" s="13" t="s">
        <v>121</v>
      </c>
      <c r="C459" s="13" t="s">
        <v>117</v>
      </c>
      <c r="D459" s="13" t="s">
        <v>377</v>
      </c>
      <c r="E459" s="13"/>
      <c r="F459" s="9">
        <f t="shared" si="219"/>
        <v>5</v>
      </c>
      <c r="G459" s="9">
        <f t="shared" si="219"/>
        <v>0</v>
      </c>
      <c r="H459" s="9">
        <f t="shared" si="219"/>
        <v>5</v>
      </c>
      <c r="I459" s="9">
        <f t="shared" si="219"/>
        <v>0</v>
      </c>
      <c r="J459" s="9">
        <f t="shared" si="219"/>
        <v>5</v>
      </c>
      <c r="K459" s="9">
        <f t="shared" si="219"/>
        <v>0</v>
      </c>
      <c r="L459" s="9">
        <f t="shared" si="219"/>
        <v>5</v>
      </c>
      <c r="M459" s="9">
        <f t="shared" si="219"/>
        <v>0</v>
      </c>
      <c r="N459" s="9">
        <f t="shared" si="219"/>
        <v>5</v>
      </c>
      <c r="O459" s="81">
        <f t="shared" si="219"/>
        <v>0</v>
      </c>
      <c r="P459" s="81">
        <f t="shared" si="219"/>
        <v>5</v>
      </c>
      <c r="Q459" s="81">
        <f t="shared" si="219"/>
        <v>0</v>
      </c>
    </row>
    <row r="460" spans="1:17" ht="26.25" customHeight="1">
      <c r="A460" s="91" t="s">
        <v>313</v>
      </c>
      <c r="B460" s="13" t="s">
        <v>121</v>
      </c>
      <c r="C460" s="13" t="s">
        <v>117</v>
      </c>
      <c r="D460" s="13" t="s">
        <v>540</v>
      </c>
      <c r="E460" s="13"/>
      <c r="F460" s="9">
        <f t="shared" si="219"/>
        <v>5</v>
      </c>
      <c r="G460" s="9">
        <f t="shared" si="219"/>
        <v>0</v>
      </c>
      <c r="H460" s="9">
        <f t="shared" si="219"/>
        <v>5</v>
      </c>
      <c r="I460" s="9">
        <f t="shared" si="219"/>
        <v>0</v>
      </c>
      <c r="J460" s="9">
        <f t="shared" si="219"/>
        <v>5</v>
      </c>
      <c r="K460" s="9">
        <f t="shared" si="219"/>
        <v>0</v>
      </c>
      <c r="L460" s="9">
        <f t="shared" si="219"/>
        <v>5</v>
      </c>
      <c r="M460" s="9">
        <f t="shared" si="219"/>
        <v>0</v>
      </c>
      <c r="N460" s="9">
        <f t="shared" si="219"/>
        <v>5</v>
      </c>
      <c r="O460" s="81">
        <f t="shared" si="219"/>
        <v>0</v>
      </c>
      <c r="P460" s="81">
        <f t="shared" si="219"/>
        <v>5</v>
      </c>
      <c r="Q460" s="81">
        <f t="shared" si="219"/>
        <v>0</v>
      </c>
    </row>
    <row r="461" spans="1:17" ht="18.75">
      <c r="A461" s="91" t="s">
        <v>179</v>
      </c>
      <c r="B461" s="13" t="s">
        <v>121</v>
      </c>
      <c r="C461" s="13" t="s">
        <v>117</v>
      </c>
      <c r="D461" s="13" t="s">
        <v>540</v>
      </c>
      <c r="E461" s="13" t="s">
        <v>178</v>
      </c>
      <c r="F461" s="9">
        <f>G461+H461+I461</f>
        <v>5</v>
      </c>
      <c r="G461" s="9"/>
      <c r="H461" s="9">
        <v>5</v>
      </c>
      <c r="I461" s="9"/>
      <c r="J461" s="9">
        <f>K461+L461+M461</f>
        <v>5</v>
      </c>
      <c r="K461" s="9"/>
      <c r="L461" s="9">
        <v>5</v>
      </c>
      <c r="M461" s="9"/>
      <c r="N461" s="9">
        <f>O461+P461+Q461</f>
        <v>5</v>
      </c>
      <c r="O461" s="81"/>
      <c r="P461" s="81">
        <v>5</v>
      </c>
      <c r="Q461" s="81"/>
    </row>
    <row r="462" spans="1:17" ht="39.75" customHeight="1">
      <c r="A462" s="109" t="s">
        <v>384</v>
      </c>
      <c r="B462" s="13" t="s">
        <v>121</v>
      </c>
      <c r="C462" s="13" t="s">
        <v>117</v>
      </c>
      <c r="D462" s="13" t="s">
        <v>62</v>
      </c>
      <c r="E462" s="13"/>
      <c r="F462" s="9">
        <f aca="true" t="shared" si="220" ref="F462:Q464">F463</f>
        <v>4.5</v>
      </c>
      <c r="G462" s="9">
        <f t="shared" si="220"/>
        <v>0</v>
      </c>
      <c r="H462" s="9">
        <f t="shared" si="220"/>
        <v>4.5</v>
      </c>
      <c r="I462" s="9">
        <f t="shared" si="220"/>
        <v>0</v>
      </c>
      <c r="J462" s="9">
        <f t="shared" si="220"/>
        <v>4.5</v>
      </c>
      <c r="K462" s="9">
        <f t="shared" si="220"/>
        <v>0</v>
      </c>
      <c r="L462" s="9">
        <f t="shared" si="220"/>
        <v>4.5</v>
      </c>
      <c r="M462" s="9">
        <f t="shared" si="220"/>
        <v>0</v>
      </c>
      <c r="N462" s="9">
        <f t="shared" si="220"/>
        <v>4.5</v>
      </c>
      <c r="O462" s="81">
        <f t="shared" si="220"/>
        <v>0</v>
      </c>
      <c r="P462" s="81">
        <f t="shared" si="220"/>
        <v>4.5</v>
      </c>
      <c r="Q462" s="81">
        <f t="shared" si="220"/>
        <v>0</v>
      </c>
    </row>
    <row r="463" spans="1:17" ht="61.5" customHeight="1">
      <c r="A463" s="109" t="s">
        <v>63</v>
      </c>
      <c r="B463" s="13" t="s">
        <v>121</v>
      </c>
      <c r="C463" s="13" t="s">
        <v>117</v>
      </c>
      <c r="D463" s="13" t="s">
        <v>495</v>
      </c>
      <c r="E463" s="13"/>
      <c r="F463" s="9">
        <f t="shared" si="220"/>
        <v>4.5</v>
      </c>
      <c r="G463" s="9">
        <f t="shared" si="220"/>
        <v>0</v>
      </c>
      <c r="H463" s="9">
        <f t="shared" si="220"/>
        <v>4.5</v>
      </c>
      <c r="I463" s="9">
        <f t="shared" si="220"/>
        <v>0</v>
      </c>
      <c r="J463" s="9">
        <f t="shared" si="220"/>
        <v>4.5</v>
      </c>
      <c r="K463" s="9">
        <f t="shared" si="220"/>
        <v>0</v>
      </c>
      <c r="L463" s="9">
        <f t="shared" si="220"/>
        <v>4.5</v>
      </c>
      <c r="M463" s="9">
        <f t="shared" si="220"/>
        <v>0</v>
      </c>
      <c r="N463" s="9">
        <f t="shared" si="220"/>
        <v>4.5</v>
      </c>
      <c r="O463" s="81">
        <f t="shared" si="220"/>
        <v>0</v>
      </c>
      <c r="P463" s="81">
        <f t="shared" si="220"/>
        <v>4.5</v>
      </c>
      <c r="Q463" s="81">
        <f t="shared" si="220"/>
        <v>0</v>
      </c>
    </row>
    <row r="464" spans="1:17" ht="27" customHeight="1">
      <c r="A464" s="109" t="s">
        <v>200</v>
      </c>
      <c r="B464" s="13" t="s">
        <v>121</v>
      </c>
      <c r="C464" s="13" t="s">
        <v>117</v>
      </c>
      <c r="D464" s="13" t="s">
        <v>496</v>
      </c>
      <c r="E464" s="13"/>
      <c r="F464" s="9">
        <f t="shared" si="220"/>
        <v>4.5</v>
      </c>
      <c r="G464" s="9">
        <f t="shared" si="220"/>
        <v>0</v>
      </c>
      <c r="H464" s="9">
        <f t="shared" si="220"/>
        <v>4.5</v>
      </c>
      <c r="I464" s="9">
        <f t="shared" si="220"/>
        <v>0</v>
      </c>
      <c r="J464" s="9">
        <f t="shared" si="220"/>
        <v>4.5</v>
      </c>
      <c r="K464" s="9">
        <f t="shared" si="220"/>
        <v>0</v>
      </c>
      <c r="L464" s="9">
        <f t="shared" si="220"/>
        <v>4.5</v>
      </c>
      <c r="M464" s="9">
        <f t="shared" si="220"/>
        <v>0</v>
      </c>
      <c r="N464" s="9">
        <f t="shared" si="220"/>
        <v>4.5</v>
      </c>
      <c r="O464" s="81">
        <f t="shared" si="220"/>
        <v>0</v>
      </c>
      <c r="P464" s="81">
        <f t="shared" si="220"/>
        <v>4.5</v>
      </c>
      <c r="Q464" s="81">
        <f t="shared" si="220"/>
        <v>0</v>
      </c>
    </row>
    <row r="465" spans="1:17" ht="25.5" customHeight="1">
      <c r="A465" s="109" t="s">
        <v>179</v>
      </c>
      <c r="B465" s="13" t="s">
        <v>121</v>
      </c>
      <c r="C465" s="13" t="s">
        <v>117</v>
      </c>
      <c r="D465" s="13" t="s">
        <v>496</v>
      </c>
      <c r="E465" s="13" t="s">
        <v>178</v>
      </c>
      <c r="F465" s="9">
        <f>G465+H465+I465</f>
        <v>4.5</v>
      </c>
      <c r="G465" s="9"/>
      <c r="H465" s="9">
        <v>4.5</v>
      </c>
      <c r="I465" s="9"/>
      <c r="J465" s="9">
        <f>K465+L465+M465</f>
        <v>4.5</v>
      </c>
      <c r="K465" s="9"/>
      <c r="L465" s="9">
        <v>4.5</v>
      </c>
      <c r="M465" s="9"/>
      <c r="N465" s="9">
        <f>O465+P465+Q465</f>
        <v>4.5</v>
      </c>
      <c r="O465" s="81"/>
      <c r="P465" s="81">
        <v>4.5</v>
      </c>
      <c r="Q465" s="81"/>
    </row>
    <row r="466" spans="1:17" ht="61.5" customHeight="1">
      <c r="A466" s="109" t="s">
        <v>338</v>
      </c>
      <c r="B466" s="13" t="s">
        <v>121</v>
      </c>
      <c r="C466" s="13" t="s">
        <v>117</v>
      </c>
      <c r="D466" s="13" t="s">
        <v>64</v>
      </c>
      <c r="E466" s="13"/>
      <c r="F466" s="9">
        <f aca="true" t="shared" si="221" ref="F466:Q466">F467+F470</f>
        <v>13</v>
      </c>
      <c r="G466" s="9">
        <f t="shared" si="221"/>
        <v>0</v>
      </c>
      <c r="H466" s="9">
        <f t="shared" si="221"/>
        <v>13</v>
      </c>
      <c r="I466" s="9">
        <f t="shared" si="221"/>
        <v>0</v>
      </c>
      <c r="J466" s="9">
        <f t="shared" si="221"/>
        <v>13</v>
      </c>
      <c r="K466" s="9">
        <f t="shared" si="221"/>
        <v>0</v>
      </c>
      <c r="L466" s="9">
        <f t="shared" si="221"/>
        <v>13</v>
      </c>
      <c r="M466" s="9">
        <f t="shared" si="221"/>
        <v>0</v>
      </c>
      <c r="N466" s="9">
        <f t="shared" si="221"/>
        <v>13</v>
      </c>
      <c r="O466" s="81">
        <f t="shared" si="221"/>
        <v>0</v>
      </c>
      <c r="P466" s="81">
        <f t="shared" si="221"/>
        <v>13</v>
      </c>
      <c r="Q466" s="81">
        <f t="shared" si="221"/>
        <v>0</v>
      </c>
    </row>
    <row r="467" spans="1:17" ht="62.25" customHeight="1">
      <c r="A467" s="109" t="s">
        <v>312</v>
      </c>
      <c r="B467" s="13" t="s">
        <v>121</v>
      </c>
      <c r="C467" s="13" t="s">
        <v>117</v>
      </c>
      <c r="D467" s="13" t="s">
        <v>310</v>
      </c>
      <c r="E467" s="13"/>
      <c r="F467" s="9">
        <f aca="true" t="shared" si="222" ref="F467:Q468">F468</f>
        <v>5</v>
      </c>
      <c r="G467" s="9">
        <f t="shared" si="222"/>
        <v>0</v>
      </c>
      <c r="H467" s="9">
        <f t="shared" si="222"/>
        <v>5</v>
      </c>
      <c r="I467" s="9">
        <f t="shared" si="222"/>
        <v>0</v>
      </c>
      <c r="J467" s="9">
        <f t="shared" si="222"/>
        <v>5</v>
      </c>
      <c r="K467" s="9">
        <f t="shared" si="222"/>
        <v>0</v>
      </c>
      <c r="L467" s="9">
        <f t="shared" si="222"/>
        <v>5</v>
      </c>
      <c r="M467" s="9">
        <f t="shared" si="222"/>
        <v>0</v>
      </c>
      <c r="N467" s="9">
        <f t="shared" si="222"/>
        <v>5</v>
      </c>
      <c r="O467" s="81">
        <f t="shared" si="222"/>
        <v>0</v>
      </c>
      <c r="P467" s="81">
        <f t="shared" si="222"/>
        <v>5</v>
      </c>
      <c r="Q467" s="81">
        <f t="shared" si="222"/>
        <v>0</v>
      </c>
    </row>
    <row r="468" spans="1:17" ht="22.5" customHeight="1">
      <c r="A468" s="109" t="s">
        <v>96</v>
      </c>
      <c r="B468" s="13" t="s">
        <v>121</v>
      </c>
      <c r="C468" s="13" t="s">
        <v>117</v>
      </c>
      <c r="D468" s="13" t="s">
        <v>311</v>
      </c>
      <c r="E468" s="13"/>
      <c r="F468" s="9">
        <f t="shared" si="222"/>
        <v>5</v>
      </c>
      <c r="G468" s="9">
        <f t="shared" si="222"/>
        <v>0</v>
      </c>
      <c r="H468" s="9">
        <f t="shared" si="222"/>
        <v>5</v>
      </c>
      <c r="I468" s="9">
        <f t="shared" si="222"/>
        <v>0</v>
      </c>
      <c r="J468" s="9">
        <f t="shared" si="222"/>
        <v>5</v>
      </c>
      <c r="K468" s="9">
        <f t="shared" si="222"/>
        <v>0</v>
      </c>
      <c r="L468" s="9">
        <f t="shared" si="222"/>
        <v>5</v>
      </c>
      <c r="M468" s="9">
        <f t="shared" si="222"/>
        <v>0</v>
      </c>
      <c r="N468" s="9">
        <f t="shared" si="222"/>
        <v>5</v>
      </c>
      <c r="O468" s="81">
        <f t="shared" si="222"/>
        <v>0</v>
      </c>
      <c r="P468" s="81">
        <f t="shared" si="222"/>
        <v>5</v>
      </c>
      <c r="Q468" s="81">
        <f t="shared" si="222"/>
        <v>0</v>
      </c>
    </row>
    <row r="469" spans="1:17" ht="18.75">
      <c r="A469" s="113" t="s">
        <v>179</v>
      </c>
      <c r="B469" s="13" t="s">
        <v>121</v>
      </c>
      <c r="C469" s="13" t="s">
        <v>117</v>
      </c>
      <c r="D469" s="13" t="s">
        <v>311</v>
      </c>
      <c r="E469" s="13" t="s">
        <v>178</v>
      </c>
      <c r="F469" s="9">
        <f>G469+H469+I469</f>
        <v>5</v>
      </c>
      <c r="G469" s="9"/>
      <c r="H469" s="9">
        <v>5</v>
      </c>
      <c r="I469" s="9"/>
      <c r="J469" s="9">
        <f>K469+L469+M469</f>
        <v>5</v>
      </c>
      <c r="K469" s="9"/>
      <c r="L469" s="9">
        <v>5</v>
      </c>
      <c r="M469" s="9"/>
      <c r="N469" s="9">
        <f>O469+P469+Q469</f>
        <v>5</v>
      </c>
      <c r="O469" s="91"/>
      <c r="P469" s="96">
        <v>5</v>
      </c>
      <c r="Q469" s="91"/>
    </row>
    <row r="470" spans="1:17" ht="60.75" customHeight="1">
      <c r="A470" s="109" t="s">
        <v>569</v>
      </c>
      <c r="B470" s="13" t="s">
        <v>121</v>
      </c>
      <c r="C470" s="13" t="s">
        <v>117</v>
      </c>
      <c r="D470" s="13" t="s">
        <v>486</v>
      </c>
      <c r="E470" s="13"/>
      <c r="F470" s="9">
        <f aca="true" t="shared" si="223" ref="F470:Q471">F471</f>
        <v>8</v>
      </c>
      <c r="G470" s="9">
        <f t="shared" si="223"/>
        <v>0</v>
      </c>
      <c r="H470" s="9">
        <f t="shared" si="223"/>
        <v>8</v>
      </c>
      <c r="I470" s="9">
        <f t="shared" si="223"/>
        <v>0</v>
      </c>
      <c r="J470" s="9">
        <f t="shared" si="223"/>
        <v>8</v>
      </c>
      <c r="K470" s="9">
        <f t="shared" si="223"/>
        <v>0</v>
      </c>
      <c r="L470" s="9">
        <f t="shared" si="223"/>
        <v>8</v>
      </c>
      <c r="M470" s="9">
        <f t="shared" si="223"/>
        <v>0</v>
      </c>
      <c r="N470" s="9">
        <f t="shared" si="223"/>
        <v>8</v>
      </c>
      <c r="O470" s="81">
        <f t="shared" si="223"/>
        <v>0</v>
      </c>
      <c r="P470" s="81">
        <f t="shared" si="223"/>
        <v>8</v>
      </c>
      <c r="Q470" s="81">
        <f t="shared" si="223"/>
        <v>0</v>
      </c>
    </row>
    <row r="471" spans="1:17" ht="21" customHeight="1">
      <c r="A471" s="109" t="s">
        <v>96</v>
      </c>
      <c r="B471" s="13" t="s">
        <v>121</v>
      </c>
      <c r="C471" s="13" t="s">
        <v>117</v>
      </c>
      <c r="D471" s="13" t="s">
        <v>485</v>
      </c>
      <c r="E471" s="13"/>
      <c r="F471" s="9">
        <f t="shared" si="223"/>
        <v>8</v>
      </c>
      <c r="G471" s="9">
        <f t="shared" si="223"/>
        <v>0</v>
      </c>
      <c r="H471" s="9">
        <f t="shared" si="223"/>
        <v>8</v>
      </c>
      <c r="I471" s="9">
        <f t="shared" si="223"/>
        <v>0</v>
      </c>
      <c r="J471" s="9">
        <f t="shared" si="223"/>
        <v>8</v>
      </c>
      <c r="K471" s="9">
        <f t="shared" si="223"/>
        <v>0</v>
      </c>
      <c r="L471" s="9">
        <f t="shared" si="223"/>
        <v>8</v>
      </c>
      <c r="M471" s="9">
        <f t="shared" si="223"/>
        <v>0</v>
      </c>
      <c r="N471" s="9">
        <f t="shared" si="223"/>
        <v>8</v>
      </c>
      <c r="O471" s="81">
        <f t="shared" si="223"/>
        <v>0</v>
      </c>
      <c r="P471" s="81">
        <f t="shared" si="223"/>
        <v>8</v>
      </c>
      <c r="Q471" s="81">
        <f t="shared" si="223"/>
        <v>0</v>
      </c>
    </row>
    <row r="472" spans="1:17" ht="18.75">
      <c r="A472" s="109" t="s">
        <v>179</v>
      </c>
      <c r="B472" s="13" t="s">
        <v>121</v>
      </c>
      <c r="C472" s="13" t="s">
        <v>117</v>
      </c>
      <c r="D472" s="13" t="s">
        <v>485</v>
      </c>
      <c r="E472" s="13" t="s">
        <v>178</v>
      </c>
      <c r="F472" s="9">
        <f>G472+H472+I472</f>
        <v>8</v>
      </c>
      <c r="G472" s="9"/>
      <c r="H472" s="9">
        <v>8</v>
      </c>
      <c r="I472" s="9"/>
      <c r="J472" s="9">
        <f>K472+L472+M472</f>
        <v>8</v>
      </c>
      <c r="K472" s="9"/>
      <c r="L472" s="9">
        <v>8</v>
      </c>
      <c r="M472" s="9"/>
      <c r="N472" s="9">
        <f>O472+P472+Q472</f>
        <v>8</v>
      </c>
      <c r="O472" s="91"/>
      <c r="P472" s="96">
        <v>8</v>
      </c>
      <c r="Q472" s="91"/>
    </row>
    <row r="473" spans="1:17" ht="24" customHeight="1">
      <c r="A473" s="87" t="s">
        <v>81</v>
      </c>
      <c r="B473" s="10" t="s">
        <v>125</v>
      </c>
      <c r="C473" s="10" t="s">
        <v>373</v>
      </c>
      <c r="D473" s="10"/>
      <c r="E473" s="10"/>
      <c r="F473" s="11">
        <f aca="true" t="shared" si="224" ref="F473:Q473">F474+F518</f>
        <v>58190.3</v>
      </c>
      <c r="G473" s="11">
        <f t="shared" si="224"/>
        <v>5309.4</v>
      </c>
      <c r="H473" s="11">
        <f t="shared" si="224"/>
        <v>52780.9</v>
      </c>
      <c r="I473" s="11">
        <f t="shared" si="224"/>
        <v>100</v>
      </c>
      <c r="J473" s="11">
        <f t="shared" si="224"/>
        <v>52787.3</v>
      </c>
      <c r="K473" s="11">
        <f t="shared" si="224"/>
        <v>340</v>
      </c>
      <c r="L473" s="11">
        <f t="shared" si="224"/>
        <v>52347.3</v>
      </c>
      <c r="M473" s="11">
        <f t="shared" si="224"/>
        <v>100</v>
      </c>
      <c r="N473" s="11">
        <f t="shared" si="224"/>
        <v>52844.899999999994</v>
      </c>
      <c r="O473" s="88">
        <f t="shared" si="224"/>
        <v>340</v>
      </c>
      <c r="P473" s="88">
        <f t="shared" si="224"/>
        <v>52404.899999999994</v>
      </c>
      <c r="Q473" s="88">
        <f t="shared" si="224"/>
        <v>100</v>
      </c>
    </row>
    <row r="474" spans="1:17" ht="27" customHeight="1">
      <c r="A474" s="87" t="s">
        <v>126</v>
      </c>
      <c r="B474" s="10" t="s">
        <v>125</v>
      </c>
      <c r="C474" s="10" t="s">
        <v>112</v>
      </c>
      <c r="D474" s="10"/>
      <c r="E474" s="10"/>
      <c r="F474" s="11">
        <f aca="true" t="shared" si="225" ref="F474:Q474">F475</f>
        <v>52914.4</v>
      </c>
      <c r="G474" s="11">
        <f t="shared" si="225"/>
        <v>5309.4</v>
      </c>
      <c r="H474" s="11">
        <f t="shared" si="225"/>
        <v>47505</v>
      </c>
      <c r="I474" s="11">
        <f t="shared" si="225"/>
        <v>100</v>
      </c>
      <c r="J474" s="11">
        <f t="shared" si="225"/>
        <v>47356.6</v>
      </c>
      <c r="K474" s="11">
        <f t="shared" si="225"/>
        <v>340</v>
      </c>
      <c r="L474" s="11">
        <f t="shared" si="225"/>
        <v>46916.6</v>
      </c>
      <c r="M474" s="11">
        <f t="shared" si="225"/>
        <v>100</v>
      </c>
      <c r="N474" s="11">
        <f t="shared" si="225"/>
        <v>47356.59999999999</v>
      </c>
      <c r="O474" s="81">
        <f t="shared" si="225"/>
        <v>340</v>
      </c>
      <c r="P474" s="81">
        <f t="shared" si="225"/>
        <v>46916.59999999999</v>
      </c>
      <c r="Q474" s="81">
        <f t="shared" si="225"/>
        <v>100</v>
      </c>
    </row>
    <row r="475" spans="1:17" ht="44.25" customHeight="1">
      <c r="A475" s="109" t="s">
        <v>554</v>
      </c>
      <c r="B475" s="13" t="s">
        <v>125</v>
      </c>
      <c r="C475" s="13" t="s">
        <v>112</v>
      </c>
      <c r="D475" s="13" t="s">
        <v>245</v>
      </c>
      <c r="E475" s="13"/>
      <c r="F475" s="9">
        <f aca="true" t="shared" si="226" ref="F475:Q475">F476+F489+F497+F512</f>
        <v>52914.4</v>
      </c>
      <c r="G475" s="9">
        <f t="shared" si="226"/>
        <v>5309.4</v>
      </c>
      <c r="H475" s="9">
        <f t="shared" si="226"/>
        <v>47505</v>
      </c>
      <c r="I475" s="9">
        <f t="shared" si="226"/>
        <v>100</v>
      </c>
      <c r="J475" s="9">
        <f t="shared" si="226"/>
        <v>47356.6</v>
      </c>
      <c r="K475" s="9">
        <f t="shared" si="226"/>
        <v>340</v>
      </c>
      <c r="L475" s="9">
        <f t="shared" si="226"/>
        <v>46916.6</v>
      </c>
      <c r="M475" s="9">
        <f t="shared" si="226"/>
        <v>100</v>
      </c>
      <c r="N475" s="9">
        <f t="shared" si="226"/>
        <v>47356.59999999999</v>
      </c>
      <c r="O475" s="81">
        <f t="shared" si="226"/>
        <v>340</v>
      </c>
      <c r="P475" s="81">
        <f t="shared" si="226"/>
        <v>46916.59999999999</v>
      </c>
      <c r="Q475" s="81">
        <f t="shared" si="226"/>
        <v>100</v>
      </c>
    </row>
    <row r="476" spans="1:17" ht="66.75" customHeight="1">
      <c r="A476" s="109" t="s">
        <v>379</v>
      </c>
      <c r="B476" s="13" t="s">
        <v>125</v>
      </c>
      <c r="C476" s="13" t="s">
        <v>112</v>
      </c>
      <c r="D476" s="13" t="s">
        <v>246</v>
      </c>
      <c r="E476" s="13"/>
      <c r="F476" s="9">
        <f aca="true" t="shared" si="227" ref="F476:Q476">F477+F484</f>
        <v>9407.9</v>
      </c>
      <c r="G476" s="9">
        <f t="shared" si="227"/>
        <v>0</v>
      </c>
      <c r="H476" s="9">
        <f t="shared" si="227"/>
        <v>9307.9</v>
      </c>
      <c r="I476" s="9">
        <f t="shared" si="227"/>
        <v>100</v>
      </c>
      <c r="J476" s="9">
        <f t="shared" si="227"/>
        <v>9590.8</v>
      </c>
      <c r="K476" s="9">
        <f t="shared" si="227"/>
        <v>0</v>
      </c>
      <c r="L476" s="9">
        <f t="shared" si="227"/>
        <v>9490.8</v>
      </c>
      <c r="M476" s="9">
        <f t="shared" si="227"/>
        <v>100</v>
      </c>
      <c r="N476" s="9">
        <f t="shared" si="227"/>
        <v>9590.8</v>
      </c>
      <c r="O476" s="81">
        <f t="shared" si="227"/>
        <v>0</v>
      </c>
      <c r="P476" s="81">
        <f t="shared" si="227"/>
        <v>9490.8</v>
      </c>
      <c r="Q476" s="81">
        <f t="shared" si="227"/>
        <v>100</v>
      </c>
    </row>
    <row r="477" spans="1:17" ht="21.75" customHeight="1">
      <c r="A477" s="109" t="s">
        <v>340</v>
      </c>
      <c r="B477" s="13" t="s">
        <v>125</v>
      </c>
      <c r="C477" s="13" t="s">
        <v>112</v>
      </c>
      <c r="D477" s="13" t="s">
        <v>247</v>
      </c>
      <c r="E477" s="13"/>
      <c r="F477" s="9">
        <f aca="true" t="shared" si="228" ref="F477:Q477">F478+F480+F482</f>
        <v>2846.6</v>
      </c>
      <c r="G477" s="9">
        <f t="shared" si="228"/>
        <v>0</v>
      </c>
      <c r="H477" s="9">
        <f t="shared" si="228"/>
        <v>2746.6</v>
      </c>
      <c r="I477" s="9">
        <f t="shared" si="228"/>
        <v>100</v>
      </c>
      <c r="J477" s="9">
        <f t="shared" si="228"/>
        <v>2882.3</v>
      </c>
      <c r="K477" s="9">
        <f t="shared" si="228"/>
        <v>0</v>
      </c>
      <c r="L477" s="9">
        <f t="shared" si="228"/>
        <v>2782.3</v>
      </c>
      <c r="M477" s="9">
        <f t="shared" si="228"/>
        <v>100</v>
      </c>
      <c r="N477" s="9">
        <f t="shared" si="228"/>
        <v>2882.3</v>
      </c>
      <c r="O477" s="81">
        <f t="shared" si="228"/>
        <v>0</v>
      </c>
      <c r="P477" s="81">
        <f t="shared" si="228"/>
        <v>2782.3</v>
      </c>
      <c r="Q477" s="81">
        <f t="shared" si="228"/>
        <v>100</v>
      </c>
    </row>
    <row r="478" spans="1:17" ht="18.75">
      <c r="A478" s="109" t="s">
        <v>180</v>
      </c>
      <c r="B478" s="13" t="s">
        <v>125</v>
      </c>
      <c r="C478" s="13" t="s">
        <v>112</v>
      </c>
      <c r="D478" s="13" t="s">
        <v>248</v>
      </c>
      <c r="E478" s="13"/>
      <c r="F478" s="9">
        <f aca="true" t="shared" si="229" ref="F478:Q478">F479</f>
        <v>1256.6</v>
      </c>
      <c r="G478" s="9">
        <f t="shared" si="229"/>
        <v>0</v>
      </c>
      <c r="H478" s="9">
        <f t="shared" si="229"/>
        <v>1256.6</v>
      </c>
      <c r="I478" s="9">
        <f t="shared" si="229"/>
        <v>0</v>
      </c>
      <c r="J478" s="9">
        <f t="shared" si="229"/>
        <v>1162.3</v>
      </c>
      <c r="K478" s="9">
        <f t="shared" si="229"/>
        <v>0</v>
      </c>
      <c r="L478" s="9">
        <f t="shared" si="229"/>
        <v>1162.3</v>
      </c>
      <c r="M478" s="9">
        <f t="shared" si="229"/>
        <v>0</v>
      </c>
      <c r="N478" s="9">
        <f t="shared" si="229"/>
        <v>962.3</v>
      </c>
      <c r="O478" s="81">
        <f t="shared" si="229"/>
        <v>0</v>
      </c>
      <c r="P478" s="81">
        <f t="shared" si="229"/>
        <v>962.3</v>
      </c>
      <c r="Q478" s="81">
        <f t="shared" si="229"/>
        <v>0</v>
      </c>
    </row>
    <row r="479" spans="1:17" ht="25.5" customHeight="1">
      <c r="A479" s="109" t="s">
        <v>179</v>
      </c>
      <c r="B479" s="13" t="s">
        <v>125</v>
      </c>
      <c r="C479" s="13" t="s">
        <v>112</v>
      </c>
      <c r="D479" s="13" t="s">
        <v>248</v>
      </c>
      <c r="E479" s="13" t="s">
        <v>178</v>
      </c>
      <c r="F479" s="9">
        <f>G479+H479+I479</f>
        <v>1256.6</v>
      </c>
      <c r="G479" s="9"/>
      <c r="H479" s="9">
        <f>1062.6+194</f>
        <v>1256.6</v>
      </c>
      <c r="I479" s="9"/>
      <c r="J479" s="9">
        <f>K479+L479+M479</f>
        <v>1162.3</v>
      </c>
      <c r="K479" s="9"/>
      <c r="L479" s="9">
        <v>1162.3</v>
      </c>
      <c r="M479" s="9"/>
      <c r="N479" s="9">
        <f>O479+P479+Q479</f>
        <v>962.3</v>
      </c>
      <c r="O479" s="85"/>
      <c r="P479" s="81">
        <v>962.3</v>
      </c>
      <c r="Q479" s="85"/>
    </row>
    <row r="480" spans="1:17" ht="43.5" customHeight="1">
      <c r="A480" s="109" t="s">
        <v>607</v>
      </c>
      <c r="B480" s="13" t="s">
        <v>125</v>
      </c>
      <c r="C480" s="13" t="s">
        <v>112</v>
      </c>
      <c r="D480" s="13" t="s">
        <v>524</v>
      </c>
      <c r="E480" s="13"/>
      <c r="F480" s="9">
        <f aca="true" t="shared" si="230" ref="F480:Q480">F481</f>
        <v>100</v>
      </c>
      <c r="G480" s="9">
        <f t="shared" si="230"/>
        <v>0</v>
      </c>
      <c r="H480" s="9">
        <f t="shared" si="230"/>
        <v>0</v>
      </c>
      <c r="I480" s="9">
        <f t="shared" si="230"/>
        <v>100</v>
      </c>
      <c r="J480" s="9">
        <f t="shared" si="230"/>
        <v>100</v>
      </c>
      <c r="K480" s="9">
        <f t="shared" si="230"/>
        <v>0</v>
      </c>
      <c r="L480" s="9">
        <f t="shared" si="230"/>
        <v>0</v>
      </c>
      <c r="M480" s="9">
        <f t="shared" si="230"/>
        <v>100</v>
      </c>
      <c r="N480" s="9">
        <f t="shared" si="230"/>
        <v>100</v>
      </c>
      <c r="O480" s="81">
        <f t="shared" si="230"/>
        <v>0</v>
      </c>
      <c r="P480" s="81">
        <f t="shared" si="230"/>
        <v>0</v>
      </c>
      <c r="Q480" s="81">
        <f t="shared" si="230"/>
        <v>100</v>
      </c>
    </row>
    <row r="481" spans="1:17" ht="25.5" customHeight="1">
      <c r="A481" s="109" t="s">
        <v>179</v>
      </c>
      <c r="B481" s="13" t="s">
        <v>125</v>
      </c>
      <c r="C481" s="13" t="s">
        <v>112</v>
      </c>
      <c r="D481" s="13" t="s">
        <v>524</v>
      </c>
      <c r="E481" s="13" t="s">
        <v>178</v>
      </c>
      <c r="F481" s="9">
        <f>G481+I481+H481</f>
        <v>100</v>
      </c>
      <c r="G481" s="9"/>
      <c r="H481" s="9"/>
      <c r="I481" s="9">
        <v>100</v>
      </c>
      <c r="J481" s="9">
        <f>K481+L481+M481</f>
        <v>100</v>
      </c>
      <c r="K481" s="9"/>
      <c r="L481" s="9"/>
      <c r="M481" s="9">
        <v>100</v>
      </c>
      <c r="N481" s="9">
        <f>O481+P481+Q481</f>
        <v>100</v>
      </c>
      <c r="O481" s="85"/>
      <c r="P481" s="85"/>
      <c r="Q481" s="85">
        <v>100</v>
      </c>
    </row>
    <row r="482" spans="1:17" ht="40.5" customHeight="1">
      <c r="A482" s="112" t="s">
        <v>673</v>
      </c>
      <c r="B482" s="13" t="s">
        <v>125</v>
      </c>
      <c r="C482" s="13" t="s">
        <v>112</v>
      </c>
      <c r="D482" s="13" t="s">
        <v>421</v>
      </c>
      <c r="E482" s="13"/>
      <c r="F482" s="9">
        <f aca="true" t="shared" si="231" ref="F482:Q482">F483</f>
        <v>1490</v>
      </c>
      <c r="G482" s="9">
        <f t="shared" si="231"/>
        <v>0</v>
      </c>
      <c r="H482" s="9">
        <f t="shared" si="231"/>
        <v>1490</v>
      </c>
      <c r="I482" s="9">
        <f t="shared" si="231"/>
        <v>0</v>
      </c>
      <c r="J482" s="9">
        <f t="shared" si="231"/>
        <v>1620</v>
      </c>
      <c r="K482" s="9">
        <f t="shared" si="231"/>
        <v>0</v>
      </c>
      <c r="L482" s="9">
        <f t="shared" si="231"/>
        <v>1620</v>
      </c>
      <c r="M482" s="9">
        <f t="shared" si="231"/>
        <v>0</v>
      </c>
      <c r="N482" s="9">
        <f t="shared" si="231"/>
        <v>1820</v>
      </c>
      <c r="O482" s="81">
        <f t="shared" si="231"/>
        <v>0</v>
      </c>
      <c r="P482" s="81">
        <f t="shared" si="231"/>
        <v>1820</v>
      </c>
      <c r="Q482" s="81">
        <f t="shared" si="231"/>
        <v>0</v>
      </c>
    </row>
    <row r="483" spans="1:17" ht="18.75">
      <c r="A483" s="109" t="s">
        <v>179</v>
      </c>
      <c r="B483" s="13" t="s">
        <v>125</v>
      </c>
      <c r="C483" s="13" t="s">
        <v>112</v>
      </c>
      <c r="D483" s="13" t="s">
        <v>421</v>
      </c>
      <c r="E483" s="13" t="s">
        <v>178</v>
      </c>
      <c r="F483" s="9">
        <f>G483+H483+I483</f>
        <v>1490</v>
      </c>
      <c r="G483" s="9"/>
      <c r="H483" s="9">
        <v>1490</v>
      </c>
      <c r="I483" s="9"/>
      <c r="J483" s="9">
        <f>K483+L483+M483</f>
        <v>1620</v>
      </c>
      <c r="K483" s="9"/>
      <c r="L483" s="9">
        <v>1620</v>
      </c>
      <c r="M483" s="9"/>
      <c r="N483" s="9">
        <f>O483+P483+Q483</f>
        <v>1820</v>
      </c>
      <c r="O483" s="85"/>
      <c r="P483" s="81">
        <v>1820</v>
      </c>
      <c r="Q483" s="85"/>
    </row>
    <row r="484" spans="1:17" ht="21.75" customHeight="1">
      <c r="A484" s="109" t="s">
        <v>341</v>
      </c>
      <c r="B484" s="13" t="s">
        <v>125</v>
      </c>
      <c r="C484" s="13" t="s">
        <v>112</v>
      </c>
      <c r="D484" s="13" t="s">
        <v>57</v>
      </c>
      <c r="E484" s="13"/>
      <c r="F484" s="9">
        <f>F485+F487</f>
        <v>6561.299999999999</v>
      </c>
      <c r="G484" s="9">
        <f aca="true" t="shared" si="232" ref="G484:Q484">G485+G487</f>
        <v>0</v>
      </c>
      <c r="H484" s="9">
        <f t="shared" si="232"/>
        <v>6561.299999999999</v>
      </c>
      <c r="I484" s="9">
        <f t="shared" si="232"/>
        <v>0</v>
      </c>
      <c r="J484" s="9">
        <f t="shared" si="232"/>
        <v>6708.5</v>
      </c>
      <c r="K484" s="9">
        <f t="shared" si="232"/>
        <v>0</v>
      </c>
      <c r="L484" s="9">
        <f t="shared" si="232"/>
        <v>6708.5</v>
      </c>
      <c r="M484" s="9">
        <f t="shared" si="232"/>
        <v>0</v>
      </c>
      <c r="N484" s="9">
        <f t="shared" si="232"/>
        <v>6708.5</v>
      </c>
      <c r="O484" s="81">
        <f t="shared" si="232"/>
        <v>0</v>
      </c>
      <c r="P484" s="81">
        <f t="shared" si="232"/>
        <v>6708.5</v>
      </c>
      <c r="Q484" s="81">
        <f t="shared" si="232"/>
        <v>0</v>
      </c>
    </row>
    <row r="485" spans="1:17" ht="20.25" customHeight="1">
      <c r="A485" s="109" t="s">
        <v>180</v>
      </c>
      <c r="B485" s="13" t="s">
        <v>125</v>
      </c>
      <c r="C485" s="13" t="s">
        <v>112</v>
      </c>
      <c r="D485" s="13" t="s">
        <v>58</v>
      </c>
      <c r="E485" s="13"/>
      <c r="F485" s="9">
        <f aca="true" t="shared" si="233" ref="F485:Q485">F486</f>
        <v>3792.7</v>
      </c>
      <c r="G485" s="9">
        <f t="shared" si="233"/>
        <v>0</v>
      </c>
      <c r="H485" s="9">
        <f t="shared" si="233"/>
        <v>3792.7</v>
      </c>
      <c r="I485" s="9">
        <f t="shared" si="233"/>
        <v>0</v>
      </c>
      <c r="J485" s="9">
        <f t="shared" si="233"/>
        <v>3709.4</v>
      </c>
      <c r="K485" s="9">
        <f t="shared" si="233"/>
        <v>0</v>
      </c>
      <c r="L485" s="9">
        <f t="shared" si="233"/>
        <v>3709.4</v>
      </c>
      <c r="M485" s="9">
        <f t="shared" si="233"/>
        <v>0</v>
      </c>
      <c r="N485" s="9">
        <f t="shared" si="233"/>
        <v>3322.2</v>
      </c>
      <c r="O485" s="81">
        <f t="shared" si="233"/>
        <v>0</v>
      </c>
      <c r="P485" s="81">
        <f t="shared" si="233"/>
        <v>3322.2</v>
      </c>
      <c r="Q485" s="81">
        <f t="shared" si="233"/>
        <v>0</v>
      </c>
    </row>
    <row r="486" spans="1:17" ht="18.75">
      <c r="A486" s="113" t="s">
        <v>179</v>
      </c>
      <c r="B486" s="13" t="s">
        <v>125</v>
      </c>
      <c r="C486" s="13" t="s">
        <v>112</v>
      </c>
      <c r="D486" s="13" t="s">
        <v>58</v>
      </c>
      <c r="E486" s="13" t="s">
        <v>178</v>
      </c>
      <c r="F486" s="9">
        <f>G486+H486+I486</f>
        <v>3792.7</v>
      </c>
      <c r="G486" s="9"/>
      <c r="H486" s="9">
        <f>3551.7+50+130.2+60.8</f>
        <v>3792.7</v>
      </c>
      <c r="I486" s="9"/>
      <c r="J486" s="9">
        <f>K486+L486+M486</f>
        <v>3709.4</v>
      </c>
      <c r="K486" s="9"/>
      <c r="L486" s="9">
        <v>3709.4</v>
      </c>
      <c r="M486" s="9"/>
      <c r="N486" s="9">
        <f>O486+P486+Q486</f>
        <v>3322.2</v>
      </c>
      <c r="O486" s="85"/>
      <c r="P486" s="81">
        <v>3322.2</v>
      </c>
      <c r="Q486" s="85"/>
    </row>
    <row r="487" spans="1:17" ht="40.5" customHeight="1">
      <c r="A487" s="112" t="s">
        <v>673</v>
      </c>
      <c r="B487" s="13" t="s">
        <v>125</v>
      </c>
      <c r="C487" s="13" t="s">
        <v>112</v>
      </c>
      <c r="D487" s="13" t="s">
        <v>422</v>
      </c>
      <c r="E487" s="13"/>
      <c r="F487" s="9">
        <f aca="true" t="shared" si="234" ref="F487:Q487">F488</f>
        <v>2768.6</v>
      </c>
      <c r="G487" s="9">
        <f t="shared" si="234"/>
        <v>0</v>
      </c>
      <c r="H487" s="9">
        <f t="shared" si="234"/>
        <v>2768.6</v>
      </c>
      <c r="I487" s="9">
        <f t="shared" si="234"/>
        <v>0</v>
      </c>
      <c r="J487" s="9">
        <f t="shared" si="234"/>
        <v>2999.1</v>
      </c>
      <c r="K487" s="9">
        <f t="shared" si="234"/>
        <v>0</v>
      </c>
      <c r="L487" s="9">
        <f t="shared" si="234"/>
        <v>2999.1</v>
      </c>
      <c r="M487" s="9">
        <f t="shared" si="234"/>
        <v>0</v>
      </c>
      <c r="N487" s="9">
        <f t="shared" si="234"/>
        <v>3386.3</v>
      </c>
      <c r="O487" s="81">
        <f t="shared" si="234"/>
        <v>0</v>
      </c>
      <c r="P487" s="81">
        <f t="shared" si="234"/>
        <v>3386.3</v>
      </c>
      <c r="Q487" s="81">
        <f t="shared" si="234"/>
        <v>0</v>
      </c>
    </row>
    <row r="488" spans="1:17" ht="18.75">
      <c r="A488" s="109" t="s">
        <v>179</v>
      </c>
      <c r="B488" s="13" t="s">
        <v>125</v>
      </c>
      <c r="C488" s="13" t="s">
        <v>112</v>
      </c>
      <c r="D488" s="13" t="s">
        <v>422</v>
      </c>
      <c r="E488" s="13" t="s">
        <v>178</v>
      </c>
      <c r="F488" s="9">
        <f>G488+H488+I488</f>
        <v>2768.6</v>
      </c>
      <c r="G488" s="9"/>
      <c r="H488" s="9">
        <v>2768.6</v>
      </c>
      <c r="I488" s="9"/>
      <c r="J488" s="9">
        <f>K488+L488+M488</f>
        <v>2999.1</v>
      </c>
      <c r="K488" s="9"/>
      <c r="L488" s="9">
        <v>2999.1</v>
      </c>
      <c r="M488" s="9"/>
      <c r="N488" s="9">
        <f>O488+P488+Q488</f>
        <v>3386.3</v>
      </c>
      <c r="O488" s="85"/>
      <c r="P488" s="81">
        <v>3386.3</v>
      </c>
      <c r="Q488" s="85"/>
    </row>
    <row r="489" spans="1:17" ht="46.5" customHeight="1">
      <c r="A489" s="109" t="s">
        <v>192</v>
      </c>
      <c r="B489" s="13" t="s">
        <v>125</v>
      </c>
      <c r="C489" s="13" t="s">
        <v>112</v>
      </c>
      <c r="D489" s="13" t="s">
        <v>249</v>
      </c>
      <c r="E489" s="13"/>
      <c r="F489" s="9">
        <f aca="true" t="shared" si="235" ref="F489:Q489">F490</f>
        <v>18963.4</v>
      </c>
      <c r="G489" s="9">
        <f t="shared" si="235"/>
        <v>3492.7</v>
      </c>
      <c r="H489" s="9">
        <f t="shared" si="235"/>
        <v>15470.7</v>
      </c>
      <c r="I489" s="9">
        <f t="shared" si="235"/>
        <v>0</v>
      </c>
      <c r="J489" s="9">
        <f t="shared" si="235"/>
        <v>12714.6</v>
      </c>
      <c r="K489" s="9">
        <f t="shared" si="235"/>
        <v>0</v>
      </c>
      <c r="L489" s="9">
        <f t="shared" si="235"/>
        <v>12714.6</v>
      </c>
      <c r="M489" s="9">
        <f t="shared" si="235"/>
        <v>0</v>
      </c>
      <c r="N489" s="9">
        <f t="shared" si="235"/>
        <v>12714.599999999999</v>
      </c>
      <c r="O489" s="81">
        <f t="shared" si="235"/>
        <v>0</v>
      </c>
      <c r="P489" s="81">
        <f t="shared" si="235"/>
        <v>12714.599999999999</v>
      </c>
      <c r="Q489" s="81">
        <f t="shared" si="235"/>
        <v>0</v>
      </c>
    </row>
    <row r="490" spans="1:17" ht="22.5" customHeight="1">
      <c r="A490" s="109" t="s">
        <v>59</v>
      </c>
      <c r="B490" s="13" t="s">
        <v>125</v>
      </c>
      <c r="C490" s="13" t="s">
        <v>112</v>
      </c>
      <c r="D490" s="13" t="s">
        <v>250</v>
      </c>
      <c r="E490" s="13"/>
      <c r="F490" s="9">
        <f>F491+F493+F495</f>
        <v>18963.4</v>
      </c>
      <c r="G490" s="9">
        <f aca="true" t="shared" si="236" ref="G490:N490">G491+G493+G495</f>
        <v>3492.7</v>
      </c>
      <c r="H490" s="9">
        <f t="shared" si="236"/>
        <v>15470.7</v>
      </c>
      <c r="I490" s="9">
        <f t="shared" si="236"/>
        <v>0</v>
      </c>
      <c r="J490" s="9">
        <f t="shared" si="236"/>
        <v>12714.6</v>
      </c>
      <c r="K490" s="9">
        <f t="shared" si="236"/>
        <v>0</v>
      </c>
      <c r="L490" s="9">
        <f t="shared" si="236"/>
        <v>12714.6</v>
      </c>
      <c r="M490" s="9">
        <f t="shared" si="236"/>
        <v>0</v>
      </c>
      <c r="N490" s="9">
        <f t="shared" si="236"/>
        <v>12714.599999999999</v>
      </c>
      <c r="O490" s="81">
        <f>O491+O493</f>
        <v>0</v>
      </c>
      <c r="P490" s="81">
        <f>P491+P493</f>
        <v>12714.599999999999</v>
      </c>
      <c r="Q490" s="81">
        <f>Q491+Q493</f>
        <v>0</v>
      </c>
    </row>
    <row r="491" spans="1:17" ht="18.75">
      <c r="A491" s="109" t="s">
        <v>180</v>
      </c>
      <c r="B491" s="13" t="s">
        <v>125</v>
      </c>
      <c r="C491" s="13" t="s">
        <v>112</v>
      </c>
      <c r="D491" s="13" t="s">
        <v>251</v>
      </c>
      <c r="E491" s="13"/>
      <c r="F491" s="9">
        <f aca="true" t="shared" si="237" ref="F491:Q491">F492</f>
        <v>11231</v>
      </c>
      <c r="G491" s="9">
        <f t="shared" si="237"/>
        <v>0</v>
      </c>
      <c r="H491" s="9">
        <f t="shared" si="237"/>
        <v>11231</v>
      </c>
      <c r="I491" s="9">
        <f t="shared" si="237"/>
        <v>0</v>
      </c>
      <c r="J491" s="9">
        <f t="shared" si="237"/>
        <v>8270.5</v>
      </c>
      <c r="K491" s="9">
        <f t="shared" si="237"/>
        <v>0</v>
      </c>
      <c r="L491" s="9">
        <f t="shared" si="237"/>
        <v>8270.5</v>
      </c>
      <c r="M491" s="9">
        <f t="shared" si="237"/>
        <v>0</v>
      </c>
      <c r="N491" s="9">
        <f t="shared" si="237"/>
        <v>7797.7</v>
      </c>
      <c r="O491" s="81">
        <f t="shared" si="237"/>
        <v>0</v>
      </c>
      <c r="P491" s="81">
        <f t="shared" si="237"/>
        <v>7797.7</v>
      </c>
      <c r="Q491" s="81">
        <f t="shared" si="237"/>
        <v>0</v>
      </c>
    </row>
    <row r="492" spans="1:17" ht="26.25" customHeight="1">
      <c r="A492" s="109" t="s">
        <v>179</v>
      </c>
      <c r="B492" s="13" t="s">
        <v>125</v>
      </c>
      <c r="C492" s="13" t="s">
        <v>112</v>
      </c>
      <c r="D492" s="13" t="s">
        <v>251</v>
      </c>
      <c r="E492" s="13" t="s">
        <v>178</v>
      </c>
      <c r="F492" s="9">
        <f>G492+H492+I492</f>
        <v>11231</v>
      </c>
      <c r="G492" s="9"/>
      <c r="H492" s="9">
        <f>8617.4+72+125.6+916+1500</f>
        <v>11231</v>
      </c>
      <c r="I492" s="9"/>
      <c r="J492" s="9">
        <f>K492+L492+M492</f>
        <v>8270.5</v>
      </c>
      <c r="K492" s="9"/>
      <c r="L492" s="9">
        <v>8270.5</v>
      </c>
      <c r="M492" s="9"/>
      <c r="N492" s="9">
        <f>O492+P492+Q492</f>
        <v>7797.7</v>
      </c>
      <c r="O492" s="85"/>
      <c r="P492" s="81">
        <v>7797.7</v>
      </c>
      <c r="Q492" s="85"/>
    </row>
    <row r="493" spans="1:17" ht="42" customHeight="1">
      <c r="A493" s="112" t="s">
        <v>673</v>
      </c>
      <c r="B493" s="13" t="s">
        <v>125</v>
      </c>
      <c r="C493" s="13" t="s">
        <v>112</v>
      </c>
      <c r="D493" s="13" t="s">
        <v>423</v>
      </c>
      <c r="E493" s="13"/>
      <c r="F493" s="9">
        <f aca="true" t="shared" si="238" ref="F493:Q493">F494</f>
        <v>4131.6</v>
      </c>
      <c r="G493" s="9">
        <f t="shared" si="238"/>
        <v>0</v>
      </c>
      <c r="H493" s="9">
        <f t="shared" si="238"/>
        <v>4131.6</v>
      </c>
      <c r="I493" s="9">
        <f t="shared" si="238"/>
        <v>0</v>
      </c>
      <c r="J493" s="9">
        <f t="shared" si="238"/>
        <v>4444.1</v>
      </c>
      <c r="K493" s="9">
        <f t="shared" si="238"/>
        <v>0</v>
      </c>
      <c r="L493" s="9">
        <f t="shared" si="238"/>
        <v>4444.1</v>
      </c>
      <c r="M493" s="9">
        <f t="shared" si="238"/>
        <v>0</v>
      </c>
      <c r="N493" s="9">
        <f t="shared" si="238"/>
        <v>4916.9</v>
      </c>
      <c r="O493" s="81">
        <f t="shared" si="238"/>
        <v>0</v>
      </c>
      <c r="P493" s="81">
        <f t="shared" si="238"/>
        <v>4916.9</v>
      </c>
      <c r="Q493" s="81">
        <f t="shared" si="238"/>
        <v>0</v>
      </c>
    </row>
    <row r="494" spans="1:17" ht="18.75">
      <c r="A494" s="109" t="s">
        <v>179</v>
      </c>
      <c r="B494" s="13" t="s">
        <v>125</v>
      </c>
      <c r="C494" s="13" t="s">
        <v>112</v>
      </c>
      <c r="D494" s="13" t="s">
        <v>423</v>
      </c>
      <c r="E494" s="13" t="s">
        <v>178</v>
      </c>
      <c r="F494" s="9">
        <f>G494+H494+I494</f>
        <v>4131.6</v>
      </c>
      <c r="G494" s="9"/>
      <c r="H494" s="9">
        <v>4131.6</v>
      </c>
      <c r="I494" s="9">
        <v>0</v>
      </c>
      <c r="J494" s="9">
        <f>K494+L494+M494</f>
        <v>4444.1</v>
      </c>
      <c r="K494" s="9"/>
      <c r="L494" s="9">
        <v>4444.1</v>
      </c>
      <c r="M494" s="9"/>
      <c r="N494" s="9">
        <f>O494+P494+Q494</f>
        <v>4916.9</v>
      </c>
      <c r="O494" s="85"/>
      <c r="P494" s="81">
        <v>4916.9</v>
      </c>
      <c r="Q494" s="85"/>
    </row>
    <row r="495" spans="1:17" ht="18.75">
      <c r="A495" s="174" t="s">
        <v>682</v>
      </c>
      <c r="B495" s="13" t="s">
        <v>125</v>
      </c>
      <c r="C495" s="13" t="s">
        <v>112</v>
      </c>
      <c r="D495" s="13" t="s">
        <v>683</v>
      </c>
      <c r="E495" s="13"/>
      <c r="F495" s="9">
        <f>F496</f>
        <v>3600.7999999999997</v>
      </c>
      <c r="G495" s="9">
        <f aca="true" t="shared" si="239" ref="G495:N495">G496</f>
        <v>3492.7</v>
      </c>
      <c r="H495" s="9">
        <f t="shared" si="239"/>
        <v>108.1</v>
      </c>
      <c r="I495" s="9">
        <f t="shared" si="239"/>
        <v>0</v>
      </c>
      <c r="J495" s="9">
        <f t="shared" si="239"/>
        <v>0</v>
      </c>
      <c r="K495" s="9">
        <f t="shared" si="239"/>
        <v>0</v>
      </c>
      <c r="L495" s="9">
        <f t="shared" si="239"/>
        <v>0</v>
      </c>
      <c r="M495" s="9">
        <f t="shared" si="239"/>
        <v>0</v>
      </c>
      <c r="N495" s="9">
        <f t="shared" si="239"/>
        <v>0</v>
      </c>
      <c r="O495" s="85"/>
      <c r="P495" s="81"/>
      <c r="Q495" s="85"/>
    </row>
    <row r="496" spans="1:17" ht="18.75">
      <c r="A496" s="109" t="s">
        <v>179</v>
      </c>
      <c r="B496" s="13" t="s">
        <v>125</v>
      </c>
      <c r="C496" s="13" t="s">
        <v>112</v>
      </c>
      <c r="D496" s="13" t="s">
        <v>683</v>
      </c>
      <c r="E496" s="13" t="s">
        <v>178</v>
      </c>
      <c r="F496" s="9">
        <f>G496+H496+I496</f>
        <v>3600.7999999999997</v>
      </c>
      <c r="G496" s="9">
        <v>3492.7</v>
      </c>
      <c r="H496" s="9">
        <v>108.1</v>
      </c>
      <c r="I496" s="9"/>
      <c r="J496" s="9"/>
      <c r="K496" s="9"/>
      <c r="L496" s="9"/>
      <c r="M496" s="9"/>
      <c r="N496" s="9"/>
      <c r="O496" s="85"/>
      <c r="P496" s="81"/>
      <c r="Q496" s="85"/>
    </row>
    <row r="497" spans="1:17" ht="27.75" customHeight="1">
      <c r="A497" s="109" t="s">
        <v>181</v>
      </c>
      <c r="B497" s="13" t="s">
        <v>125</v>
      </c>
      <c r="C497" s="13" t="s">
        <v>112</v>
      </c>
      <c r="D497" s="13" t="s">
        <v>252</v>
      </c>
      <c r="E497" s="13"/>
      <c r="F497" s="9">
        <f aca="true" t="shared" si="240" ref="F497:Q497">F498+F509</f>
        <v>19934.2</v>
      </c>
      <c r="G497" s="9">
        <f t="shared" si="240"/>
        <v>1816.7</v>
      </c>
      <c r="H497" s="9">
        <f t="shared" si="240"/>
        <v>18117.5</v>
      </c>
      <c r="I497" s="9">
        <f t="shared" si="240"/>
        <v>0</v>
      </c>
      <c r="J497" s="9">
        <f t="shared" si="240"/>
        <v>20678.5</v>
      </c>
      <c r="K497" s="9">
        <f t="shared" si="240"/>
        <v>340</v>
      </c>
      <c r="L497" s="9">
        <f t="shared" si="240"/>
        <v>20338.5</v>
      </c>
      <c r="M497" s="9">
        <f t="shared" si="240"/>
        <v>0</v>
      </c>
      <c r="N497" s="9">
        <f t="shared" si="240"/>
        <v>20678.5</v>
      </c>
      <c r="O497" s="81">
        <f t="shared" si="240"/>
        <v>340</v>
      </c>
      <c r="P497" s="81">
        <f t="shared" si="240"/>
        <v>20338.5</v>
      </c>
      <c r="Q497" s="81">
        <f t="shared" si="240"/>
        <v>0</v>
      </c>
    </row>
    <row r="498" spans="1:17" ht="22.5" customHeight="1">
      <c r="A498" s="109" t="s">
        <v>21</v>
      </c>
      <c r="B498" s="13" t="s">
        <v>125</v>
      </c>
      <c r="C498" s="13" t="s">
        <v>112</v>
      </c>
      <c r="D498" s="13" t="s">
        <v>253</v>
      </c>
      <c r="E498" s="13"/>
      <c r="F498" s="9">
        <f>F499+F503+F505+F507</f>
        <v>19830</v>
      </c>
      <c r="G498" s="9">
        <f aca="true" t="shared" si="241" ref="G498:Q498">G499+G503+G505+G507</f>
        <v>1712.5</v>
      </c>
      <c r="H498" s="9">
        <f t="shared" si="241"/>
        <v>18117.5</v>
      </c>
      <c r="I498" s="9">
        <f t="shared" si="241"/>
        <v>0</v>
      </c>
      <c r="J498" s="9">
        <f t="shared" si="241"/>
        <v>20678.5</v>
      </c>
      <c r="K498" s="9">
        <f t="shared" si="241"/>
        <v>340</v>
      </c>
      <c r="L498" s="9">
        <f t="shared" si="241"/>
        <v>20338.5</v>
      </c>
      <c r="M498" s="9">
        <f t="shared" si="241"/>
        <v>0</v>
      </c>
      <c r="N498" s="9">
        <f t="shared" si="241"/>
        <v>20678.5</v>
      </c>
      <c r="O498" s="81">
        <f t="shared" si="241"/>
        <v>340</v>
      </c>
      <c r="P498" s="81">
        <f t="shared" si="241"/>
        <v>20338.5</v>
      </c>
      <c r="Q498" s="81">
        <f t="shared" si="241"/>
        <v>0</v>
      </c>
    </row>
    <row r="499" spans="1:17" ht="18.75">
      <c r="A499" s="109" t="s">
        <v>127</v>
      </c>
      <c r="B499" s="13" t="s">
        <v>125</v>
      </c>
      <c r="C499" s="13" t="s">
        <v>112</v>
      </c>
      <c r="D499" s="13" t="s">
        <v>254</v>
      </c>
      <c r="E499" s="13"/>
      <c r="F499" s="9">
        <f aca="true" t="shared" si="242" ref="F499:Q499">F500+F501+F502</f>
        <v>9703.5</v>
      </c>
      <c r="G499" s="9">
        <f t="shared" si="242"/>
        <v>0</v>
      </c>
      <c r="H499" s="9">
        <f t="shared" si="242"/>
        <v>9703.5</v>
      </c>
      <c r="I499" s="9">
        <f t="shared" si="242"/>
        <v>0</v>
      </c>
      <c r="J499" s="9">
        <f t="shared" si="242"/>
        <v>11286.1</v>
      </c>
      <c r="K499" s="9">
        <f t="shared" si="242"/>
        <v>0</v>
      </c>
      <c r="L499" s="9">
        <f t="shared" si="242"/>
        <v>11286.1</v>
      </c>
      <c r="M499" s="9">
        <f t="shared" si="242"/>
        <v>0</v>
      </c>
      <c r="N499" s="9">
        <f t="shared" si="242"/>
        <v>10201.8</v>
      </c>
      <c r="O499" s="81">
        <f t="shared" si="242"/>
        <v>0</v>
      </c>
      <c r="P499" s="81">
        <f t="shared" si="242"/>
        <v>10201.8</v>
      </c>
      <c r="Q499" s="81">
        <f t="shared" si="242"/>
        <v>0</v>
      </c>
    </row>
    <row r="500" spans="1:17" ht="24.75" customHeight="1">
      <c r="A500" s="109" t="s">
        <v>575</v>
      </c>
      <c r="B500" s="13" t="s">
        <v>125</v>
      </c>
      <c r="C500" s="13" t="s">
        <v>112</v>
      </c>
      <c r="D500" s="13" t="s">
        <v>254</v>
      </c>
      <c r="E500" s="13" t="s">
        <v>143</v>
      </c>
      <c r="F500" s="9">
        <f>G500+H500+I500</f>
        <v>7296.5</v>
      </c>
      <c r="G500" s="9"/>
      <c r="H500" s="9">
        <v>7296.5</v>
      </c>
      <c r="I500" s="9"/>
      <c r="J500" s="9">
        <f>K500+L500+M500</f>
        <v>9063.1</v>
      </c>
      <c r="K500" s="9"/>
      <c r="L500" s="9">
        <v>9063.1</v>
      </c>
      <c r="M500" s="9"/>
      <c r="N500" s="9">
        <f>O500+P500+Q500</f>
        <v>7978.8</v>
      </c>
      <c r="O500" s="85"/>
      <c r="P500" s="81">
        <v>7978.8</v>
      </c>
      <c r="Q500" s="85"/>
    </row>
    <row r="501" spans="1:17" ht="42.75" customHeight="1">
      <c r="A501" s="109" t="s">
        <v>86</v>
      </c>
      <c r="B501" s="13" t="s">
        <v>125</v>
      </c>
      <c r="C501" s="13" t="s">
        <v>112</v>
      </c>
      <c r="D501" s="13" t="s">
        <v>254</v>
      </c>
      <c r="E501" s="13" t="s">
        <v>167</v>
      </c>
      <c r="F501" s="9">
        <f>G501+H501+I501</f>
        <v>2382</v>
      </c>
      <c r="G501" s="9"/>
      <c r="H501" s="9">
        <f>2236+60+86</f>
        <v>2382</v>
      </c>
      <c r="I501" s="9"/>
      <c r="J501" s="9">
        <f>K501+L501+M501</f>
        <v>2198</v>
      </c>
      <c r="K501" s="9"/>
      <c r="L501" s="9">
        <v>2198</v>
      </c>
      <c r="M501" s="9"/>
      <c r="N501" s="9">
        <f>O501+P501+Q501</f>
        <v>2198</v>
      </c>
      <c r="O501" s="85"/>
      <c r="P501" s="81">
        <v>2198</v>
      </c>
      <c r="Q501" s="85"/>
    </row>
    <row r="502" spans="1:17" ht="24.75" customHeight="1">
      <c r="A502" s="109" t="s">
        <v>165</v>
      </c>
      <c r="B502" s="13" t="s">
        <v>125</v>
      </c>
      <c r="C502" s="13" t="s">
        <v>112</v>
      </c>
      <c r="D502" s="13" t="s">
        <v>254</v>
      </c>
      <c r="E502" s="13" t="s">
        <v>166</v>
      </c>
      <c r="F502" s="9">
        <f>G502+H502+I502</f>
        <v>25</v>
      </c>
      <c r="G502" s="9"/>
      <c r="H502" s="9">
        <v>25</v>
      </c>
      <c r="I502" s="9"/>
      <c r="J502" s="9">
        <f>K502+L502+M502</f>
        <v>25</v>
      </c>
      <c r="K502" s="9"/>
      <c r="L502" s="9">
        <v>25</v>
      </c>
      <c r="M502" s="9"/>
      <c r="N502" s="9">
        <f>O502+P502+Q502</f>
        <v>25</v>
      </c>
      <c r="O502" s="85"/>
      <c r="P502" s="81">
        <v>25</v>
      </c>
      <c r="Q502" s="85"/>
    </row>
    <row r="503" spans="1:17" ht="41.25" customHeight="1">
      <c r="A503" s="112" t="s">
        <v>673</v>
      </c>
      <c r="B503" s="13" t="s">
        <v>125</v>
      </c>
      <c r="C503" s="13" t="s">
        <v>112</v>
      </c>
      <c r="D503" s="13" t="s">
        <v>424</v>
      </c>
      <c r="E503" s="13"/>
      <c r="F503" s="9">
        <f aca="true" t="shared" si="243" ref="F503:Q503">F504</f>
        <v>8348</v>
      </c>
      <c r="G503" s="9">
        <f t="shared" si="243"/>
        <v>0</v>
      </c>
      <c r="H503" s="9">
        <f t="shared" si="243"/>
        <v>8348</v>
      </c>
      <c r="I503" s="9">
        <f t="shared" si="243"/>
        <v>0</v>
      </c>
      <c r="J503" s="9">
        <f t="shared" si="243"/>
        <v>9014.4</v>
      </c>
      <c r="K503" s="9">
        <f t="shared" si="243"/>
        <v>0</v>
      </c>
      <c r="L503" s="9">
        <f t="shared" si="243"/>
        <v>9014.4</v>
      </c>
      <c r="M503" s="9">
        <f t="shared" si="243"/>
        <v>0</v>
      </c>
      <c r="N503" s="9">
        <f t="shared" si="243"/>
        <v>10098.7</v>
      </c>
      <c r="O503" s="81">
        <f t="shared" si="243"/>
        <v>0</v>
      </c>
      <c r="P503" s="81">
        <f t="shared" si="243"/>
        <v>10098.7</v>
      </c>
      <c r="Q503" s="81">
        <f t="shared" si="243"/>
        <v>0</v>
      </c>
    </row>
    <row r="504" spans="1:17" ht="26.25" customHeight="1">
      <c r="A504" s="109" t="s">
        <v>575</v>
      </c>
      <c r="B504" s="13" t="s">
        <v>125</v>
      </c>
      <c r="C504" s="13" t="s">
        <v>112</v>
      </c>
      <c r="D504" s="13" t="s">
        <v>424</v>
      </c>
      <c r="E504" s="13" t="s">
        <v>143</v>
      </c>
      <c r="F504" s="9">
        <f>G504+H504+I504</f>
        <v>8348</v>
      </c>
      <c r="G504" s="9"/>
      <c r="H504" s="9">
        <v>8348</v>
      </c>
      <c r="I504" s="9"/>
      <c r="J504" s="9">
        <f>K504+L504+M504</f>
        <v>9014.4</v>
      </c>
      <c r="K504" s="9"/>
      <c r="L504" s="9">
        <v>9014.4</v>
      </c>
      <c r="M504" s="9"/>
      <c r="N504" s="9">
        <f>O504+P504+Q504</f>
        <v>10098.7</v>
      </c>
      <c r="O504" s="85"/>
      <c r="P504" s="81">
        <v>10098.7</v>
      </c>
      <c r="Q504" s="85"/>
    </row>
    <row r="505" spans="1:17" ht="24.75" customHeight="1">
      <c r="A505" s="126" t="s">
        <v>644</v>
      </c>
      <c r="B505" s="13" t="s">
        <v>125</v>
      </c>
      <c r="C505" s="13" t="s">
        <v>112</v>
      </c>
      <c r="D505" s="13" t="s">
        <v>643</v>
      </c>
      <c r="E505" s="13"/>
      <c r="F505" s="9">
        <f aca="true" t="shared" si="244" ref="F505:Q505">F506</f>
        <v>378</v>
      </c>
      <c r="G505" s="9">
        <f t="shared" si="244"/>
        <v>340</v>
      </c>
      <c r="H505" s="9">
        <f t="shared" si="244"/>
        <v>38</v>
      </c>
      <c r="I505" s="9">
        <f t="shared" si="244"/>
        <v>0</v>
      </c>
      <c r="J505" s="9">
        <f t="shared" si="244"/>
        <v>378</v>
      </c>
      <c r="K505" s="9">
        <f t="shared" si="244"/>
        <v>340</v>
      </c>
      <c r="L505" s="9">
        <f t="shared" si="244"/>
        <v>38</v>
      </c>
      <c r="M505" s="9">
        <f t="shared" si="244"/>
        <v>0</v>
      </c>
      <c r="N505" s="9">
        <f t="shared" si="244"/>
        <v>378</v>
      </c>
      <c r="O505" s="81">
        <f t="shared" si="244"/>
        <v>340</v>
      </c>
      <c r="P505" s="81">
        <f t="shared" si="244"/>
        <v>38</v>
      </c>
      <c r="Q505" s="81">
        <f t="shared" si="244"/>
        <v>0</v>
      </c>
    </row>
    <row r="506" spans="1:17" ht="42" customHeight="1">
      <c r="A506" s="109" t="s">
        <v>86</v>
      </c>
      <c r="B506" s="13" t="s">
        <v>125</v>
      </c>
      <c r="C506" s="13" t="s">
        <v>112</v>
      </c>
      <c r="D506" s="13" t="s">
        <v>643</v>
      </c>
      <c r="E506" s="13" t="s">
        <v>167</v>
      </c>
      <c r="F506" s="9">
        <f>G506+H506+I506</f>
        <v>378</v>
      </c>
      <c r="G506" s="9">
        <v>340</v>
      </c>
      <c r="H506" s="9">
        <v>38</v>
      </c>
      <c r="I506" s="9"/>
      <c r="J506" s="9">
        <f>K506+L506+M506</f>
        <v>378</v>
      </c>
      <c r="K506" s="9">
        <v>340</v>
      </c>
      <c r="L506" s="9">
        <v>38</v>
      </c>
      <c r="M506" s="9"/>
      <c r="N506" s="9">
        <f>+Q506+P506+O506</f>
        <v>378</v>
      </c>
      <c r="O506" s="96">
        <v>340</v>
      </c>
      <c r="P506" s="91">
        <v>38</v>
      </c>
      <c r="Q506" s="91"/>
    </row>
    <row r="507" spans="1:17" ht="39" customHeight="1">
      <c r="A507" s="109" t="s">
        <v>632</v>
      </c>
      <c r="B507" s="13" t="s">
        <v>125</v>
      </c>
      <c r="C507" s="13" t="s">
        <v>112</v>
      </c>
      <c r="D507" s="13" t="s">
        <v>631</v>
      </c>
      <c r="E507" s="13"/>
      <c r="F507" s="9">
        <f aca="true" t="shared" si="245" ref="F507:Q507">F508</f>
        <v>1400.5</v>
      </c>
      <c r="G507" s="9">
        <f t="shared" si="245"/>
        <v>1372.5</v>
      </c>
      <c r="H507" s="9">
        <f t="shared" si="245"/>
        <v>28</v>
      </c>
      <c r="I507" s="9">
        <f t="shared" si="245"/>
        <v>0</v>
      </c>
      <c r="J507" s="9">
        <f t="shared" si="245"/>
        <v>0</v>
      </c>
      <c r="K507" s="9">
        <f t="shared" si="245"/>
        <v>0</v>
      </c>
      <c r="L507" s="9">
        <f t="shared" si="245"/>
        <v>0</v>
      </c>
      <c r="M507" s="9">
        <f t="shared" si="245"/>
        <v>0</v>
      </c>
      <c r="N507" s="9">
        <f t="shared" si="245"/>
        <v>0</v>
      </c>
      <c r="O507" s="81">
        <f t="shared" si="245"/>
        <v>0</v>
      </c>
      <c r="P507" s="81">
        <f t="shared" si="245"/>
        <v>0</v>
      </c>
      <c r="Q507" s="81">
        <f t="shared" si="245"/>
        <v>0</v>
      </c>
    </row>
    <row r="508" spans="1:17" ht="37.5" customHeight="1">
      <c r="A508" s="109" t="s">
        <v>86</v>
      </c>
      <c r="B508" s="13" t="s">
        <v>125</v>
      </c>
      <c r="C508" s="13" t="s">
        <v>112</v>
      </c>
      <c r="D508" s="13" t="s">
        <v>630</v>
      </c>
      <c r="E508" s="13" t="s">
        <v>167</v>
      </c>
      <c r="F508" s="9">
        <f>G508+H508+I508</f>
        <v>1400.5</v>
      </c>
      <c r="G508" s="9">
        <v>1372.5</v>
      </c>
      <c r="H508" s="9">
        <v>28</v>
      </c>
      <c r="I508" s="9"/>
      <c r="J508" s="9">
        <f>K508+L508+M508</f>
        <v>0</v>
      </c>
      <c r="K508" s="64"/>
      <c r="L508" s="9"/>
      <c r="M508" s="9"/>
      <c r="N508" s="9">
        <f>O508+P508+Q508</f>
        <v>0</v>
      </c>
      <c r="O508" s="90"/>
      <c r="P508" s="90"/>
      <c r="Q508" s="100"/>
    </row>
    <row r="509" spans="1:17" ht="19.5" customHeight="1">
      <c r="A509" s="126" t="s">
        <v>576</v>
      </c>
      <c r="B509" s="13" t="s">
        <v>125</v>
      </c>
      <c r="C509" s="13" t="s">
        <v>112</v>
      </c>
      <c r="D509" s="13" t="s">
        <v>634</v>
      </c>
      <c r="E509" s="13"/>
      <c r="F509" s="9">
        <f>F510</f>
        <v>104.2</v>
      </c>
      <c r="G509" s="9">
        <f aca="true" t="shared" si="246" ref="G509:O510">G510</f>
        <v>104.2</v>
      </c>
      <c r="H509" s="9">
        <f t="shared" si="246"/>
        <v>0</v>
      </c>
      <c r="I509" s="9">
        <f t="shared" si="246"/>
        <v>0</v>
      </c>
      <c r="J509" s="9">
        <f t="shared" si="246"/>
        <v>0</v>
      </c>
      <c r="K509" s="9">
        <f t="shared" si="246"/>
        <v>0</v>
      </c>
      <c r="L509" s="9">
        <f t="shared" si="246"/>
        <v>0</v>
      </c>
      <c r="M509" s="9">
        <f t="shared" si="246"/>
        <v>0</v>
      </c>
      <c r="N509" s="9">
        <f t="shared" si="246"/>
        <v>0</v>
      </c>
      <c r="O509" s="81">
        <f t="shared" si="246"/>
        <v>0</v>
      </c>
      <c r="P509" s="90"/>
      <c r="Q509" s="100"/>
    </row>
    <row r="510" spans="1:17" ht="39.75" customHeight="1">
      <c r="A510" s="134" t="s">
        <v>633</v>
      </c>
      <c r="B510" s="13" t="s">
        <v>125</v>
      </c>
      <c r="C510" s="13" t="s">
        <v>112</v>
      </c>
      <c r="D510" s="13" t="s">
        <v>635</v>
      </c>
      <c r="E510" s="13"/>
      <c r="F510" s="9">
        <f>F511</f>
        <v>104.2</v>
      </c>
      <c r="G510" s="9">
        <f t="shared" si="246"/>
        <v>104.2</v>
      </c>
      <c r="H510" s="9">
        <f t="shared" si="246"/>
        <v>0</v>
      </c>
      <c r="I510" s="9">
        <f t="shared" si="246"/>
        <v>0</v>
      </c>
      <c r="J510" s="9">
        <f t="shared" si="246"/>
        <v>0</v>
      </c>
      <c r="K510" s="9">
        <f t="shared" si="246"/>
        <v>0</v>
      </c>
      <c r="L510" s="9">
        <f t="shared" si="246"/>
        <v>0</v>
      </c>
      <c r="M510" s="9">
        <f t="shared" si="246"/>
        <v>0</v>
      </c>
      <c r="N510" s="9">
        <f t="shared" si="246"/>
        <v>0</v>
      </c>
      <c r="O510" s="81">
        <f t="shared" si="246"/>
        <v>0</v>
      </c>
      <c r="P510" s="90"/>
      <c r="Q510" s="100"/>
    </row>
    <row r="511" spans="1:17" ht="37.5" customHeight="1">
      <c r="A511" s="109" t="s">
        <v>86</v>
      </c>
      <c r="B511" s="13" t="s">
        <v>125</v>
      </c>
      <c r="C511" s="13" t="s">
        <v>112</v>
      </c>
      <c r="D511" s="13" t="s">
        <v>635</v>
      </c>
      <c r="E511" s="13" t="s">
        <v>167</v>
      </c>
      <c r="F511" s="9">
        <f>G511+H511+I511</f>
        <v>104.2</v>
      </c>
      <c r="G511" s="9">
        <v>104.2</v>
      </c>
      <c r="H511" s="9"/>
      <c r="I511" s="9"/>
      <c r="J511" s="9"/>
      <c r="K511" s="64"/>
      <c r="L511" s="9"/>
      <c r="M511" s="9"/>
      <c r="N511" s="9"/>
      <c r="O511" s="90"/>
      <c r="P511" s="90"/>
      <c r="Q511" s="100"/>
    </row>
    <row r="512" spans="1:17" ht="45" customHeight="1">
      <c r="A512" s="109" t="s">
        <v>387</v>
      </c>
      <c r="B512" s="13" t="s">
        <v>125</v>
      </c>
      <c r="C512" s="13" t="s">
        <v>112</v>
      </c>
      <c r="D512" s="13" t="s">
        <v>255</v>
      </c>
      <c r="E512" s="13"/>
      <c r="F512" s="9">
        <f aca="true" t="shared" si="247" ref="F512:Q512">F513</f>
        <v>4608.9</v>
      </c>
      <c r="G512" s="9">
        <f t="shared" si="247"/>
        <v>0</v>
      </c>
      <c r="H512" s="9">
        <f t="shared" si="247"/>
        <v>4608.9</v>
      </c>
      <c r="I512" s="9">
        <f t="shared" si="247"/>
        <v>0</v>
      </c>
      <c r="J512" s="9">
        <f t="shared" si="247"/>
        <v>4372.7</v>
      </c>
      <c r="K512" s="9">
        <f t="shared" si="247"/>
        <v>0</v>
      </c>
      <c r="L512" s="9">
        <f t="shared" si="247"/>
        <v>4372.7</v>
      </c>
      <c r="M512" s="9">
        <f t="shared" si="247"/>
        <v>0</v>
      </c>
      <c r="N512" s="9">
        <f t="shared" si="247"/>
        <v>4372.700000000001</v>
      </c>
      <c r="O512" s="81">
        <f t="shared" si="247"/>
        <v>0</v>
      </c>
      <c r="P512" s="81">
        <f t="shared" si="247"/>
        <v>4372.700000000001</v>
      </c>
      <c r="Q512" s="81">
        <f t="shared" si="247"/>
        <v>0</v>
      </c>
    </row>
    <row r="513" spans="1:17" ht="28.5" customHeight="1">
      <c r="A513" s="109" t="s">
        <v>350</v>
      </c>
      <c r="B513" s="13" t="s">
        <v>125</v>
      </c>
      <c r="C513" s="13" t="s">
        <v>112</v>
      </c>
      <c r="D513" s="13" t="s">
        <v>256</v>
      </c>
      <c r="E513" s="13"/>
      <c r="F513" s="9">
        <f>F514+F516</f>
        <v>4608.9</v>
      </c>
      <c r="G513" s="9">
        <f aca="true" t="shared" si="248" ref="G513:Q513">G514+G516</f>
        <v>0</v>
      </c>
      <c r="H513" s="9">
        <f t="shared" si="248"/>
        <v>4608.9</v>
      </c>
      <c r="I513" s="9">
        <f t="shared" si="248"/>
        <v>0</v>
      </c>
      <c r="J513" s="9">
        <f t="shared" si="248"/>
        <v>4372.7</v>
      </c>
      <c r="K513" s="9">
        <f t="shared" si="248"/>
        <v>0</v>
      </c>
      <c r="L513" s="9">
        <f t="shared" si="248"/>
        <v>4372.7</v>
      </c>
      <c r="M513" s="9">
        <f t="shared" si="248"/>
        <v>0</v>
      </c>
      <c r="N513" s="9">
        <f t="shared" si="248"/>
        <v>4372.700000000001</v>
      </c>
      <c r="O513" s="81">
        <f t="shared" si="248"/>
        <v>0</v>
      </c>
      <c r="P513" s="81">
        <f t="shared" si="248"/>
        <v>4372.700000000001</v>
      </c>
      <c r="Q513" s="81">
        <f t="shared" si="248"/>
        <v>0</v>
      </c>
    </row>
    <row r="514" spans="1:17" ht="21.75" customHeight="1">
      <c r="A514" s="109" t="s">
        <v>349</v>
      </c>
      <c r="B514" s="13" t="s">
        <v>125</v>
      </c>
      <c r="C514" s="13" t="s">
        <v>112</v>
      </c>
      <c r="D514" s="13" t="s">
        <v>348</v>
      </c>
      <c r="E514" s="13"/>
      <c r="F514" s="9">
        <f aca="true" t="shared" si="249" ref="F514:Q514">F515</f>
        <v>2940.3</v>
      </c>
      <c r="G514" s="9">
        <f t="shared" si="249"/>
        <v>0</v>
      </c>
      <c r="H514" s="9">
        <f t="shared" si="249"/>
        <v>2940.3</v>
      </c>
      <c r="I514" s="9">
        <f t="shared" si="249"/>
        <v>0</v>
      </c>
      <c r="J514" s="9">
        <f t="shared" si="249"/>
        <v>2573.2</v>
      </c>
      <c r="K514" s="9">
        <f t="shared" si="249"/>
        <v>0</v>
      </c>
      <c r="L514" s="9">
        <f t="shared" si="249"/>
        <v>2573.2</v>
      </c>
      <c r="M514" s="9">
        <f t="shared" si="249"/>
        <v>0</v>
      </c>
      <c r="N514" s="9">
        <f t="shared" si="249"/>
        <v>2358.8</v>
      </c>
      <c r="O514" s="81">
        <f t="shared" si="249"/>
        <v>0</v>
      </c>
      <c r="P514" s="81">
        <f t="shared" si="249"/>
        <v>2358.8</v>
      </c>
      <c r="Q514" s="81">
        <f t="shared" si="249"/>
        <v>0</v>
      </c>
    </row>
    <row r="515" spans="1:17" ht="18.75">
      <c r="A515" s="109" t="s">
        <v>179</v>
      </c>
      <c r="B515" s="13" t="s">
        <v>125</v>
      </c>
      <c r="C515" s="13" t="s">
        <v>112</v>
      </c>
      <c r="D515" s="13" t="s">
        <v>348</v>
      </c>
      <c r="E515" s="13" t="s">
        <v>178</v>
      </c>
      <c r="F515" s="9">
        <f>G515+H515+I515</f>
        <v>2940.3</v>
      </c>
      <c r="G515" s="9"/>
      <c r="H515" s="9">
        <f>3250.3-310</f>
        <v>2940.3</v>
      </c>
      <c r="I515" s="9"/>
      <c r="J515" s="9">
        <f>K515+L515+M515</f>
        <v>2573.2</v>
      </c>
      <c r="K515" s="9"/>
      <c r="L515" s="9">
        <v>2573.2</v>
      </c>
      <c r="M515" s="9"/>
      <c r="N515" s="9">
        <f>O515+P515+Q515</f>
        <v>2358.8</v>
      </c>
      <c r="O515" s="85"/>
      <c r="P515" s="81">
        <v>2358.8</v>
      </c>
      <c r="Q515" s="85"/>
    </row>
    <row r="516" spans="1:17" ht="41.25" customHeight="1">
      <c r="A516" s="112" t="s">
        <v>673</v>
      </c>
      <c r="B516" s="13" t="s">
        <v>125</v>
      </c>
      <c r="C516" s="13" t="s">
        <v>112</v>
      </c>
      <c r="D516" s="13" t="s">
        <v>425</v>
      </c>
      <c r="E516" s="13"/>
      <c r="F516" s="9">
        <f aca="true" t="shared" si="250" ref="F516:Q516">F517</f>
        <v>1668.6</v>
      </c>
      <c r="G516" s="9">
        <f t="shared" si="250"/>
        <v>0</v>
      </c>
      <c r="H516" s="9">
        <f t="shared" si="250"/>
        <v>1668.6</v>
      </c>
      <c r="I516" s="9">
        <f t="shared" si="250"/>
        <v>0</v>
      </c>
      <c r="J516" s="9">
        <f t="shared" si="250"/>
        <v>1799.5</v>
      </c>
      <c r="K516" s="9">
        <f t="shared" si="250"/>
        <v>0</v>
      </c>
      <c r="L516" s="9">
        <f t="shared" si="250"/>
        <v>1799.5</v>
      </c>
      <c r="M516" s="9">
        <f t="shared" si="250"/>
        <v>0</v>
      </c>
      <c r="N516" s="9">
        <f t="shared" si="250"/>
        <v>2013.9</v>
      </c>
      <c r="O516" s="81">
        <f t="shared" si="250"/>
        <v>0</v>
      </c>
      <c r="P516" s="81">
        <f t="shared" si="250"/>
        <v>2013.9</v>
      </c>
      <c r="Q516" s="81">
        <f t="shared" si="250"/>
        <v>0</v>
      </c>
    </row>
    <row r="517" spans="1:17" ht="18.75">
      <c r="A517" s="109" t="s">
        <v>179</v>
      </c>
      <c r="B517" s="13" t="s">
        <v>125</v>
      </c>
      <c r="C517" s="13" t="s">
        <v>112</v>
      </c>
      <c r="D517" s="13" t="s">
        <v>425</v>
      </c>
      <c r="E517" s="13" t="s">
        <v>178</v>
      </c>
      <c r="F517" s="9">
        <f>G517+H517+I517</f>
        <v>1668.6</v>
      </c>
      <c r="G517" s="9"/>
      <c r="H517" s="9">
        <v>1668.6</v>
      </c>
      <c r="I517" s="9"/>
      <c r="J517" s="9">
        <f>K517+L517+M517</f>
        <v>1799.5</v>
      </c>
      <c r="K517" s="9"/>
      <c r="L517" s="9">
        <v>1799.5</v>
      </c>
      <c r="M517" s="9"/>
      <c r="N517" s="9">
        <f>O517+P517+Q517</f>
        <v>2013.9</v>
      </c>
      <c r="O517" s="85"/>
      <c r="P517" s="81">
        <v>2013.9</v>
      </c>
      <c r="Q517" s="85"/>
    </row>
    <row r="518" spans="1:17" ht="27" customHeight="1">
      <c r="A518" s="87" t="s">
        <v>151</v>
      </c>
      <c r="B518" s="10" t="s">
        <v>125</v>
      </c>
      <c r="C518" s="10" t="s">
        <v>113</v>
      </c>
      <c r="D518" s="10"/>
      <c r="E518" s="10"/>
      <c r="F518" s="11">
        <f>F519+F532</f>
        <v>5275.9</v>
      </c>
      <c r="G518" s="11">
        <f aca="true" t="shared" si="251" ref="G518:Q518">G519+G532</f>
        <v>0</v>
      </c>
      <c r="H518" s="11">
        <f t="shared" si="251"/>
        <v>5275.9</v>
      </c>
      <c r="I518" s="11">
        <f t="shared" si="251"/>
        <v>0</v>
      </c>
      <c r="J518" s="11">
        <f t="shared" si="251"/>
        <v>5430.700000000001</v>
      </c>
      <c r="K518" s="11">
        <f t="shared" si="251"/>
        <v>0</v>
      </c>
      <c r="L518" s="11">
        <f t="shared" si="251"/>
        <v>5430.700000000001</v>
      </c>
      <c r="M518" s="11">
        <f t="shared" si="251"/>
        <v>0</v>
      </c>
      <c r="N518" s="11">
        <f t="shared" si="251"/>
        <v>5488.299999999999</v>
      </c>
      <c r="O518" s="81">
        <f t="shared" si="251"/>
        <v>0</v>
      </c>
      <c r="P518" s="81">
        <f t="shared" si="251"/>
        <v>5488.299999999999</v>
      </c>
      <c r="Q518" s="81">
        <f t="shared" si="251"/>
        <v>0</v>
      </c>
    </row>
    <row r="519" spans="1:17" ht="42.75" customHeight="1">
      <c r="A519" s="109" t="s">
        <v>554</v>
      </c>
      <c r="B519" s="13" t="s">
        <v>125</v>
      </c>
      <c r="C519" s="13" t="s">
        <v>113</v>
      </c>
      <c r="D519" s="13" t="s">
        <v>245</v>
      </c>
      <c r="E519" s="13"/>
      <c r="F519" s="9">
        <f>F520</f>
        <v>5255.9</v>
      </c>
      <c r="G519" s="9">
        <f aca="true" t="shared" si="252" ref="G519:Q519">G520</f>
        <v>0</v>
      </c>
      <c r="H519" s="9">
        <f t="shared" si="252"/>
        <v>5255.9</v>
      </c>
      <c r="I519" s="9">
        <f t="shared" si="252"/>
        <v>0</v>
      </c>
      <c r="J519" s="9">
        <f t="shared" si="252"/>
        <v>5410.700000000001</v>
      </c>
      <c r="K519" s="9">
        <f t="shared" si="252"/>
        <v>0</v>
      </c>
      <c r="L519" s="9">
        <f t="shared" si="252"/>
        <v>5410.700000000001</v>
      </c>
      <c r="M519" s="9">
        <f t="shared" si="252"/>
        <v>0</v>
      </c>
      <c r="N519" s="9">
        <f t="shared" si="252"/>
        <v>5468.299999999999</v>
      </c>
      <c r="O519" s="81">
        <f t="shared" si="252"/>
        <v>0</v>
      </c>
      <c r="P519" s="81">
        <f t="shared" si="252"/>
        <v>5468.299999999999</v>
      </c>
      <c r="Q519" s="81">
        <f t="shared" si="252"/>
        <v>0</v>
      </c>
    </row>
    <row r="520" spans="1:17" ht="22.5" customHeight="1">
      <c r="A520" s="109" t="s">
        <v>211</v>
      </c>
      <c r="B520" s="13" t="s">
        <v>125</v>
      </c>
      <c r="C520" s="13" t="s">
        <v>113</v>
      </c>
      <c r="D520" s="13" t="s">
        <v>345</v>
      </c>
      <c r="E520" s="13"/>
      <c r="F520" s="9">
        <f>F521+F527</f>
        <v>5255.9</v>
      </c>
      <c r="G520" s="9">
        <f aca="true" t="shared" si="253" ref="G520:Q520">G521+G527</f>
        <v>0</v>
      </c>
      <c r="H520" s="9">
        <f t="shared" si="253"/>
        <v>5255.9</v>
      </c>
      <c r="I520" s="9">
        <f t="shared" si="253"/>
        <v>0</v>
      </c>
      <c r="J520" s="9">
        <f t="shared" si="253"/>
        <v>5410.700000000001</v>
      </c>
      <c r="K520" s="9">
        <f t="shared" si="253"/>
        <v>0</v>
      </c>
      <c r="L520" s="9">
        <f t="shared" si="253"/>
        <v>5410.700000000001</v>
      </c>
      <c r="M520" s="9">
        <f t="shared" si="253"/>
        <v>0</v>
      </c>
      <c r="N520" s="9">
        <f t="shared" si="253"/>
        <v>5468.299999999999</v>
      </c>
      <c r="O520" s="81">
        <f t="shared" si="253"/>
        <v>0</v>
      </c>
      <c r="P520" s="81">
        <f t="shared" si="253"/>
        <v>5468.299999999999</v>
      </c>
      <c r="Q520" s="81">
        <f t="shared" si="253"/>
        <v>0</v>
      </c>
    </row>
    <row r="521" spans="1:17" ht="46.5" customHeight="1">
      <c r="A521" s="109" t="s">
        <v>315</v>
      </c>
      <c r="B521" s="13" t="s">
        <v>125</v>
      </c>
      <c r="C521" s="13" t="s">
        <v>113</v>
      </c>
      <c r="D521" s="13" t="s">
        <v>346</v>
      </c>
      <c r="E521" s="13"/>
      <c r="F521" s="9">
        <f>F522+F525</f>
        <v>1318.9</v>
      </c>
      <c r="G521" s="9">
        <f aca="true" t="shared" si="254" ref="G521:Q521">G522+G525</f>
        <v>0</v>
      </c>
      <c r="H521" s="9">
        <f t="shared" si="254"/>
        <v>1318.9</v>
      </c>
      <c r="I521" s="9">
        <f t="shared" si="254"/>
        <v>0</v>
      </c>
      <c r="J521" s="9">
        <f t="shared" si="254"/>
        <v>1368.9</v>
      </c>
      <c r="K521" s="9">
        <f t="shared" si="254"/>
        <v>0</v>
      </c>
      <c r="L521" s="9">
        <f t="shared" si="254"/>
        <v>1368.9</v>
      </c>
      <c r="M521" s="9">
        <f t="shared" si="254"/>
        <v>0</v>
      </c>
      <c r="N521" s="9">
        <f t="shared" si="254"/>
        <v>1318.9</v>
      </c>
      <c r="O521" s="81">
        <f t="shared" si="254"/>
        <v>0</v>
      </c>
      <c r="P521" s="81">
        <f t="shared" si="254"/>
        <v>1318.9</v>
      </c>
      <c r="Q521" s="81">
        <f t="shared" si="254"/>
        <v>0</v>
      </c>
    </row>
    <row r="522" spans="1:17" ht="24" customHeight="1">
      <c r="A522" s="109" t="s">
        <v>177</v>
      </c>
      <c r="B522" s="13" t="s">
        <v>125</v>
      </c>
      <c r="C522" s="13" t="s">
        <v>113</v>
      </c>
      <c r="D522" s="13" t="s">
        <v>347</v>
      </c>
      <c r="E522" s="13"/>
      <c r="F522" s="9">
        <f>F523+F524</f>
        <v>898.1</v>
      </c>
      <c r="G522" s="9">
        <f aca="true" t="shared" si="255" ref="G522:Q522">G523+G524</f>
        <v>0</v>
      </c>
      <c r="H522" s="9">
        <f t="shared" si="255"/>
        <v>898.1</v>
      </c>
      <c r="I522" s="9">
        <f t="shared" si="255"/>
        <v>0</v>
      </c>
      <c r="J522" s="9">
        <f t="shared" si="255"/>
        <v>954.3000000000001</v>
      </c>
      <c r="K522" s="9">
        <f t="shared" si="255"/>
        <v>0</v>
      </c>
      <c r="L522" s="9">
        <f t="shared" si="255"/>
        <v>954.3000000000001</v>
      </c>
      <c r="M522" s="9">
        <f t="shared" si="255"/>
        <v>0</v>
      </c>
      <c r="N522" s="9">
        <f t="shared" si="255"/>
        <v>904.3000000000001</v>
      </c>
      <c r="O522" s="81">
        <f t="shared" si="255"/>
        <v>0</v>
      </c>
      <c r="P522" s="81">
        <f t="shared" si="255"/>
        <v>904.3000000000001</v>
      </c>
      <c r="Q522" s="81">
        <f t="shared" si="255"/>
        <v>0</v>
      </c>
    </row>
    <row r="523" spans="1:17" ht="26.25" customHeight="1">
      <c r="A523" s="109" t="s">
        <v>163</v>
      </c>
      <c r="B523" s="13" t="s">
        <v>125</v>
      </c>
      <c r="C523" s="13" t="s">
        <v>113</v>
      </c>
      <c r="D523" s="13" t="s">
        <v>347</v>
      </c>
      <c r="E523" s="13" t="s">
        <v>164</v>
      </c>
      <c r="F523" s="9">
        <f>G523+H523+I523</f>
        <v>822.4</v>
      </c>
      <c r="G523" s="9"/>
      <c r="H523" s="9">
        <v>822.4</v>
      </c>
      <c r="I523" s="9"/>
      <c r="J523" s="9">
        <f>K523+L523+M523</f>
        <v>878.6</v>
      </c>
      <c r="K523" s="9"/>
      <c r="L523" s="9">
        <v>878.6</v>
      </c>
      <c r="M523" s="9"/>
      <c r="N523" s="9">
        <f>O523+P523+Q523</f>
        <v>828.6</v>
      </c>
      <c r="O523" s="85"/>
      <c r="P523" s="81">
        <v>828.6</v>
      </c>
      <c r="Q523" s="85"/>
    </row>
    <row r="524" spans="1:17" ht="42.75" customHeight="1">
      <c r="A524" s="109" t="s">
        <v>86</v>
      </c>
      <c r="B524" s="13" t="s">
        <v>125</v>
      </c>
      <c r="C524" s="13" t="s">
        <v>113</v>
      </c>
      <c r="D524" s="13" t="s">
        <v>347</v>
      </c>
      <c r="E524" s="13" t="s">
        <v>167</v>
      </c>
      <c r="F524" s="9">
        <f>G524+H524+I524</f>
        <v>75.7</v>
      </c>
      <c r="G524" s="9"/>
      <c r="H524" s="9">
        <v>75.7</v>
      </c>
      <c r="I524" s="9"/>
      <c r="J524" s="9">
        <f>K524+L524+M524</f>
        <v>75.7</v>
      </c>
      <c r="K524" s="9"/>
      <c r="L524" s="9">
        <v>75.7</v>
      </c>
      <c r="M524" s="9"/>
      <c r="N524" s="9">
        <f>O524+P524+Q524</f>
        <v>75.7</v>
      </c>
      <c r="O524" s="85"/>
      <c r="P524" s="81">
        <v>75.7</v>
      </c>
      <c r="Q524" s="85"/>
    </row>
    <row r="525" spans="1:17" ht="39.75" customHeight="1">
      <c r="A525" s="112" t="s">
        <v>673</v>
      </c>
      <c r="B525" s="13" t="s">
        <v>125</v>
      </c>
      <c r="C525" s="13" t="s">
        <v>113</v>
      </c>
      <c r="D525" s="13" t="s">
        <v>429</v>
      </c>
      <c r="E525" s="13"/>
      <c r="F525" s="9">
        <f aca="true" t="shared" si="256" ref="F525:Q525">F526</f>
        <v>420.8</v>
      </c>
      <c r="G525" s="9">
        <f t="shared" si="256"/>
        <v>0</v>
      </c>
      <c r="H525" s="9">
        <f t="shared" si="256"/>
        <v>420.8</v>
      </c>
      <c r="I525" s="9">
        <f t="shared" si="256"/>
        <v>0</v>
      </c>
      <c r="J525" s="9">
        <f t="shared" si="256"/>
        <v>414.6</v>
      </c>
      <c r="K525" s="9">
        <f t="shared" si="256"/>
        <v>0</v>
      </c>
      <c r="L525" s="9">
        <f t="shared" si="256"/>
        <v>414.6</v>
      </c>
      <c r="M525" s="9">
        <f t="shared" si="256"/>
        <v>0</v>
      </c>
      <c r="N525" s="9">
        <f t="shared" si="256"/>
        <v>414.6</v>
      </c>
      <c r="O525" s="81">
        <f t="shared" si="256"/>
        <v>0</v>
      </c>
      <c r="P525" s="81">
        <f t="shared" si="256"/>
        <v>414.6</v>
      </c>
      <c r="Q525" s="81">
        <f t="shared" si="256"/>
        <v>0</v>
      </c>
    </row>
    <row r="526" spans="1:17" ht="30" customHeight="1">
      <c r="A526" s="109" t="s">
        <v>163</v>
      </c>
      <c r="B526" s="13" t="s">
        <v>125</v>
      </c>
      <c r="C526" s="13" t="s">
        <v>113</v>
      </c>
      <c r="D526" s="13" t="s">
        <v>429</v>
      </c>
      <c r="E526" s="13" t="s">
        <v>164</v>
      </c>
      <c r="F526" s="9">
        <f>G526+H526+I526</f>
        <v>420.8</v>
      </c>
      <c r="G526" s="9"/>
      <c r="H526" s="9">
        <v>420.8</v>
      </c>
      <c r="I526" s="9"/>
      <c r="J526" s="9">
        <f>K526+L526+M526</f>
        <v>414.6</v>
      </c>
      <c r="K526" s="9"/>
      <c r="L526" s="9">
        <v>414.6</v>
      </c>
      <c r="M526" s="9"/>
      <c r="N526" s="9">
        <f>O526+P526+Q526</f>
        <v>414.6</v>
      </c>
      <c r="O526" s="85"/>
      <c r="P526" s="81">
        <v>414.6</v>
      </c>
      <c r="Q526" s="85"/>
    </row>
    <row r="527" spans="1:17" ht="46.5" customHeight="1">
      <c r="A527" s="109" t="s">
        <v>369</v>
      </c>
      <c r="B527" s="13" t="s">
        <v>125</v>
      </c>
      <c r="C527" s="13" t="s">
        <v>113</v>
      </c>
      <c r="D527" s="13" t="s">
        <v>368</v>
      </c>
      <c r="E527" s="13"/>
      <c r="F527" s="9">
        <f aca="true" t="shared" si="257" ref="F527:Q527">F528+F530</f>
        <v>3937</v>
      </c>
      <c r="G527" s="9">
        <f t="shared" si="257"/>
        <v>0</v>
      </c>
      <c r="H527" s="9">
        <f t="shared" si="257"/>
        <v>3937</v>
      </c>
      <c r="I527" s="9">
        <f t="shared" si="257"/>
        <v>0</v>
      </c>
      <c r="J527" s="9">
        <f t="shared" si="257"/>
        <v>4041.8</v>
      </c>
      <c r="K527" s="9">
        <f t="shared" si="257"/>
        <v>0</v>
      </c>
      <c r="L527" s="9">
        <f t="shared" si="257"/>
        <v>4041.8</v>
      </c>
      <c r="M527" s="9">
        <f t="shared" si="257"/>
        <v>0</v>
      </c>
      <c r="N527" s="9">
        <f t="shared" si="257"/>
        <v>4149.4</v>
      </c>
      <c r="O527" s="81">
        <f t="shared" si="257"/>
        <v>0</v>
      </c>
      <c r="P527" s="81">
        <f t="shared" si="257"/>
        <v>4149.4</v>
      </c>
      <c r="Q527" s="81">
        <f t="shared" si="257"/>
        <v>0</v>
      </c>
    </row>
    <row r="528" spans="1:17" ht="22.5" customHeight="1">
      <c r="A528" s="109" t="s">
        <v>366</v>
      </c>
      <c r="B528" s="13" t="s">
        <v>125</v>
      </c>
      <c r="C528" s="13" t="s">
        <v>113</v>
      </c>
      <c r="D528" s="13" t="s">
        <v>370</v>
      </c>
      <c r="E528" s="13"/>
      <c r="F528" s="9">
        <f aca="true" t="shared" si="258" ref="F528:Q528">F529</f>
        <v>1299.2</v>
      </c>
      <c r="G528" s="9">
        <f t="shared" si="258"/>
        <v>0</v>
      </c>
      <c r="H528" s="9">
        <f t="shared" si="258"/>
        <v>1299.2</v>
      </c>
      <c r="I528" s="9">
        <f t="shared" si="258"/>
        <v>0</v>
      </c>
      <c r="J528" s="9">
        <f t="shared" si="258"/>
        <v>1351.2</v>
      </c>
      <c r="K528" s="9">
        <f t="shared" si="258"/>
        <v>0</v>
      </c>
      <c r="L528" s="9">
        <f t="shared" si="258"/>
        <v>1351.2</v>
      </c>
      <c r="M528" s="9">
        <f t="shared" si="258"/>
        <v>0</v>
      </c>
      <c r="N528" s="9">
        <f t="shared" si="258"/>
        <v>1351.2</v>
      </c>
      <c r="O528" s="81">
        <f t="shared" si="258"/>
        <v>0</v>
      </c>
      <c r="P528" s="81">
        <f t="shared" si="258"/>
        <v>1351.2</v>
      </c>
      <c r="Q528" s="81">
        <f t="shared" si="258"/>
        <v>0</v>
      </c>
    </row>
    <row r="529" spans="1:17" ht="24" customHeight="1">
      <c r="A529" s="109" t="s">
        <v>575</v>
      </c>
      <c r="B529" s="13" t="s">
        <v>125</v>
      </c>
      <c r="C529" s="13" t="s">
        <v>113</v>
      </c>
      <c r="D529" s="13" t="s">
        <v>370</v>
      </c>
      <c r="E529" s="13" t="s">
        <v>143</v>
      </c>
      <c r="F529" s="9">
        <f>G529+H529+I529</f>
        <v>1299.2</v>
      </c>
      <c r="G529" s="9"/>
      <c r="H529" s="9">
        <v>1299.2</v>
      </c>
      <c r="I529" s="9"/>
      <c r="J529" s="9">
        <f>K529+L529+M529</f>
        <v>1351.2</v>
      </c>
      <c r="K529" s="9"/>
      <c r="L529" s="9">
        <v>1351.2</v>
      </c>
      <c r="M529" s="9"/>
      <c r="N529" s="9">
        <f>O529+P529+Q529</f>
        <v>1351.2</v>
      </c>
      <c r="O529" s="91"/>
      <c r="P529" s="98">
        <v>1351.2</v>
      </c>
      <c r="Q529" s="91"/>
    </row>
    <row r="530" spans="1:17" ht="41.25" customHeight="1">
      <c r="A530" s="112" t="s">
        <v>673</v>
      </c>
      <c r="B530" s="13" t="s">
        <v>125</v>
      </c>
      <c r="C530" s="13" t="s">
        <v>113</v>
      </c>
      <c r="D530" s="13" t="s">
        <v>426</v>
      </c>
      <c r="E530" s="13"/>
      <c r="F530" s="9">
        <f aca="true" t="shared" si="259" ref="F530:Q530">F531</f>
        <v>2637.8</v>
      </c>
      <c r="G530" s="9">
        <f t="shared" si="259"/>
        <v>0</v>
      </c>
      <c r="H530" s="9">
        <f t="shared" si="259"/>
        <v>2637.8</v>
      </c>
      <c r="I530" s="9">
        <f t="shared" si="259"/>
        <v>0</v>
      </c>
      <c r="J530" s="9">
        <f t="shared" si="259"/>
        <v>2690.6</v>
      </c>
      <c r="K530" s="9">
        <f t="shared" si="259"/>
        <v>0</v>
      </c>
      <c r="L530" s="9">
        <f t="shared" si="259"/>
        <v>2690.6</v>
      </c>
      <c r="M530" s="9">
        <f t="shared" si="259"/>
        <v>0</v>
      </c>
      <c r="N530" s="9">
        <f t="shared" si="259"/>
        <v>2798.2</v>
      </c>
      <c r="O530" s="81">
        <f t="shared" si="259"/>
        <v>0</v>
      </c>
      <c r="P530" s="81">
        <f t="shared" si="259"/>
        <v>2798.2</v>
      </c>
      <c r="Q530" s="81">
        <f t="shared" si="259"/>
        <v>0</v>
      </c>
    </row>
    <row r="531" spans="1:17" ht="24" customHeight="1">
      <c r="A531" s="109" t="s">
        <v>575</v>
      </c>
      <c r="B531" s="13" t="s">
        <v>125</v>
      </c>
      <c r="C531" s="13" t="s">
        <v>113</v>
      </c>
      <c r="D531" s="13" t="s">
        <v>426</v>
      </c>
      <c r="E531" s="13" t="s">
        <v>143</v>
      </c>
      <c r="F531" s="9">
        <f>G531+H531+I531</f>
        <v>2637.8</v>
      </c>
      <c r="G531" s="9"/>
      <c r="H531" s="9">
        <v>2637.8</v>
      </c>
      <c r="I531" s="9"/>
      <c r="J531" s="9">
        <f>K531+L531+M531</f>
        <v>2690.6</v>
      </c>
      <c r="K531" s="9"/>
      <c r="L531" s="9">
        <v>2690.6</v>
      </c>
      <c r="M531" s="9"/>
      <c r="N531" s="9">
        <f>O531+P531+Q531</f>
        <v>2798.2</v>
      </c>
      <c r="O531" s="91"/>
      <c r="P531" s="98">
        <v>2798.2</v>
      </c>
      <c r="Q531" s="91"/>
    </row>
    <row r="532" spans="1:17" ht="44.25" customHeight="1">
      <c r="A532" s="113" t="s">
        <v>487</v>
      </c>
      <c r="B532" s="13" t="s">
        <v>125</v>
      </c>
      <c r="C532" s="13" t="s">
        <v>113</v>
      </c>
      <c r="D532" s="13" t="s">
        <v>230</v>
      </c>
      <c r="E532" s="13"/>
      <c r="F532" s="9">
        <f aca="true" t="shared" si="260" ref="F532:Q532">F537+F533</f>
        <v>20</v>
      </c>
      <c r="G532" s="9">
        <f t="shared" si="260"/>
        <v>0</v>
      </c>
      <c r="H532" s="9">
        <f t="shared" si="260"/>
        <v>20</v>
      </c>
      <c r="I532" s="9">
        <f t="shared" si="260"/>
        <v>0</v>
      </c>
      <c r="J532" s="9">
        <f t="shared" si="260"/>
        <v>20</v>
      </c>
      <c r="K532" s="9">
        <f t="shared" si="260"/>
        <v>0</v>
      </c>
      <c r="L532" s="9">
        <f t="shared" si="260"/>
        <v>20</v>
      </c>
      <c r="M532" s="9">
        <f t="shared" si="260"/>
        <v>0</v>
      </c>
      <c r="N532" s="9">
        <f t="shared" si="260"/>
        <v>20</v>
      </c>
      <c r="O532" s="81">
        <f t="shared" si="260"/>
        <v>0</v>
      </c>
      <c r="P532" s="81">
        <f t="shared" si="260"/>
        <v>20</v>
      </c>
      <c r="Q532" s="81">
        <f t="shared" si="260"/>
        <v>0</v>
      </c>
    </row>
    <row r="533" spans="1:17" ht="27" customHeight="1">
      <c r="A533" s="109" t="s">
        <v>184</v>
      </c>
      <c r="B533" s="13" t="s">
        <v>125</v>
      </c>
      <c r="C533" s="13" t="s">
        <v>113</v>
      </c>
      <c r="D533" s="105" t="s">
        <v>60</v>
      </c>
      <c r="E533" s="13"/>
      <c r="F533" s="9">
        <f aca="true" t="shared" si="261" ref="F533:Q535">F534</f>
        <v>13</v>
      </c>
      <c r="G533" s="9">
        <f t="shared" si="261"/>
        <v>0</v>
      </c>
      <c r="H533" s="9">
        <f t="shared" si="261"/>
        <v>13</v>
      </c>
      <c r="I533" s="9">
        <f t="shared" si="261"/>
        <v>0</v>
      </c>
      <c r="J533" s="9">
        <f t="shared" si="261"/>
        <v>13</v>
      </c>
      <c r="K533" s="9">
        <f t="shared" si="261"/>
        <v>0</v>
      </c>
      <c r="L533" s="9">
        <f t="shared" si="261"/>
        <v>13</v>
      </c>
      <c r="M533" s="9">
        <f t="shared" si="261"/>
        <v>0</v>
      </c>
      <c r="N533" s="9">
        <f t="shared" si="261"/>
        <v>13</v>
      </c>
      <c r="O533" s="81">
        <f t="shared" si="261"/>
        <v>0</v>
      </c>
      <c r="P533" s="81">
        <f t="shared" si="261"/>
        <v>13</v>
      </c>
      <c r="Q533" s="81">
        <f t="shared" si="261"/>
        <v>0</v>
      </c>
    </row>
    <row r="534" spans="1:17" ht="45" customHeight="1">
      <c r="A534" s="109" t="s">
        <v>378</v>
      </c>
      <c r="B534" s="13" t="s">
        <v>125</v>
      </c>
      <c r="C534" s="13" t="s">
        <v>113</v>
      </c>
      <c r="D534" s="105" t="s">
        <v>377</v>
      </c>
      <c r="E534" s="13"/>
      <c r="F534" s="9">
        <f t="shared" si="261"/>
        <v>13</v>
      </c>
      <c r="G534" s="9">
        <f t="shared" si="261"/>
        <v>0</v>
      </c>
      <c r="H534" s="9">
        <f t="shared" si="261"/>
        <v>13</v>
      </c>
      <c r="I534" s="9">
        <f t="shared" si="261"/>
        <v>0</v>
      </c>
      <c r="J534" s="9">
        <f t="shared" si="261"/>
        <v>13</v>
      </c>
      <c r="K534" s="9">
        <f t="shared" si="261"/>
        <v>0</v>
      </c>
      <c r="L534" s="9">
        <f t="shared" si="261"/>
        <v>13</v>
      </c>
      <c r="M534" s="9">
        <f t="shared" si="261"/>
        <v>0</v>
      </c>
      <c r="N534" s="9">
        <f t="shared" si="261"/>
        <v>13</v>
      </c>
      <c r="O534" s="81">
        <f t="shared" si="261"/>
        <v>0</v>
      </c>
      <c r="P534" s="81">
        <f t="shared" si="261"/>
        <v>13</v>
      </c>
      <c r="Q534" s="81">
        <f t="shared" si="261"/>
        <v>0</v>
      </c>
    </row>
    <row r="535" spans="1:17" ht="22.5" customHeight="1">
      <c r="A535" s="122" t="s">
        <v>313</v>
      </c>
      <c r="B535" s="13" t="s">
        <v>125</v>
      </c>
      <c r="C535" s="13" t="s">
        <v>113</v>
      </c>
      <c r="D535" s="13" t="s">
        <v>540</v>
      </c>
      <c r="E535" s="13"/>
      <c r="F535" s="9">
        <f t="shared" si="261"/>
        <v>13</v>
      </c>
      <c r="G535" s="9">
        <f t="shared" si="261"/>
        <v>0</v>
      </c>
      <c r="H535" s="9">
        <f t="shared" si="261"/>
        <v>13</v>
      </c>
      <c r="I535" s="9">
        <f t="shared" si="261"/>
        <v>0</v>
      </c>
      <c r="J535" s="9">
        <f t="shared" si="261"/>
        <v>13</v>
      </c>
      <c r="K535" s="9">
        <f t="shared" si="261"/>
        <v>0</v>
      </c>
      <c r="L535" s="9">
        <f t="shared" si="261"/>
        <v>13</v>
      </c>
      <c r="M535" s="9">
        <f t="shared" si="261"/>
        <v>0</v>
      </c>
      <c r="N535" s="9">
        <f t="shared" si="261"/>
        <v>13</v>
      </c>
      <c r="O535" s="81">
        <f t="shared" si="261"/>
        <v>0</v>
      </c>
      <c r="P535" s="81">
        <f t="shared" si="261"/>
        <v>13</v>
      </c>
      <c r="Q535" s="81">
        <f t="shared" si="261"/>
        <v>0</v>
      </c>
    </row>
    <row r="536" spans="1:17" ht="41.25" customHeight="1">
      <c r="A536" s="109" t="s">
        <v>86</v>
      </c>
      <c r="B536" s="13" t="s">
        <v>125</v>
      </c>
      <c r="C536" s="13" t="s">
        <v>113</v>
      </c>
      <c r="D536" s="13" t="s">
        <v>540</v>
      </c>
      <c r="E536" s="13" t="s">
        <v>167</v>
      </c>
      <c r="F536" s="9">
        <f>G536+H536+I536</f>
        <v>13</v>
      </c>
      <c r="G536" s="9"/>
      <c r="H536" s="9">
        <v>13</v>
      </c>
      <c r="I536" s="9"/>
      <c r="J536" s="9">
        <f>K536+L536+M536</f>
        <v>13</v>
      </c>
      <c r="K536" s="9"/>
      <c r="L536" s="9">
        <v>13</v>
      </c>
      <c r="M536" s="9"/>
      <c r="N536" s="9">
        <f>O536+P536+Q536</f>
        <v>13</v>
      </c>
      <c r="O536" s="81"/>
      <c r="P536" s="81">
        <v>13</v>
      </c>
      <c r="Q536" s="81"/>
    </row>
    <row r="537" spans="1:17" ht="62.25" customHeight="1">
      <c r="A537" s="109" t="s">
        <v>338</v>
      </c>
      <c r="B537" s="13" t="s">
        <v>125</v>
      </c>
      <c r="C537" s="13" t="s">
        <v>113</v>
      </c>
      <c r="D537" s="13" t="s">
        <v>64</v>
      </c>
      <c r="E537" s="13"/>
      <c r="F537" s="9">
        <f aca="true" t="shared" si="262" ref="F537:Q539">F538</f>
        <v>7</v>
      </c>
      <c r="G537" s="9">
        <f t="shared" si="262"/>
        <v>0</v>
      </c>
      <c r="H537" s="9">
        <f t="shared" si="262"/>
        <v>7</v>
      </c>
      <c r="I537" s="9">
        <f t="shared" si="262"/>
        <v>0</v>
      </c>
      <c r="J537" s="9">
        <f t="shared" si="262"/>
        <v>7</v>
      </c>
      <c r="K537" s="9">
        <f t="shared" si="262"/>
        <v>0</v>
      </c>
      <c r="L537" s="9">
        <f t="shared" si="262"/>
        <v>7</v>
      </c>
      <c r="M537" s="9">
        <f t="shared" si="262"/>
        <v>0</v>
      </c>
      <c r="N537" s="9">
        <f t="shared" si="262"/>
        <v>7</v>
      </c>
      <c r="O537" s="81">
        <f t="shared" si="262"/>
        <v>0</v>
      </c>
      <c r="P537" s="81">
        <f t="shared" si="262"/>
        <v>7</v>
      </c>
      <c r="Q537" s="81">
        <f t="shared" si="262"/>
        <v>0</v>
      </c>
    </row>
    <row r="538" spans="1:17" ht="59.25" customHeight="1">
      <c r="A538" s="109" t="s">
        <v>302</v>
      </c>
      <c r="B538" s="13" t="s">
        <v>125</v>
      </c>
      <c r="C538" s="13" t="s">
        <v>113</v>
      </c>
      <c r="D538" s="13" t="s">
        <v>486</v>
      </c>
      <c r="E538" s="13"/>
      <c r="F538" s="9">
        <f t="shared" si="262"/>
        <v>7</v>
      </c>
      <c r="G538" s="9">
        <f t="shared" si="262"/>
        <v>0</v>
      </c>
      <c r="H538" s="9">
        <f t="shared" si="262"/>
        <v>7</v>
      </c>
      <c r="I538" s="9">
        <f t="shared" si="262"/>
        <v>0</v>
      </c>
      <c r="J538" s="9">
        <f t="shared" si="262"/>
        <v>7</v>
      </c>
      <c r="K538" s="9">
        <f t="shared" si="262"/>
        <v>0</v>
      </c>
      <c r="L538" s="9">
        <f t="shared" si="262"/>
        <v>7</v>
      </c>
      <c r="M538" s="9">
        <f t="shared" si="262"/>
        <v>0</v>
      </c>
      <c r="N538" s="9">
        <f t="shared" si="262"/>
        <v>7</v>
      </c>
      <c r="O538" s="81">
        <f t="shared" si="262"/>
        <v>0</v>
      </c>
      <c r="P538" s="81">
        <f t="shared" si="262"/>
        <v>7</v>
      </c>
      <c r="Q538" s="81">
        <f t="shared" si="262"/>
        <v>0</v>
      </c>
    </row>
    <row r="539" spans="1:17" ht="24.75" customHeight="1">
      <c r="A539" s="109" t="s">
        <v>96</v>
      </c>
      <c r="B539" s="13" t="s">
        <v>125</v>
      </c>
      <c r="C539" s="13" t="s">
        <v>113</v>
      </c>
      <c r="D539" s="13" t="s">
        <v>485</v>
      </c>
      <c r="E539" s="13"/>
      <c r="F539" s="9">
        <f t="shared" si="262"/>
        <v>7</v>
      </c>
      <c r="G539" s="9">
        <f t="shared" si="262"/>
        <v>0</v>
      </c>
      <c r="H539" s="9">
        <f t="shared" si="262"/>
        <v>7</v>
      </c>
      <c r="I539" s="9">
        <f t="shared" si="262"/>
        <v>0</v>
      </c>
      <c r="J539" s="9">
        <f t="shared" si="262"/>
        <v>7</v>
      </c>
      <c r="K539" s="9">
        <f t="shared" si="262"/>
        <v>0</v>
      </c>
      <c r="L539" s="9">
        <f t="shared" si="262"/>
        <v>7</v>
      </c>
      <c r="M539" s="9">
        <f t="shared" si="262"/>
        <v>0</v>
      </c>
      <c r="N539" s="9">
        <f t="shared" si="262"/>
        <v>7</v>
      </c>
      <c r="O539" s="81">
        <f t="shared" si="262"/>
        <v>0</v>
      </c>
      <c r="P539" s="81">
        <f t="shared" si="262"/>
        <v>7</v>
      </c>
      <c r="Q539" s="81">
        <f t="shared" si="262"/>
        <v>0</v>
      </c>
    </row>
    <row r="540" spans="1:17" ht="46.5" customHeight="1">
      <c r="A540" s="109" t="s">
        <v>86</v>
      </c>
      <c r="B540" s="13" t="s">
        <v>125</v>
      </c>
      <c r="C540" s="13" t="s">
        <v>113</v>
      </c>
      <c r="D540" s="13" t="s">
        <v>485</v>
      </c>
      <c r="E540" s="13" t="s">
        <v>167</v>
      </c>
      <c r="F540" s="9">
        <f>G540+H540+I540</f>
        <v>7</v>
      </c>
      <c r="G540" s="9"/>
      <c r="H540" s="9">
        <v>7</v>
      </c>
      <c r="I540" s="9"/>
      <c r="J540" s="9">
        <f>K540+L540+M540</f>
        <v>7</v>
      </c>
      <c r="K540" s="9"/>
      <c r="L540" s="9">
        <v>7</v>
      </c>
      <c r="M540" s="9"/>
      <c r="N540" s="9">
        <f>O540+P540+Q540</f>
        <v>7</v>
      </c>
      <c r="O540" s="81"/>
      <c r="P540" s="81">
        <v>7</v>
      </c>
      <c r="Q540" s="81"/>
    </row>
    <row r="541" spans="1:17" ht="24.75" customHeight="1">
      <c r="A541" s="87" t="s">
        <v>142</v>
      </c>
      <c r="B541" s="10" t="s">
        <v>117</v>
      </c>
      <c r="C541" s="10" t="s">
        <v>373</v>
      </c>
      <c r="D541" s="10"/>
      <c r="E541" s="10"/>
      <c r="F541" s="11">
        <f aca="true" t="shared" si="263" ref="F541:Q541">F542+F548</f>
        <v>996.1</v>
      </c>
      <c r="G541" s="11">
        <f t="shared" si="263"/>
        <v>558.1</v>
      </c>
      <c r="H541" s="11">
        <f t="shared" si="263"/>
        <v>438</v>
      </c>
      <c r="I541" s="11">
        <f t="shared" si="263"/>
        <v>0</v>
      </c>
      <c r="J541" s="11">
        <f t="shared" si="263"/>
        <v>989.5</v>
      </c>
      <c r="K541" s="11">
        <f t="shared" si="263"/>
        <v>551.5</v>
      </c>
      <c r="L541" s="11">
        <f t="shared" si="263"/>
        <v>438</v>
      </c>
      <c r="M541" s="11">
        <f t="shared" si="263"/>
        <v>0</v>
      </c>
      <c r="N541" s="11">
        <f t="shared" si="263"/>
        <v>989.5</v>
      </c>
      <c r="O541" s="81">
        <f t="shared" si="263"/>
        <v>551.5</v>
      </c>
      <c r="P541" s="81">
        <f t="shared" si="263"/>
        <v>438</v>
      </c>
      <c r="Q541" s="81">
        <f t="shared" si="263"/>
        <v>0</v>
      </c>
    </row>
    <row r="542" spans="1:17" ht="18.75">
      <c r="A542" s="87" t="s">
        <v>175</v>
      </c>
      <c r="B542" s="10" t="s">
        <v>117</v>
      </c>
      <c r="C542" s="10" t="s">
        <v>121</v>
      </c>
      <c r="D542" s="10"/>
      <c r="E542" s="10"/>
      <c r="F542" s="11">
        <f aca="true" t="shared" si="264" ref="F542:Q546">F543</f>
        <v>558.1</v>
      </c>
      <c r="G542" s="11">
        <f t="shared" si="264"/>
        <v>558.1</v>
      </c>
      <c r="H542" s="11">
        <f t="shared" si="264"/>
        <v>0</v>
      </c>
      <c r="I542" s="11">
        <f t="shared" si="264"/>
        <v>0</v>
      </c>
      <c r="J542" s="11">
        <f t="shared" si="264"/>
        <v>551.5</v>
      </c>
      <c r="K542" s="11">
        <f t="shared" si="264"/>
        <v>551.5</v>
      </c>
      <c r="L542" s="11">
        <f t="shared" si="264"/>
        <v>0</v>
      </c>
      <c r="M542" s="11">
        <f t="shared" si="264"/>
        <v>0</v>
      </c>
      <c r="N542" s="11">
        <f t="shared" si="264"/>
        <v>551.5</v>
      </c>
      <c r="O542" s="81">
        <f t="shared" si="264"/>
        <v>551.5</v>
      </c>
      <c r="P542" s="81">
        <f t="shared" si="264"/>
        <v>0</v>
      </c>
      <c r="Q542" s="81">
        <f t="shared" si="264"/>
        <v>0</v>
      </c>
    </row>
    <row r="543" spans="1:17" ht="46.5" customHeight="1">
      <c r="A543" s="109" t="s">
        <v>430</v>
      </c>
      <c r="B543" s="13" t="s">
        <v>117</v>
      </c>
      <c r="C543" s="13" t="s">
        <v>121</v>
      </c>
      <c r="D543" s="13" t="s">
        <v>234</v>
      </c>
      <c r="E543" s="13"/>
      <c r="F543" s="9">
        <f t="shared" si="264"/>
        <v>558.1</v>
      </c>
      <c r="G543" s="9">
        <f t="shared" si="264"/>
        <v>558.1</v>
      </c>
      <c r="H543" s="9">
        <f t="shared" si="264"/>
        <v>0</v>
      </c>
      <c r="I543" s="9">
        <f t="shared" si="264"/>
        <v>0</v>
      </c>
      <c r="J543" s="9">
        <f t="shared" si="264"/>
        <v>551.5</v>
      </c>
      <c r="K543" s="9">
        <f t="shared" si="264"/>
        <v>551.5</v>
      </c>
      <c r="L543" s="9">
        <f t="shared" si="264"/>
        <v>0</v>
      </c>
      <c r="M543" s="9">
        <f t="shared" si="264"/>
        <v>0</v>
      </c>
      <c r="N543" s="9">
        <f t="shared" si="264"/>
        <v>551.5</v>
      </c>
      <c r="O543" s="81">
        <f t="shared" si="264"/>
        <v>551.5</v>
      </c>
      <c r="P543" s="81">
        <f t="shared" si="264"/>
        <v>0</v>
      </c>
      <c r="Q543" s="81">
        <f t="shared" si="264"/>
        <v>0</v>
      </c>
    </row>
    <row r="544" spans="1:17" ht="42" customHeight="1">
      <c r="A544" s="109" t="s">
        <v>432</v>
      </c>
      <c r="B544" s="13" t="s">
        <v>117</v>
      </c>
      <c r="C544" s="13" t="s">
        <v>121</v>
      </c>
      <c r="D544" s="13" t="s">
        <v>12</v>
      </c>
      <c r="E544" s="13"/>
      <c r="F544" s="9">
        <f t="shared" si="264"/>
        <v>558.1</v>
      </c>
      <c r="G544" s="9">
        <f t="shared" si="264"/>
        <v>558.1</v>
      </c>
      <c r="H544" s="9">
        <f t="shared" si="264"/>
        <v>0</v>
      </c>
      <c r="I544" s="9">
        <f t="shared" si="264"/>
        <v>0</v>
      </c>
      <c r="J544" s="9">
        <f t="shared" si="264"/>
        <v>551.5</v>
      </c>
      <c r="K544" s="9">
        <f t="shared" si="264"/>
        <v>551.5</v>
      </c>
      <c r="L544" s="9">
        <f t="shared" si="264"/>
        <v>0</v>
      </c>
      <c r="M544" s="9">
        <f t="shared" si="264"/>
        <v>0</v>
      </c>
      <c r="N544" s="9">
        <f t="shared" si="264"/>
        <v>551.5</v>
      </c>
      <c r="O544" s="81">
        <f t="shared" si="264"/>
        <v>551.5</v>
      </c>
      <c r="P544" s="81">
        <f t="shared" si="264"/>
        <v>0</v>
      </c>
      <c r="Q544" s="81">
        <f t="shared" si="264"/>
        <v>0</v>
      </c>
    </row>
    <row r="545" spans="1:17" ht="41.25" customHeight="1">
      <c r="A545" s="109" t="s">
        <v>356</v>
      </c>
      <c r="B545" s="13" t="s">
        <v>117</v>
      </c>
      <c r="C545" s="13" t="s">
        <v>121</v>
      </c>
      <c r="D545" s="13" t="s">
        <v>357</v>
      </c>
      <c r="E545" s="13"/>
      <c r="F545" s="9">
        <f t="shared" si="264"/>
        <v>558.1</v>
      </c>
      <c r="G545" s="9">
        <f t="shared" si="264"/>
        <v>558.1</v>
      </c>
      <c r="H545" s="9">
        <f t="shared" si="264"/>
        <v>0</v>
      </c>
      <c r="I545" s="9">
        <f t="shared" si="264"/>
        <v>0</v>
      </c>
      <c r="J545" s="9">
        <f t="shared" si="264"/>
        <v>551.5</v>
      </c>
      <c r="K545" s="9">
        <f t="shared" si="264"/>
        <v>551.5</v>
      </c>
      <c r="L545" s="9">
        <f t="shared" si="264"/>
        <v>0</v>
      </c>
      <c r="M545" s="9">
        <f t="shared" si="264"/>
        <v>0</v>
      </c>
      <c r="N545" s="9">
        <f t="shared" si="264"/>
        <v>551.5</v>
      </c>
      <c r="O545" s="81">
        <f t="shared" si="264"/>
        <v>551.5</v>
      </c>
      <c r="P545" s="81">
        <f t="shared" si="264"/>
        <v>0</v>
      </c>
      <c r="Q545" s="81">
        <f t="shared" si="264"/>
        <v>0</v>
      </c>
    </row>
    <row r="546" spans="1:17" ht="97.5" customHeight="1">
      <c r="A546" s="112" t="s">
        <v>394</v>
      </c>
      <c r="B546" s="13" t="s">
        <v>117</v>
      </c>
      <c r="C546" s="13" t="s">
        <v>121</v>
      </c>
      <c r="D546" s="13" t="s">
        <v>358</v>
      </c>
      <c r="E546" s="13"/>
      <c r="F546" s="9">
        <f t="shared" si="264"/>
        <v>558.1</v>
      </c>
      <c r="G546" s="9">
        <f t="shared" si="264"/>
        <v>558.1</v>
      </c>
      <c r="H546" s="9">
        <f t="shared" si="264"/>
        <v>0</v>
      </c>
      <c r="I546" s="9">
        <f t="shared" si="264"/>
        <v>0</v>
      </c>
      <c r="J546" s="9">
        <f t="shared" si="264"/>
        <v>551.5</v>
      </c>
      <c r="K546" s="9">
        <f t="shared" si="264"/>
        <v>551.5</v>
      </c>
      <c r="L546" s="9">
        <f t="shared" si="264"/>
        <v>0</v>
      </c>
      <c r="M546" s="9">
        <f t="shared" si="264"/>
        <v>0</v>
      </c>
      <c r="N546" s="9">
        <f t="shared" si="264"/>
        <v>551.5</v>
      </c>
      <c r="O546" s="81">
        <f t="shared" si="264"/>
        <v>551.5</v>
      </c>
      <c r="P546" s="81">
        <f t="shared" si="264"/>
        <v>0</v>
      </c>
      <c r="Q546" s="81">
        <f t="shared" si="264"/>
        <v>0</v>
      </c>
    </row>
    <row r="547" spans="1:17" ht="42.75" customHeight="1">
      <c r="A547" s="109" t="s">
        <v>86</v>
      </c>
      <c r="B547" s="13" t="s">
        <v>117</v>
      </c>
      <c r="C547" s="13" t="s">
        <v>121</v>
      </c>
      <c r="D547" s="13" t="s">
        <v>358</v>
      </c>
      <c r="E547" s="13" t="s">
        <v>167</v>
      </c>
      <c r="F547" s="9">
        <f>G547+H546+I547</f>
        <v>558.1</v>
      </c>
      <c r="G547" s="9">
        <f>551.5+6.6</f>
        <v>558.1</v>
      </c>
      <c r="H547" s="9"/>
      <c r="I547" s="9"/>
      <c r="J547" s="9">
        <f>K547+L547+M547</f>
        <v>551.5</v>
      </c>
      <c r="K547" s="9">
        <v>551.5</v>
      </c>
      <c r="L547" s="9"/>
      <c r="M547" s="9"/>
      <c r="N547" s="9">
        <f>O547+P547+Q547</f>
        <v>551.5</v>
      </c>
      <c r="O547" s="91">
        <v>551.5</v>
      </c>
      <c r="P547" s="91"/>
      <c r="Q547" s="91"/>
    </row>
    <row r="548" spans="1:17" ht="30.75" customHeight="1">
      <c r="A548" s="87" t="s">
        <v>216</v>
      </c>
      <c r="B548" s="10" t="s">
        <v>117</v>
      </c>
      <c r="C548" s="10" t="s">
        <v>117</v>
      </c>
      <c r="D548" s="10"/>
      <c r="E548" s="10"/>
      <c r="F548" s="11">
        <f aca="true" t="shared" si="265" ref="F548:Q550">F549</f>
        <v>438</v>
      </c>
      <c r="G548" s="11">
        <f t="shared" si="265"/>
        <v>0</v>
      </c>
      <c r="H548" s="11">
        <f t="shared" si="265"/>
        <v>438</v>
      </c>
      <c r="I548" s="11">
        <f t="shared" si="265"/>
        <v>0</v>
      </c>
      <c r="J548" s="11">
        <f t="shared" si="265"/>
        <v>438</v>
      </c>
      <c r="K548" s="11">
        <f t="shared" si="265"/>
        <v>0</v>
      </c>
      <c r="L548" s="11">
        <f t="shared" si="265"/>
        <v>438</v>
      </c>
      <c r="M548" s="11">
        <f t="shared" si="265"/>
        <v>0</v>
      </c>
      <c r="N548" s="11">
        <f t="shared" si="265"/>
        <v>438</v>
      </c>
      <c r="O548" s="81">
        <f t="shared" si="265"/>
        <v>0</v>
      </c>
      <c r="P548" s="81">
        <f t="shared" si="265"/>
        <v>438</v>
      </c>
      <c r="Q548" s="81">
        <f t="shared" si="265"/>
        <v>0</v>
      </c>
    </row>
    <row r="549" spans="1:17" ht="44.25" customHeight="1">
      <c r="A549" s="109" t="s">
        <v>466</v>
      </c>
      <c r="B549" s="13" t="s">
        <v>117</v>
      </c>
      <c r="C549" s="13" t="s">
        <v>117</v>
      </c>
      <c r="D549" s="13" t="s">
        <v>257</v>
      </c>
      <c r="E549" s="13"/>
      <c r="F549" s="9">
        <f t="shared" si="265"/>
        <v>438</v>
      </c>
      <c r="G549" s="9">
        <f t="shared" si="265"/>
        <v>0</v>
      </c>
      <c r="H549" s="9">
        <f t="shared" si="265"/>
        <v>438</v>
      </c>
      <c r="I549" s="9">
        <f t="shared" si="265"/>
        <v>0</v>
      </c>
      <c r="J549" s="9">
        <f t="shared" si="265"/>
        <v>438</v>
      </c>
      <c r="K549" s="9">
        <f t="shared" si="265"/>
        <v>0</v>
      </c>
      <c r="L549" s="9">
        <f t="shared" si="265"/>
        <v>438</v>
      </c>
      <c r="M549" s="9">
        <f t="shared" si="265"/>
        <v>0</v>
      </c>
      <c r="N549" s="9">
        <f t="shared" si="265"/>
        <v>438</v>
      </c>
      <c r="O549" s="81">
        <f t="shared" si="265"/>
        <v>0</v>
      </c>
      <c r="P549" s="81">
        <f t="shared" si="265"/>
        <v>438</v>
      </c>
      <c r="Q549" s="81">
        <f t="shared" si="265"/>
        <v>0</v>
      </c>
    </row>
    <row r="550" spans="1:17" ht="45" customHeight="1">
      <c r="A550" s="109" t="s">
        <v>510</v>
      </c>
      <c r="B550" s="13" t="s">
        <v>117</v>
      </c>
      <c r="C550" s="13" t="s">
        <v>117</v>
      </c>
      <c r="D550" s="13" t="s">
        <v>290</v>
      </c>
      <c r="E550" s="13"/>
      <c r="F550" s="9">
        <f t="shared" si="265"/>
        <v>438</v>
      </c>
      <c r="G550" s="9">
        <f t="shared" si="265"/>
        <v>0</v>
      </c>
      <c r="H550" s="9">
        <f t="shared" si="265"/>
        <v>438</v>
      </c>
      <c r="I550" s="9">
        <f t="shared" si="265"/>
        <v>0</v>
      </c>
      <c r="J550" s="9">
        <f t="shared" si="265"/>
        <v>438</v>
      </c>
      <c r="K550" s="9">
        <f t="shared" si="265"/>
        <v>0</v>
      </c>
      <c r="L550" s="9">
        <f t="shared" si="265"/>
        <v>438</v>
      </c>
      <c r="M550" s="9">
        <f t="shared" si="265"/>
        <v>0</v>
      </c>
      <c r="N550" s="9">
        <f t="shared" si="265"/>
        <v>438</v>
      </c>
      <c r="O550" s="81">
        <f t="shared" si="265"/>
        <v>0</v>
      </c>
      <c r="P550" s="81">
        <f t="shared" si="265"/>
        <v>438</v>
      </c>
      <c r="Q550" s="81">
        <f t="shared" si="265"/>
        <v>0</v>
      </c>
    </row>
    <row r="551" spans="1:17" ht="21.75" customHeight="1">
      <c r="A551" s="109" t="s">
        <v>215</v>
      </c>
      <c r="B551" s="13" t="s">
        <v>117</v>
      </c>
      <c r="C551" s="13" t="s">
        <v>117</v>
      </c>
      <c r="D551" s="105" t="s">
        <v>291</v>
      </c>
      <c r="E551" s="13"/>
      <c r="F551" s="9">
        <f aca="true" t="shared" si="266" ref="F551:Q551">F552+F553+F554+F555</f>
        <v>438</v>
      </c>
      <c r="G551" s="9">
        <f t="shared" si="266"/>
        <v>0</v>
      </c>
      <c r="H551" s="9">
        <f t="shared" si="266"/>
        <v>438</v>
      </c>
      <c r="I551" s="9">
        <f t="shared" si="266"/>
        <v>0</v>
      </c>
      <c r="J551" s="9">
        <f t="shared" si="266"/>
        <v>438</v>
      </c>
      <c r="K551" s="9">
        <f t="shared" si="266"/>
        <v>0</v>
      </c>
      <c r="L551" s="9">
        <f t="shared" si="266"/>
        <v>438</v>
      </c>
      <c r="M551" s="9">
        <f t="shared" si="266"/>
        <v>0</v>
      </c>
      <c r="N551" s="9">
        <f t="shared" si="266"/>
        <v>438</v>
      </c>
      <c r="O551" s="81">
        <f t="shared" si="266"/>
        <v>0</v>
      </c>
      <c r="P551" s="81">
        <f t="shared" si="266"/>
        <v>438</v>
      </c>
      <c r="Q551" s="81">
        <f t="shared" si="266"/>
        <v>0</v>
      </c>
    </row>
    <row r="552" spans="1:17" ht="41.25" customHeight="1">
      <c r="A552" s="109" t="s">
        <v>86</v>
      </c>
      <c r="B552" s="13" t="s">
        <v>117</v>
      </c>
      <c r="C552" s="13" t="s">
        <v>117</v>
      </c>
      <c r="D552" s="105" t="s">
        <v>291</v>
      </c>
      <c r="E552" s="13" t="s">
        <v>167</v>
      </c>
      <c r="F552" s="9">
        <f>G552+H552+I552</f>
        <v>120</v>
      </c>
      <c r="G552" s="9"/>
      <c r="H552" s="9">
        <v>120</v>
      </c>
      <c r="I552" s="9"/>
      <c r="J552" s="9">
        <f>K552+L552+M552</f>
        <v>120</v>
      </c>
      <c r="K552" s="9"/>
      <c r="L552" s="9">
        <v>120</v>
      </c>
      <c r="M552" s="9"/>
      <c r="N552" s="9">
        <f>O552+P552+Q552</f>
        <v>120</v>
      </c>
      <c r="O552" s="85"/>
      <c r="P552" s="85">
        <v>120</v>
      </c>
      <c r="Q552" s="85"/>
    </row>
    <row r="553" spans="1:17" ht="19.5" customHeight="1">
      <c r="A553" s="109" t="s">
        <v>209</v>
      </c>
      <c r="B553" s="13" t="s">
        <v>117</v>
      </c>
      <c r="C553" s="13" t="s">
        <v>117</v>
      </c>
      <c r="D553" s="105" t="s">
        <v>291</v>
      </c>
      <c r="E553" s="13" t="s">
        <v>208</v>
      </c>
      <c r="F553" s="9">
        <f>G553+H553+I553</f>
        <v>144</v>
      </c>
      <c r="G553" s="9"/>
      <c r="H553" s="9">
        <v>144</v>
      </c>
      <c r="I553" s="9"/>
      <c r="J553" s="9">
        <f>K553+L553+M553</f>
        <v>144</v>
      </c>
      <c r="K553" s="9"/>
      <c r="L553" s="9">
        <v>144</v>
      </c>
      <c r="M553" s="9"/>
      <c r="N553" s="9">
        <f>O553+P553+Q553</f>
        <v>144</v>
      </c>
      <c r="O553" s="85"/>
      <c r="P553" s="85">
        <v>144</v>
      </c>
      <c r="Q553" s="85"/>
    </row>
    <row r="554" spans="1:17" ht="22.5" customHeight="1">
      <c r="A554" s="109" t="s">
        <v>294</v>
      </c>
      <c r="B554" s="13" t="s">
        <v>117</v>
      </c>
      <c r="C554" s="13" t="s">
        <v>117</v>
      </c>
      <c r="D554" s="105" t="s">
        <v>291</v>
      </c>
      <c r="E554" s="13" t="s">
        <v>293</v>
      </c>
      <c r="F554" s="9">
        <f>G554+H554+I554</f>
        <v>144</v>
      </c>
      <c r="G554" s="9"/>
      <c r="H554" s="9">
        <v>144</v>
      </c>
      <c r="I554" s="9"/>
      <c r="J554" s="9">
        <f>K554+L554+M554</f>
        <v>144</v>
      </c>
      <c r="K554" s="9"/>
      <c r="L554" s="9">
        <v>144</v>
      </c>
      <c r="M554" s="9"/>
      <c r="N554" s="9">
        <f>O554+P554+Q554</f>
        <v>144</v>
      </c>
      <c r="O554" s="85"/>
      <c r="P554" s="85">
        <v>144</v>
      </c>
      <c r="Q554" s="85"/>
    </row>
    <row r="555" spans="1:17" ht="28.5" customHeight="1">
      <c r="A555" s="109" t="s">
        <v>173</v>
      </c>
      <c r="B555" s="13" t="s">
        <v>117</v>
      </c>
      <c r="C555" s="13" t="s">
        <v>117</v>
      </c>
      <c r="D555" s="105" t="s">
        <v>291</v>
      </c>
      <c r="E555" s="13" t="s">
        <v>169</v>
      </c>
      <c r="F555" s="9">
        <f>G555+H555+I555</f>
        <v>30</v>
      </c>
      <c r="G555" s="9"/>
      <c r="H555" s="9">
        <v>30</v>
      </c>
      <c r="I555" s="9"/>
      <c r="J555" s="9">
        <f>K555+L555+M555</f>
        <v>30</v>
      </c>
      <c r="K555" s="9"/>
      <c r="L555" s="9">
        <v>30</v>
      </c>
      <c r="M555" s="9"/>
      <c r="N555" s="9">
        <f>O555+P555+Q555</f>
        <v>30</v>
      </c>
      <c r="O555" s="85"/>
      <c r="P555" s="85">
        <v>30</v>
      </c>
      <c r="Q555" s="85"/>
    </row>
    <row r="556" spans="1:17" ht="23.25" customHeight="1">
      <c r="A556" s="87" t="s">
        <v>129</v>
      </c>
      <c r="B556" s="10" t="s">
        <v>118</v>
      </c>
      <c r="C556" s="10" t="s">
        <v>373</v>
      </c>
      <c r="D556" s="10"/>
      <c r="E556" s="10"/>
      <c r="F556" s="11">
        <f>F557+F564+F589</f>
        <v>11982.2</v>
      </c>
      <c r="G556" s="11">
        <f aca="true" t="shared" si="267" ref="G556:Q556">G557+G564+G589</f>
        <v>8473.9</v>
      </c>
      <c r="H556" s="11">
        <f t="shared" si="267"/>
        <v>3508.3</v>
      </c>
      <c r="I556" s="11">
        <f t="shared" si="267"/>
        <v>0</v>
      </c>
      <c r="J556" s="11">
        <f t="shared" si="267"/>
        <v>10016.800000000001</v>
      </c>
      <c r="K556" s="11">
        <f t="shared" si="267"/>
        <v>6728.1</v>
      </c>
      <c r="L556" s="11">
        <f t="shared" si="267"/>
        <v>3288.7</v>
      </c>
      <c r="M556" s="11">
        <f t="shared" si="267"/>
        <v>0</v>
      </c>
      <c r="N556" s="11">
        <f t="shared" si="267"/>
        <v>9846.800000000001</v>
      </c>
      <c r="O556" s="88">
        <f t="shared" si="267"/>
        <v>6691.3</v>
      </c>
      <c r="P556" s="88">
        <f t="shared" si="267"/>
        <v>3155.5</v>
      </c>
      <c r="Q556" s="88">
        <f t="shared" si="267"/>
        <v>0</v>
      </c>
    </row>
    <row r="557" spans="1:17" ht="27" customHeight="1">
      <c r="A557" s="87" t="s">
        <v>133</v>
      </c>
      <c r="B557" s="10" t="s">
        <v>118</v>
      </c>
      <c r="C557" s="10" t="s">
        <v>112</v>
      </c>
      <c r="D557" s="10"/>
      <c r="E557" s="10"/>
      <c r="F557" s="11">
        <f>F558</f>
        <v>1658.2</v>
      </c>
      <c r="G557" s="11">
        <f aca="true" t="shared" si="268" ref="G557:Q560">G558</f>
        <v>0</v>
      </c>
      <c r="H557" s="11">
        <f t="shared" si="268"/>
        <v>1658.2</v>
      </c>
      <c r="I557" s="11">
        <f t="shared" si="268"/>
        <v>0</v>
      </c>
      <c r="J557" s="11">
        <f t="shared" si="268"/>
        <v>1658.2</v>
      </c>
      <c r="K557" s="9">
        <f t="shared" si="268"/>
        <v>0</v>
      </c>
      <c r="L557" s="9">
        <f t="shared" si="268"/>
        <v>1658.2</v>
      </c>
      <c r="M557" s="9">
        <f t="shared" si="268"/>
        <v>0</v>
      </c>
      <c r="N557" s="11">
        <f t="shared" si="268"/>
        <v>1658.2</v>
      </c>
      <c r="O557" s="81">
        <f t="shared" si="268"/>
        <v>0</v>
      </c>
      <c r="P557" s="81">
        <f t="shared" si="268"/>
        <v>1658.2</v>
      </c>
      <c r="Q557" s="81">
        <f t="shared" si="268"/>
        <v>0</v>
      </c>
    </row>
    <row r="558" spans="1:17" ht="43.5" customHeight="1">
      <c r="A558" s="109" t="s">
        <v>473</v>
      </c>
      <c r="B558" s="13" t="s">
        <v>118</v>
      </c>
      <c r="C558" s="13" t="s">
        <v>112</v>
      </c>
      <c r="D558" s="13" t="s">
        <v>9</v>
      </c>
      <c r="E558" s="13"/>
      <c r="F558" s="9">
        <f>F559</f>
        <v>1658.2</v>
      </c>
      <c r="G558" s="9">
        <f t="shared" si="268"/>
        <v>0</v>
      </c>
      <c r="H558" s="9">
        <f t="shared" si="268"/>
        <v>1658.2</v>
      </c>
      <c r="I558" s="9">
        <f t="shared" si="268"/>
        <v>0</v>
      </c>
      <c r="J558" s="9">
        <f t="shared" si="268"/>
        <v>1658.2</v>
      </c>
      <c r="K558" s="9">
        <f t="shared" si="268"/>
        <v>0</v>
      </c>
      <c r="L558" s="9">
        <f t="shared" si="268"/>
        <v>1658.2</v>
      </c>
      <c r="M558" s="9">
        <f t="shared" si="268"/>
        <v>0</v>
      </c>
      <c r="N558" s="9">
        <f t="shared" si="268"/>
        <v>1658.2</v>
      </c>
      <c r="O558" s="81">
        <f t="shared" si="268"/>
        <v>0</v>
      </c>
      <c r="P558" s="81">
        <f t="shared" si="268"/>
        <v>1658.2</v>
      </c>
      <c r="Q558" s="81">
        <f t="shared" si="268"/>
        <v>0</v>
      </c>
    </row>
    <row r="559" spans="1:17" ht="42.75" customHeight="1">
      <c r="A559" s="109" t="s">
        <v>40</v>
      </c>
      <c r="B559" s="13" t="s">
        <v>118</v>
      </c>
      <c r="C559" s="13" t="s">
        <v>112</v>
      </c>
      <c r="D559" s="13" t="s">
        <v>41</v>
      </c>
      <c r="E559" s="13"/>
      <c r="F559" s="9">
        <f>F560</f>
        <v>1658.2</v>
      </c>
      <c r="G559" s="9">
        <f t="shared" si="268"/>
        <v>0</v>
      </c>
      <c r="H559" s="9">
        <f t="shared" si="268"/>
        <v>1658.2</v>
      </c>
      <c r="I559" s="9">
        <f t="shared" si="268"/>
        <v>0</v>
      </c>
      <c r="J559" s="9">
        <f t="shared" si="268"/>
        <v>1658.2</v>
      </c>
      <c r="K559" s="9">
        <f t="shared" si="268"/>
        <v>0</v>
      </c>
      <c r="L559" s="9">
        <f t="shared" si="268"/>
        <v>1658.2</v>
      </c>
      <c r="M559" s="9">
        <f t="shared" si="268"/>
        <v>0</v>
      </c>
      <c r="N559" s="9">
        <f t="shared" si="268"/>
        <v>1658.2</v>
      </c>
      <c r="O559" s="81">
        <f t="shared" si="268"/>
        <v>0</v>
      </c>
      <c r="P559" s="81">
        <f t="shared" si="268"/>
        <v>1658.2</v>
      </c>
      <c r="Q559" s="81">
        <f t="shared" si="268"/>
        <v>0</v>
      </c>
    </row>
    <row r="560" spans="1:17" ht="21.75" customHeight="1">
      <c r="A560" s="109" t="s">
        <v>87</v>
      </c>
      <c r="B560" s="13" t="s">
        <v>118</v>
      </c>
      <c r="C560" s="13" t="s">
        <v>112</v>
      </c>
      <c r="D560" s="13" t="s">
        <v>474</v>
      </c>
      <c r="E560" s="13"/>
      <c r="F560" s="9">
        <f>F561</f>
        <v>1658.2</v>
      </c>
      <c r="G560" s="9">
        <f t="shared" si="268"/>
        <v>0</v>
      </c>
      <c r="H560" s="9">
        <f t="shared" si="268"/>
        <v>1658.2</v>
      </c>
      <c r="I560" s="9">
        <f t="shared" si="268"/>
        <v>0</v>
      </c>
      <c r="J560" s="9">
        <f t="shared" si="268"/>
        <v>1658.2</v>
      </c>
      <c r="K560" s="9">
        <f t="shared" si="268"/>
        <v>0</v>
      </c>
      <c r="L560" s="9">
        <f t="shared" si="268"/>
        <v>1658.2</v>
      </c>
      <c r="M560" s="9">
        <f t="shared" si="268"/>
        <v>0</v>
      </c>
      <c r="N560" s="9">
        <f t="shared" si="268"/>
        <v>1658.2</v>
      </c>
      <c r="O560" s="81">
        <f t="shared" si="268"/>
        <v>0</v>
      </c>
      <c r="P560" s="81">
        <f t="shared" si="268"/>
        <v>1658.2</v>
      </c>
      <c r="Q560" s="81">
        <f t="shared" si="268"/>
        <v>0</v>
      </c>
    </row>
    <row r="561" spans="1:17" ht="57" customHeight="1">
      <c r="A561" s="109" t="s">
        <v>280</v>
      </c>
      <c r="B561" s="13" t="s">
        <v>118</v>
      </c>
      <c r="C561" s="13" t="s">
        <v>112</v>
      </c>
      <c r="D561" s="13" t="s">
        <v>475</v>
      </c>
      <c r="E561" s="13"/>
      <c r="F561" s="9">
        <f aca="true" t="shared" si="269" ref="F561:Q561">F563+F562</f>
        <v>1658.2</v>
      </c>
      <c r="G561" s="9">
        <f t="shared" si="269"/>
        <v>0</v>
      </c>
      <c r="H561" s="9">
        <f t="shared" si="269"/>
        <v>1658.2</v>
      </c>
      <c r="I561" s="9">
        <f t="shared" si="269"/>
        <v>0</v>
      </c>
      <c r="J561" s="9">
        <f t="shared" si="269"/>
        <v>1658.2</v>
      </c>
      <c r="K561" s="9">
        <f t="shared" si="269"/>
        <v>0</v>
      </c>
      <c r="L561" s="9">
        <f t="shared" si="269"/>
        <v>1658.2</v>
      </c>
      <c r="M561" s="9">
        <f t="shared" si="269"/>
        <v>0</v>
      </c>
      <c r="N561" s="9">
        <f t="shared" si="269"/>
        <v>1658.2</v>
      </c>
      <c r="O561" s="81">
        <f t="shared" si="269"/>
        <v>0</v>
      </c>
      <c r="P561" s="81">
        <f t="shared" si="269"/>
        <v>1658.2</v>
      </c>
      <c r="Q561" s="81">
        <f t="shared" si="269"/>
        <v>0</v>
      </c>
    </row>
    <row r="562" spans="1:17" ht="48.75" customHeight="1">
      <c r="A562" s="109" t="s">
        <v>86</v>
      </c>
      <c r="B562" s="13" t="s">
        <v>118</v>
      </c>
      <c r="C562" s="13" t="s">
        <v>112</v>
      </c>
      <c r="D562" s="13" t="s">
        <v>475</v>
      </c>
      <c r="E562" s="13" t="s">
        <v>167</v>
      </c>
      <c r="F562" s="9">
        <f>G562+H562+I562</f>
        <v>15</v>
      </c>
      <c r="G562" s="9"/>
      <c r="H562" s="9">
        <v>15</v>
      </c>
      <c r="I562" s="9"/>
      <c r="J562" s="9">
        <f>K562+L562+M562</f>
        <v>15</v>
      </c>
      <c r="K562" s="9"/>
      <c r="L562" s="9">
        <v>15</v>
      </c>
      <c r="M562" s="9"/>
      <c r="N562" s="9">
        <f>O562+P562+Q562</f>
        <v>15</v>
      </c>
      <c r="O562" s="85"/>
      <c r="P562" s="81">
        <v>15</v>
      </c>
      <c r="Q562" s="85"/>
    </row>
    <row r="563" spans="1:17" ht="29.25" customHeight="1">
      <c r="A563" s="109" t="s">
        <v>84</v>
      </c>
      <c r="B563" s="13" t="s">
        <v>118</v>
      </c>
      <c r="C563" s="13" t="s">
        <v>112</v>
      </c>
      <c r="D563" s="13" t="s">
        <v>475</v>
      </c>
      <c r="E563" s="13" t="s">
        <v>196</v>
      </c>
      <c r="F563" s="9">
        <f>G563+H563+I563</f>
        <v>1643.2</v>
      </c>
      <c r="G563" s="9"/>
      <c r="H563" s="9">
        <f>1580+63.2</f>
        <v>1643.2</v>
      </c>
      <c r="I563" s="9"/>
      <c r="J563" s="9">
        <f>K563+L563+M563</f>
        <v>1643.2</v>
      </c>
      <c r="K563" s="9"/>
      <c r="L563" s="9">
        <f>1580+63.2</f>
        <v>1643.2</v>
      </c>
      <c r="M563" s="9"/>
      <c r="N563" s="9">
        <f>O563+P563+Q563</f>
        <v>1643.2</v>
      </c>
      <c r="O563" s="85"/>
      <c r="P563" s="81">
        <f>1580+63.2</f>
        <v>1643.2</v>
      </c>
      <c r="Q563" s="85"/>
    </row>
    <row r="564" spans="1:17" ht="18.75">
      <c r="A564" s="87" t="s">
        <v>130</v>
      </c>
      <c r="B564" s="10" t="s">
        <v>118</v>
      </c>
      <c r="C564" s="10" t="s">
        <v>115</v>
      </c>
      <c r="D564" s="10"/>
      <c r="E564" s="10"/>
      <c r="F564" s="11">
        <f>F565+F579+F585</f>
        <v>9914.5</v>
      </c>
      <c r="G564" s="11">
        <f aca="true" t="shared" si="270" ref="G564:N564">G565+G579+G585</f>
        <v>8473.9</v>
      </c>
      <c r="H564" s="11">
        <f t="shared" si="270"/>
        <v>1440.6000000000001</v>
      </c>
      <c r="I564" s="11">
        <f t="shared" si="270"/>
        <v>0</v>
      </c>
      <c r="J564" s="11">
        <f t="shared" si="270"/>
        <v>7949.1</v>
      </c>
      <c r="K564" s="11">
        <f t="shared" si="270"/>
        <v>6728.1</v>
      </c>
      <c r="L564" s="11">
        <f t="shared" si="270"/>
        <v>1221</v>
      </c>
      <c r="M564" s="11">
        <f t="shared" si="270"/>
        <v>0</v>
      </c>
      <c r="N564" s="11">
        <f t="shared" si="270"/>
        <v>7779.1</v>
      </c>
      <c r="O564" s="88">
        <f>O565+O579+O585</f>
        <v>6691.3</v>
      </c>
      <c r="P564" s="88">
        <f>P565+P579+P585</f>
        <v>1087.8</v>
      </c>
      <c r="Q564" s="88">
        <f>Q565+Q579+Q585</f>
        <v>0</v>
      </c>
    </row>
    <row r="565" spans="1:17" ht="43.5" customHeight="1">
      <c r="A565" s="109" t="s">
        <v>473</v>
      </c>
      <c r="B565" s="13" t="s">
        <v>118</v>
      </c>
      <c r="C565" s="13" t="s">
        <v>115</v>
      </c>
      <c r="D565" s="13" t="s">
        <v>9</v>
      </c>
      <c r="E565" s="13"/>
      <c r="F565" s="9">
        <f>F566</f>
        <v>3415.8</v>
      </c>
      <c r="G565" s="9">
        <f aca="true" t="shared" si="271" ref="G565:Q565">G566</f>
        <v>2094.9000000000005</v>
      </c>
      <c r="H565" s="9">
        <f t="shared" si="271"/>
        <v>1320.9</v>
      </c>
      <c r="I565" s="9">
        <f t="shared" si="271"/>
        <v>0</v>
      </c>
      <c r="J565" s="9">
        <f t="shared" si="271"/>
        <v>3844.4</v>
      </c>
      <c r="K565" s="9">
        <f t="shared" si="271"/>
        <v>2623.4</v>
      </c>
      <c r="L565" s="9">
        <f t="shared" si="271"/>
        <v>1221</v>
      </c>
      <c r="M565" s="9">
        <f t="shared" si="271"/>
        <v>0</v>
      </c>
      <c r="N565" s="9">
        <f t="shared" si="271"/>
        <v>3674.4</v>
      </c>
      <c r="O565" s="81">
        <f t="shared" si="271"/>
        <v>2586.6000000000004</v>
      </c>
      <c r="P565" s="81">
        <f t="shared" si="271"/>
        <v>1087.8</v>
      </c>
      <c r="Q565" s="81">
        <f t="shared" si="271"/>
        <v>0</v>
      </c>
    </row>
    <row r="566" spans="1:17" ht="46.5" customHeight="1">
      <c r="A566" s="109" t="s">
        <v>40</v>
      </c>
      <c r="B566" s="13" t="s">
        <v>118</v>
      </c>
      <c r="C566" s="13" t="s">
        <v>115</v>
      </c>
      <c r="D566" s="13" t="s">
        <v>41</v>
      </c>
      <c r="E566" s="13"/>
      <c r="F566" s="9">
        <f>F567+F571+F576</f>
        <v>3415.8</v>
      </c>
      <c r="G566" s="9">
        <f aca="true" t="shared" si="272" ref="G566:Q566">G567+G571+G576</f>
        <v>2094.9000000000005</v>
      </c>
      <c r="H566" s="9">
        <f t="shared" si="272"/>
        <v>1320.9</v>
      </c>
      <c r="I566" s="9">
        <f t="shared" si="272"/>
        <v>0</v>
      </c>
      <c r="J566" s="9">
        <f t="shared" si="272"/>
        <v>3844.4</v>
      </c>
      <c r="K566" s="9">
        <f t="shared" si="272"/>
        <v>2623.4</v>
      </c>
      <c r="L566" s="9">
        <f t="shared" si="272"/>
        <v>1221</v>
      </c>
      <c r="M566" s="9">
        <f t="shared" si="272"/>
        <v>0</v>
      </c>
      <c r="N566" s="9">
        <f t="shared" si="272"/>
        <v>3674.4</v>
      </c>
      <c r="O566" s="81">
        <f t="shared" si="272"/>
        <v>2586.6000000000004</v>
      </c>
      <c r="P566" s="81">
        <f t="shared" si="272"/>
        <v>1087.8</v>
      </c>
      <c r="Q566" s="81">
        <f t="shared" si="272"/>
        <v>0</v>
      </c>
    </row>
    <row r="567" spans="1:17" ht="43.5" customHeight="1">
      <c r="A567" s="109" t="s">
        <v>24</v>
      </c>
      <c r="B567" s="13" t="s">
        <v>118</v>
      </c>
      <c r="C567" s="13" t="s">
        <v>115</v>
      </c>
      <c r="D567" s="13" t="s">
        <v>43</v>
      </c>
      <c r="E567" s="13"/>
      <c r="F567" s="9">
        <f>F568</f>
        <v>791.4</v>
      </c>
      <c r="G567" s="9">
        <f aca="true" t="shared" si="273" ref="G567:Q567">G568</f>
        <v>0</v>
      </c>
      <c r="H567" s="9">
        <f t="shared" si="273"/>
        <v>791.4</v>
      </c>
      <c r="I567" s="9">
        <f t="shared" si="273"/>
        <v>0</v>
      </c>
      <c r="J567" s="9">
        <f t="shared" si="273"/>
        <v>791.4</v>
      </c>
      <c r="K567" s="9">
        <f t="shared" si="273"/>
        <v>0</v>
      </c>
      <c r="L567" s="9">
        <f t="shared" si="273"/>
        <v>791.4</v>
      </c>
      <c r="M567" s="9">
        <f t="shared" si="273"/>
        <v>0</v>
      </c>
      <c r="N567" s="9">
        <f t="shared" si="273"/>
        <v>791.4</v>
      </c>
      <c r="O567" s="81">
        <f t="shared" si="273"/>
        <v>0</v>
      </c>
      <c r="P567" s="81">
        <f t="shared" si="273"/>
        <v>791.4</v>
      </c>
      <c r="Q567" s="81">
        <f t="shared" si="273"/>
        <v>0</v>
      </c>
    </row>
    <row r="568" spans="1:17" ht="65.25" customHeight="1">
      <c r="A568" s="109" t="s">
        <v>601</v>
      </c>
      <c r="B568" s="13" t="s">
        <v>118</v>
      </c>
      <c r="C568" s="13" t="s">
        <v>115</v>
      </c>
      <c r="D568" s="13" t="s">
        <v>42</v>
      </c>
      <c r="E568" s="13"/>
      <c r="F568" s="9">
        <f>F569+F570</f>
        <v>791.4</v>
      </c>
      <c r="G568" s="9">
        <f aca="true" t="shared" si="274" ref="G568:Q568">G569+G570</f>
        <v>0</v>
      </c>
      <c r="H568" s="9">
        <f t="shared" si="274"/>
        <v>791.4</v>
      </c>
      <c r="I568" s="9">
        <f t="shared" si="274"/>
        <v>0</v>
      </c>
      <c r="J568" s="9">
        <f t="shared" si="274"/>
        <v>791.4</v>
      </c>
      <c r="K568" s="9">
        <f t="shared" si="274"/>
        <v>0</v>
      </c>
      <c r="L568" s="9">
        <f t="shared" si="274"/>
        <v>791.4</v>
      </c>
      <c r="M568" s="9">
        <f t="shared" si="274"/>
        <v>0</v>
      </c>
      <c r="N568" s="9">
        <f t="shared" si="274"/>
        <v>791.4</v>
      </c>
      <c r="O568" s="81">
        <f t="shared" si="274"/>
        <v>0</v>
      </c>
      <c r="P568" s="81">
        <f t="shared" si="274"/>
        <v>791.4</v>
      </c>
      <c r="Q568" s="81">
        <f t="shared" si="274"/>
        <v>0</v>
      </c>
    </row>
    <row r="569" spans="1:17" ht="45" customHeight="1">
      <c r="A569" s="109" t="s">
        <v>86</v>
      </c>
      <c r="B569" s="13">
        <v>10</v>
      </c>
      <c r="C569" s="13" t="s">
        <v>115</v>
      </c>
      <c r="D569" s="13" t="s">
        <v>42</v>
      </c>
      <c r="E569" s="13" t="s">
        <v>167</v>
      </c>
      <c r="F569" s="9">
        <f>G569+H569+I569</f>
        <v>38.5</v>
      </c>
      <c r="G569" s="9"/>
      <c r="H569" s="9">
        <f>8.5+30</f>
        <v>38.5</v>
      </c>
      <c r="I569" s="9"/>
      <c r="J569" s="9">
        <f>K569+L569+M569</f>
        <v>38.5</v>
      </c>
      <c r="K569" s="9"/>
      <c r="L569" s="9">
        <f>8.5+30</f>
        <v>38.5</v>
      </c>
      <c r="M569" s="9"/>
      <c r="N569" s="9">
        <f>O569+P569+Q569</f>
        <v>38.5</v>
      </c>
      <c r="O569" s="81"/>
      <c r="P569" s="81">
        <f>8.5+30</f>
        <v>38.5</v>
      </c>
      <c r="Q569" s="81"/>
    </row>
    <row r="570" spans="1:17" ht="27" customHeight="1">
      <c r="A570" s="109" t="s">
        <v>209</v>
      </c>
      <c r="B570" s="13">
        <v>10</v>
      </c>
      <c r="C570" s="13" t="s">
        <v>115</v>
      </c>
      <c r="D570" s="13" t="s">
        <v>42</v>
      </c>
      <c r="E570" s="13" t="s">
        <v>208</v>
      </c>
      <c r="F570" s="9">
        <f>G570+H570+I570</f>
        <v>752.9</v>
      </c>
      <c r="G570" s="9"/>
      <c r="H570" s="9">
        <f>297.9+455</f>
        <v>752.9</v>
      </c>
      <c r="I570" s="9"/>
      <c r="J570" s="9">
        <f>K570+L570+M570</f>
        <v>752.9</v>
      </c>
      <c r="K570" s="9"/>
      <c r="L570" s="9">
        <f>297.9+455</f>
        <v>752.9</v>
      </c>
      <c r="M570" s="9"/>
      <c r="N570" s="9">
        <f>O570+P570+Q570</f>
        <v>752.9</v>
      </c>
      <c r="O570" s="81"/>
      <c r="P570" s="81">
        <f>297.9+455</f>
        <v>752.9</v>
      </c>
      <c r="Q570" s="81"/>
    </row>
    <row r="571" spans="1:17" ht="24" customHeight="1">
      <c r="A571" s="109" t="s">
        <v>87</v>
      </c>
      <c r="B571" s="13">
        <v>10</v>
      </c>
      <c r="C571" s="13" t="s">
        <v>115</v>
      </c>
      <c r="D571" s="13" t="s">
        <v>474</v>
      </c>
      <c r="E571" s="13"/>
      <c r="F571" s="9">
        <f aca="true" t="shared" si="275" ref="F571:Q571">F572+F574</f>
        <v>1262.1</v>
      </c>
      <c r="G571" s="9">
        <f t="shared" si="275"/>
        <v>732.6000000000001</v>
      </c>
      <c r="H571" s="9">
        <f t="shared" si="275"/>
        <v>529.5</v>
      </c>
      <c r="I571" s="9">
        <f t="shared" si="275"/>
        <v>0</v>
      </c>
      <c r="J571" s="9">
        <f t="shared" si="275"/>
        <v>1914.1</v>
      </c>
      <c r="K571" s="9">
        <f t="shared" si="275"/>
        <v>1484.5</v>
      </c>
      <c r="L571" s="9">
        <f t="shared" si="275"/>
        <v>429.6</v>
      </c>
      <c r="M571" s="9">
        <f t="shared" si="275"/>
        <v>0</v>
      </c>
      <c r="N571" s="9">
        <f t="shared" si="275"/>
        <v>1744.1</v>
      </c>
      <c r="O571" s="81">
        <f t="shared" si="275"/>
        <v>1447.7</v>
      </c>
      <c r="P571" s="81">
        <f t="shared" si="275"/>
        <v>296.4</v>
      </c>
      <c r="Q571" s="81">
        <f t="shared" si="275"/>
        <v>0</v>
      </c>
    </row>
    <row r="572" spans="1:17" ht="43.5" customHeight="1">
      <c r="A572" s="109" t="s">
        <v>281</v>
      </c>
      <c r="B572" s="13">
        <v>10</v>
      </c>
      <c r="C572" s="13" t="s">
        <v>115</v>
      </c>
      <c r="D572" s="13" t="s">
        <v>476</v>
      </c>
      <c r="E572" s="13"/>
      <c r="F572" s="9">
        <f aca="true" t="shared" si="276" ref="F572:Q572">F573</f>
        <v>96.6</v>
      </c>
      <c r="G572" s="9">
        <f t="shared" si="276"/>
        <v>0</v>
      </c>
      <c r="H572" s="9">
        <f t="shared" si="276"/>
        <v>96.6</v>
      </c>
      <c r="I572" s="9">
        <f t="shared" si="276"/>
        <v>0</v>
      </c>
      <c r="J572" s="9">
        <f t="shared" si="276"/>
        <v>96.6</v>
      </c>
      <c r="K572" s="9">
        <f t="shared" si="276"/>
        <v>0</v>
      </c>
      <c r="L572" s="9">
        <f t="shared" si="276"/>
        <v>96.6</v>
      </c>
      <c r="M572" s="9">
        <f t="shared" si="276"/>
        <v>0</v>
      </c>
      <c r="N572" s="9">
        <f t="shared" si="276"/>
        <v>96.6</v>
      </c>
      <c r="O572" s="81">
        <f t="shared" si="276"/>
        <v>0</v>
      </c>
      <c r="P572" s="81">
        <f t="shared" si="276"/>
        <v>96.6</v>
      </c>
      <c r="Q572" s="81">
        <f t="shared" si="276"/>
        <v>0</v>
      </c>
    </row>
    <row r="573" spans="1:17" ht="22.5" customHeight="1">
      <c r="A573" s="109" t="s">
        <v>577</v>
      </c>
      <c r="B573" s="13">
        <v>10</v>
      </c>
      <c r="C573" s="13" t="s">
        <v>115</v>
      </c>
      <c r="D573" s="13" t="s">
        <v>477</v>
      </c>
      <c r="E573" s="13" t="s">
        <v>574</v>
      </c>
      <c r="F573" s="9">
        <f>G573+H573+I573</f>
        <v>96.6</v>
      </c>
      <c r="G573" s="9"/>
      <c r="H573" s="9">
        <v>96.6</v>
      </c>
      <c r="I573" s="9"/>
      <c r="J573" s="9">
        <f>K573+L573+M573</f>
        <v>96.6</v>
      </c>
      <c r="K573" s="9"/>
      <c r="L573" s="9">
        <v>96.6</v>
      </c>
      <c r="M573" s="9"/>
      <c r="N573" s="9">
        <f>O573+P573+Q573</f>
        <v>96.6</v>
      </c>
      <c r="O573" s="85"/>
      <c r="P573" s="85">
        <v>96.6</v>
      </c>
      <c r="Q573" s="85"/>
    </row>
    <row r="574" spans="1:17" ht="27" customHeight="1">
      <c r="A574" s="109" t="s">
        <v>383</v>
      </c>
      <c r="B574" s="13">
        <v>10</v>
      </c>
      <c r="C574" s="13" t="s">
        <v>115</v>
      </c>
      <c r="D574" s="13" t="s">
        <v>478</v>
      </c>
      <c r="E574" s="13"/>
      <c r="F574" s="9">
        <f aca="true" t="shared" si="277" ref="F574:Q574">F575</f>
        <v>1165.5</v>
      </c>
      <c r="G574" s="9">
        <f t="shared" si="277"/>
        <v>732.6000000000001</v>
      </c>
      <c r="H574" s="9">
        <f t="shared" si="277"/>
        <v>432.9</v>
      </c>
      <c r="I574" s="9">
        <f t="shared" si="277"/>
        <v>0</v>
      </c>
      <c r="J574" s="9">
        <f t="shared" si="277"/>
        <v>1817.5</v>
      </c>
      <c r="K574" s="9">
        <f t="shared" si="277"/>
        <v>1484.5</v>
      </c>
      <c r="L574" s="9">
        <f t="shared" si="277"/>
        <v>333</v>
      </c>
      <c r="M574" s="9">
        <f t="shared" si="277"/>
        <v>0</v>
      </c>
      <c r="N574" s="9">
        <f t="shared" si="277"/>
        <v>1647.5</v>
      </c>
      <c r="O574" s="81">
        <f t="shared" si="277"/>
        <v>1447.7</v>
      </c>
      <c r="P574" s="81">
        <f t="shared" si="277"/>
        <v>199.8</v>
      </c>
      <c r="Q574" s="81">
        <f t="shared" si="277"/>
        <v>0</v>
      </c>
    </row>
    <row r="575" spans="1:17" ht="26.25" customHeight="1">
      <c r="A575" s="109" t="s">
        <v>209</v>
      </c>
      <c r="B575" s="13">
        <v>10</v>
      </c>
      <c r="C575" s="13" t="s">
        <v>115</v>
      </c>
      <c r="D575" s="13" t="s">
        <v>478</v>
      </c>
      <c r="E575" s="13" t="s">
        <v>208</v>
      </c>
      <c r="F575" s="9">
        <f>G575+H575+I575</f>
        <v>1165.5</v>
      </c>
      <c r="G575" s="9">
        <f>1557.9-825.3</f>
        <v>732.6000000000001</v>
      </c>
      <c r="H575" s="9">
        <f>333+99.9</f>
        <v>432.9</v>
      </c>
      <c r="I575" s="9"/>
      <c r="J575" s="9">
        <f>K575+L575+M575</f>
        <v>1817.5</v>
      </c>
      <c r="K575" s="9">
        <v>1484.5</v>
      </c>
      <c r="L575" s="9">
        <v>333</v>
      </c>
      <c r="M575" s="9"/>
      <c r="N575" s="9">
        <f>O575+P575+Q575</f>
        <v>1647.5</v>
      </c>
      <c r="O575" s="85">
        <v>1447.7</v>
      </c>
      <c r="P575" s="85">
        <f>199.8</f>
        <v>199.8</v>
      </c>
      <c r="Q575" s="85"/>
    </row>
    <row r="576" spans="1:17" ht="64.5" customHeight="1">
      <c r="A576" s="109" t="s">
        <v>401</v>
      </c>
      <c r="B576" s="13">
        <v>10</v>
      </c>
      <c r="C576" s="13" t="s">
        <v>115</v>
      </c>
      <c r="D576" s="107" t="s">
        <v>400</v>
      </c>
      <c r="E576" s="13"/>
      <c r="F576" s="9">
        <f aca="true" t="shared" si="278" ref="F576:Q577">F577</f>
        <v>1362.3000000000002</v>
      </c>
      <c r="G576" s="9">
        <f t="shared" si="278"/>
        <v>1362.3000000000002</v>
      </c>
      <c r="H576" s="9">
        <f t="shared" si="278"/>
        <v>0</v>
      </c>
      <c r="I576" s="9">
        <f t="shared" si="278"/>
        <v>0</v>
      </c>
      <c r="J576" s="9">
        <f t="shared" si="278"/>
        <v>1138.9</v>
      </c>
      <c r="K576" s="9">
        <f t="shared" si="278"/>
        <v>1138.9</v>
      </c>
      <c r="L576" s="9">
        <f t="shared" si="278"/>
        <v>0</v>
      </c>
      <c r="M576" s="9">
        <f t="shared" si="278"/>
        <v>0</v>
      </c>
      <c r="N576" s="9">
        <f t="shared" si="278"/>
        <v>1138.9</v>
      </c>
      <c r="O576" s="81">
        <f t="shared" si="278"/>
        <v>1138.9</v>
      </c>
      <c r="P576" s="81">
        <f t="shared" si="278"/>
        <v>0</v>
      </c>
      <c r="Q576" s="81">
        <f t="shared" si="278"/>
        <v>0</v>
      </c>
    </row>
    <row r="577" spans="1:17" ht="102.75" customHeight="1">
      <c r="A577" s="112" t="s">
        <v>402</v>
      </c>
      <c r="B577" s="13">
        <v>10</v>
      </c>
      <c r="C577" s="13" t="s">
        <v>115</v>
      </c>
      <c r="D577" s="13" t="s">
        <v>398</v>
      </c>
      <c r="E577" s="13"/>
      <c r="F577" s="9">
        <f t="shared" si="278"/>
        <v>1362.3000000000002</v>
      </c>
      <c r="G577" s="9">
        <f t="shared" si="278"/>
        <v>1362.3000000000002</v>
      </c>
      <c r="H577" s="9">
        <f t="shared" si="278"/>
        <v>0</v>
      </c>
      <c r="I577" s="9">
        <f t="shared" si="278"/>
        <v>0</v>
      </c>
      <c r="J577" s="9">
        <f t="shared" si="278"/>
        <v>1138.9</v>
      </c>
      <c r="K577" s="9">
        <f t="shared" si="278"/>
        <v>1138.9</v>
      </c>
      <c r="L577" s="9">
        <f t="shared" si="278"/>
        <v>0</v>
      </c>
      <c r="M577" s="9">
        <f t="shared" si="278"/>
        <v>0</v>
      </c>
      <c r="N577" s="9">
        <f t="shared" si="278"/>
        <v>1138.9</v>
      </c>
      <c r="O577" s="81">
        <f t="shared" si="278"/>
        <v>1138.9</v>
      </c>
      <c r="P577" s="81">
        <f t="shared" si="278"/>
        <v>0</v>
      </c>
      <c r="Q577" s="81">
        <f t="shared" si="278"/>
        <v>0</v>
      </c>
    </row>
    <row r="578" spans="1:17" ht="22.5" customHeight="1">
      <c r="A578" s="109" t="s">
        <v>84</v>
      </c>
      <c r="B578" s="13">
        <v>10</v>
      </c>
      <c r="C578" s="13" t="s">
        <v>115</v>
      </c>
      <c r="D578" s="13" t="s">
        <v>398</v>
      </c>
      <c r="E578" s="13" t="s">
        <v>196</v>
      </c>
      <c r="F578" s="9">
        <f>G578+H578+I578</f>
        <v>1362.3000000000002</v>
      </c>
      <c r="G578" s="9">
        <f>1138.9+223.4</f>
        <v>1362.3000000000002</v>
      </c>
      <c r="H578" s="9"/>
      <c r="I578" s="9"/>
      <c r="J578" s="9">
        <f>K578+L578+M578</f>
        <v>1138.9</v>
      </c>
      <c r="K578" s="9">
        <v>1138.9</v>
      </c>
      <c r="L578" s="9"/>
      <c r="M578" s="9"/>
      <c r="N578" s="9">
        <f>O578+P578+Q578</f>
        <v>1138.9</v>
      </c>
      <c r="O578" s="81">
        <v>1138.9</v>
      </c>
      <c r="P578" s="85"/>
      <c r="Q578" s="85"/>
    </row>
    <row r="579" spans="1:17" ht="44.25" customHeight="1">
      <c r="A579" s="109" t="s">
        <v>459</v>
      </c>
      <c r="B579" s="13" t="s">
        <v>118</v>
      </c>
      <c r="C579" s="13" t="s">
        <v>115</v>
      </c>
      <c r="D579" s="105" t="s">
        <v>265</v>
      </c>
      <c r="E579" s="13"/>
      <c r="F579" s="9">
        <f aca="true" t="shared" si="279" ref="F579:Q581">F580</f>
        <v>4104.7</v>
      </c>
      <c r="G579" s="9">
        <f t="shared" si="279"/>
        <v>4104.7</v>
      </c>
      <c r="H579" s="9">
        <f t="shared" si="279"/>
        <v>0</v>
      </c>
      <c r="I579" s="9">
        <f t="shared" si="279"/>
        <v>0</v>
      </c>
      <c r="J579" s="9">
        <f t="shared" si="279"/>
        <v>4104.7</v>
      </c>
      <c r="K579" s="9">
        <f t="shared" si="279"/>
        <v>4104.7</v>
      </c>
      <c r="L579" s="9">
        <f t="shared" si="279"/>
        <v>0</v>
      </c>
      <c r="M579" s="9">
        <f t="shared" si="279"/>
        <v>0</v>
      </c>
      <c r="N579" s="9">
        <f t="shared" si="279"/>
        <v>4104.7</v>
      </c>
      <c r="O579" s="81">
        <f t="shared" si="279"/>
        <v>4104.7</v>
      </c>
      <c r="P579" s="81">
        <f t="shared" si="279"/>
        <v>0</v>
      </c>
      <c r="Q579" s="81">
        <f t="shared" si="279"/>
        <v>0</v>
      </c>
    </row>
    <row r="580" spans="1:17" ht="26.25" customHeight="1">
      <c r="A580" s="129" t="s">
        <v>18</v>
      </c>
      <c r="B580" s="13" t="s">
        <v>118</v>
      </c>
      <c r="C580" s="13" t="s">
        <v>115</v>
      </c>
      <c r="D580" s="105" t="s">
        <v>266</v>
      </c>
      <c r="E580" s="13"/>
      <c r="F580" s="9">
        <f t="shared" si="279"/>
        <v>4104.7</v>
      </c>
      <c r="G580" s="9">
        <f t="shared" si="279"/>
        <v>4104.7</v>
      </c>
      <c r="H580" s="9">
        <f t="shared" si="279"/>
        <v>0</v>
      </c>
      <c r="I580" s="9">
        <f t="shared" si="279"/>
        <v>0</v>
      </c>
      <c r="J580" s="9">
        <f t="shared" si="279"/>
        <v>4104.7</v>
      </c>
      <c r="K580" s="9">
        <f t="shared" si="279"/>
        <v>4104.7</v>
      </c>
      <c r="L580" s="9">
        <f t="shared" si="279"/>
        <v>0</v>
      </c>
      <c r="M580" s="9">
        <f t="shared" si="279"/>
        <v>0</v>
      </c>
      <c r="N580" s="9">
        <f t="shared" si="279"/>
        <v>4104.7</v>
      </c>
      <c r="O580" s="81">
        <f t="shared" si="279"/>
        <v>4104.7</v>
      </c>
      <c r="P580" s="81">
        <f t="shared" si="279"/>
        <v>0</v>
      </c>
      <c r="Q580" s="81">
        <f t="shared" si="279"/>
        <v>0</v>
      </c>
    </row>
    <row r="581" spans="1:17" ht="77.25" customHeight="1">
      <c r="A581" s="129" t="s">
        <v>337</v>
      </c>
      <c r="B581" s="13" t="s">
        <v>118</v>
      </c>
      <c r="C581" s="13" t="s">
        <v>115</v>
      </c>
      <c r="D581" s="105" t="s">
        <v>70</v>
      </c>
      <c r="E581" s="13"/>
      <c r="F581" s="9">
        <f t="shared" si="279"/>
        <v>4104.7</v>
      </c>
      <c r="G581" s="9">
        <f t="shared" si="279"/>
        <v>4104.7</v>
      </c>
      <c r="H581" s="9">
        <f t="shared" si="279"/>
        <v>0</v>
      </c>
      <c r="I581" s="9">
        <f t="shared" si="279"/>
        <v>0</v>
      </c>
      <c r="J581" s="9">
        <f t="shared" si="279"/>
        <v>4104.7</v>
      </c>
      <c r="K581" s="9">
        <f t="shared" si="279"/>
        <v>4104.7</v>
      </c>
      <c r="L581" s="9">
        <f t="shared" si="279"/>
        <v>0</v>
      </c>
      <c r="M581" s="9">
        <f t="shared" si="279"/>
        <v>0</v>
      </c>
      <c r="N581" s="9">
        <f t="shared" si="279"/>
        <v>4104.7</v>
      </c>
      <c r="O581" s="81">
        <f t="shared" si="279"/>
        <v>4104.7</v>
      </c>
      <c r="P581" s="81">
        <f t="shared" si="279"/>
        <v>0</v>
      </c>
      <c r="Q581" s="81">
        <f t="shared" si="279"/>
        <v>0</v>
      </c>
    </row>
    <row r="582" spans="1:17" ht="61.5" customHeight="1">
      <c r="A582" s="109" t="s">
        <v>91</v>
      </c>
      <c r="B582" s="13" t="s">
        <v>118</v>
      </c>
      <c r="C582" s="13" t="s">
        <v>115</v>
      </c>
      <c r="D582" s="105" t="s">
        <v>71</v>
      </c>
      <c r="E582" s="13"/>
      <c r="F582" s="9">
        <f aca="true" t="shared" si="280" ref="F582:Q582">F584+F583</f>
        <v>4104.7</v>
      </c>
      <c r="G582" s="9">
        <f t="shared" si="280"/>
        <v>4104.7</v>
      </c>
      <c r="H582" s="9">
        <f t="shared" si="280"/>
        <v>0</v>
      </c>
      <c r="I582" s="9">
        <f t="shared" si="280"/>
        <v>0</v>
      </c>
      <c r="J582" s="9">
        <f t="shared" si="280"/>
        <v>4104.7</v>
      </c>
      <c r="K582" s="9">
        <f t="shared" si="280"/>
        <v>4104.7</v>
      </c>
      <c r="L582" s="9">
        <f t="shared" si="280"/>
        <v>0</v>
      </c>
      <c r="M582" s="9">
        <f t="shared" si="280"/>
        <v>0</v>
      </c>
      <c r="N582" s="9">
        <f t="shared" si="280"/>
        <v>4104.7</v>
      </c>
      <c r="O582" s="81">
        <f t="shared" si="280"/>
        <v>4104.7</v>
      </c>
      <c r="P582" s="81">
        <f t="shared" si="280"/>
        <v>0</v>
      </c>
      <c r="Q582" s="81">
        <f t="shared" si="280"/>
        <v>0</v>
      </c>
    </row>
    <row r="583" spans="1:17" ht="46.5" customHeight="1">
      <c r="A583" s="109" t="s">
        <v>86</v>
      </c>
      <c r="B583" s="13" t="s">
        <v>118</v>
      </c>
      <c r="C583" s="13" t="s">
        <v>115</v>
      </c>
      <c r="D583" s="105" t="s">
        <v>71</v>
      </c>
      <c r="E583" s="13" t="s">
        <v>167</v>
      </c>
      <c r="F583" s="9">
        <f>G583+H582+I583</f>
        <v>61.6</v>
      </c>
      <c r="G583" s="9">
        <v>61.6</v>
      </c>
      <c r="H583" s="9"/>
      <c r="I583" s="9"/>
      <c r="J583" s="9">
        <f>K583+L583+M583</f>
        <v>61.6</v>
      </c>
      <c r="K583" s="9">
        <v>61.6</v>
      </c>
      <c r="L583" s="9"/>
      <c r="M583" s="9"/>
      <c r="N583" s="9">
        <f>O583+P583+Q583</f>
        <v>61.6</v>
      </c>
      <c r="O583" s="81">
        <v>61.6</v>
      </c>
      <c r="P583" s="81"/>
      <c r="Q583" s="81"/>
    </row>
    <row r="584" spans="1:17" ht="22.5" customHeight="1">
      <c r="A584" s="109" t="s">
        <v>209</v>
      </c>
      <c r="B584" s="13" t="s">
        <v>118</v>
      </c>
      <c r="C584" s="13" t="s">
        <v>115</v>
      </c>
      <c r="D584" s="105" t="s">
        <v>71</v>
      </c>
      <c r="E584" s="13" t="s">
        <v>208</v>
      </c>
      <c r="F584" s="9">
        <f>G584+H583+I584</f>
        <v>4043.1</v>
      </c>
      <c r="G584" s="9">
        <v>4043.1</v>
      </c>
      <c r="H584" s="9"/>
      <c r="I584" s="9"/>
      <c r="J584" s="9">
        <f>K584+L584+M584</f>
        <v>4043.1</v>
      </c>
      <c r="K584" s="9">
        <v>4043.1</v>
      </c>
      <c r="L584" s="9"/>
      <c r="M584" s="9"/>
      <c r="N584" s="9">
        <f>O584+P584+Q584</f>
        <v>4043.1</v>
      </c>
      <c r="O584" s="81">
        <v>4043.1</v>
      </c>
      <c r="P584" s="81"/>
      <c r="Q584" s="81"/>
    </row>
    <row r="585" spans="1:17" ht="41.25" customHeight="1">
      <c r="A585" s="109" t="s">
        <v>549</v>
      </c>
      <c r="B585" s="13" t="s">
        <v>118</v>
      </c>
      <c r="C585" s="13" t="s">
        <v>115</v>
      </c>
      <c r="D585" s="105" t="s">
        <v>95</v>
      </c>
      <c r="E585" s="13"/>
      <c r="F585" s="9">
        <f>F586</f>
        <v>2393.9999999999995</v>
      </c>
      <c r="G585" s="9">
        <f aca="true" t="shared" si="281" ref="G585:Q587">G586</f>
        <v>2274.2999999999997</v>
      </c>
      <c r="H585" s="9">
        <f t="shared" si="281"/>
        <v>119.7</v>
      </c>
      <c r="I585" s="9">
        <f t="shared" si="281"/>
        <v>0</v>
      </c>
      <c r="J585" s="9">
        <f t="shared" si="281"/>
        <v>0</v>
      </c>
      <c r="K585" s="9">
        <f t="shared" si="281"/>
        <v>0</v>
      </c>
      <c r="L585" s="9">
        <f t="shared" si="281"/>
        <v>0</v>
      </c>
      <c r="M585" s="9">
        <f t="shared" si="281"/>
        <v>0</v>
      </c>
      <c r="N585" s="9">
        <f t="shared" si="281"/>
        <v>0</v>
      </c>
      <c r="O585" s="81">
        <f t="shared" si="281"/>
        <v>0</v>
      </c>
      <c r="P585" s="81">
        <f t="shared" si="281"/>
        <v>0</v>
      </c>
      <c r="Q585" s="81">
        <f t="shared" si="281"/>
        <v>0</v>
      </c>
    </row>
    <row r="586" spans="1:17" ht="41.25" customHeight="1">
      <c r="A586" s="109" t="s">
        <v>637</v>
      </c>
      <c r="B586" s="13" t="s">
        <v>118</v>
      </c>
      <c r="C586" s="13" t="s">
        <v>115</v>
      </c>
      <c r="D586" s="105" t="s">
        <v>638</v>
      </c>
      <c r="E586" s="13"/>
      <c r="F586" s="9">
        <f>F587</f>
        <v>2393.9999999999995</v>
      </c>
      <c r="G586" s="9">
        <f t="shared" si="281"/>
        <v>2274.2999999999997</v>
      </c>
      <c r="H586" s="9">
        <f t="shared" si="281"/>
        <v>119.7</v>
      </c>
      <c r="I586" s="9">
        <f t="shared" si="281"/>
        <v>0</v>
      </c>
      <c r="J586" s="9">
        <f t="shared" si="281"/>
        <v>0</v>
      </c>
      <c r="K586" s="9">
        <f t="shared" si="281"/>
        <v>0</v>
      </c>
      <c r="L586" s="9">
        <f t="shared" si="281"/>
        <v>0</v>
      </c>
      <c r="M586" s="9">
        <f t="shared" si="281"/>
        <v>0</v>
      </c>
      <c r="N586" s="9">
        <f t="shared" si="281"/>
        <v>0</v>
      </c>
      <c r="O586" s="81">
        <f t="shared" si="281"/>
        <v>0</v>
      </c>
      <c r="P586" s="81">
        <f t="shared" si="281"/>
        <v>0</v>
      </c>
      <c r="Q586" s="81">
        <f t="shared" si="281"/>
        <v>0</v>
      </c>
    </row>
    <row r="587" spans="1:17" ht="22.5" customHeight="1">
      <c r="A587" s="109" t="s">
        <v>624</v>
      </c>
      <c r="B587" s="13" t="s">
        <v>118</v>
      </c>
      <c r="C587" s="13" t="s">
        <v>115</v>
      </c>
      <c r="D587" s="105" t="s">
        <v>636</v>
      </c>
      <c r="E587" s="13"/>
      <c r="F587" s="9">
        <f>F588</f>
        <v>2393.9999999999995</v>
      </c>
      <c r="G587" s="9">
        <f t="shared" si="281"/>
        <v>2274.2999999999997</v>
      </c>
      <c r="H587" s="9">
        <f t="shared" si="281"/>
        <v>119.7</v>
      </c>
      <c r="I587" s="9">
        <f t="shared" si="281"/>
        <v>0</v>
      </c>
      <c r="J587" s="9">
        <f t="shared" si="281"/>
        <v>0</v>
      </c>
      <c r="K587" s="9">
        <f t="shared" si="281"/>
        <v>0</v>
      </c>
      <c r="L587" s="9">
        <f t="shared" si="281"/>
        <v>0</v>
      </c>
      <c r="M587" s="9">
        <f t="shared" si="281"/>
        <v>0</v>
      </c>
      <c r="N587" s="9">
        <f t="shared" si="281"/>
        <v>0</v>
      </c>
      <c r="O587" s="81">
        <f t="shared" si="281"/>
        <v>0</v>
      </c>
      <c r="P587" s="81">
        <f t="shared" si="281"/>
        <v>0</v>
      </c>
      <c r="Q587" s="81">
        <f t="shared" si="281"/>
        <v>0</v>
      </c>
    </row>
    <row r="588" spans="1:17" ht="27.75" customHeight="1">
      <c r="A588" s="109" t="s">
        <v>209</v>
      </c>
      <c r="B588" s="13" t="s">
        <v>118</v>
      </c>
      <c r="C588" s="13" t="s">
        <v>115</v>
      </c>
      <c r="D588" s="105" t="s">
        <v>636</v>
      </c>
      <c r="E588" s="13" t="s">
        <v>208</v>
      </c>
      <c r="F588" s="9">
        <f>G588+H588+I588</f>
        <v>2393.9999999999995</v>
      </c>
      <c r="G588" s="9">
        <f>1731.1+111.3+431.9</f>
        <v>2274.2999999999997</v>
      </c>
      <c r="H588" s="9">
        <f>97+22.7</f>
        <v>119.7</v>
      </c>
      <c r="I588" s="9"/>
      <c r="J588" s="9">
        <f>K588+L588+M588</f>
        <v>0</v>
      </c>
      <c r="K588" s="9"/>
      <c r="L588" s="9"/>
      <c r="M588" s="9"/>
      <c r="N588" s="9">
        <f>O588+P588+Q588</f>
        <v>0</v>
      </c>
      <c r="O588" s="81"/>
      <c r="P588" s="81"/>
      <c r="Q588" s="81"/>
    </row>
    <row r="589" spans="1:17" ht="29.25" customHeight="1">
      <c r="A589" s="87" t="s">
        <v>410</v>
      </c>
      <c r="B589" s="10" t="s">
        <v>118</v>
      </c>
      <c r="C589" s="10" t="s">
        <v>128</v>
      </c>
      <c r="D589" s="152"/>
      <c r="E589" s="10"/>
      <c r="F589" s="11">
        <f aca="true" t="shared" si="282" ref="F589:Q592">F590</f>
        <v>409.5</v>
      </c>
      <c r="G589" s="11">
        <f t="shared" si="282"/>
        <v>0</v>
      </c>
      <c r="H589" s="11">
        <f t="shared" si="282"/>
        <v>409.5</v>
      </c>
      <c r="I589" s="11">
        <f t="shared" si="282"/>
        <v>0</v>
      </c>
      <c r="J589" s="11">
        <f t="shared" si="282"/>
        <v>409.5</v>
      </c>
      <c r="K589" s="11">
        <f t="shared" si="282"/>
        <v>0</v>
      </c>
      <c r="L589" s="11">
        <f t="shared" si="282"/>
        <v>409.5</v>
      </c>
      <c r="M589" s="11">
        <f t="shared" si="282"/>
        <v>0</v>
      </c>
      <c r="N589" s="11">
        <f t="shared" si="282"/>
        <v>409.5</v>
      </c>
      <c r="O589" s="81">
        <f t="shared" si="282"/>
        <v>0</v>
      </c>
      <c r="P589" s="81">
        <f t="shared" si="282"/>
        <v>409.5</v>
      </c>
      <c r="Q589" s="81">
        <f t="shared" si="282"/>
        <v>0</v>
      </c>
    </row>
    <row r="590" spans="1:17" ht="60.75" customHeight="1">
      <c r="A590" s="109" t="s">
        <v>499</v>
      </c>
      <c r="B590" s="13" t="s">
        <v>118</v>
      </c>
      <c r="C590" s="13" t="s">
        <v>128</v>
      </c>
      <c r="D590" s="13" t="s">
        <v>497</v>
      </c>
      <c r="E590" s="13"/>
      <c r="F590" s="9">
        <f t="shared" si="282"/>
        <v>409.5</v>
      </c>
      <c r="G590" s="9">
        <f t="shared" si="282"/>
        <v>0</v>
      </c>
      <c r="H590" s="9">
        <f t="shared" si="282"/>
        <v>409.5</v>
      </c>
      <c r="I590" s="9">
        <f t="shared" si="282"/>
        <v>0</v>
      </c>
      <c r="J590" s="9">
        <f t="shared" si="282"/>
        <v>409.5</v>
      </c>
      <c r="K590" s="9">
        <f t="shared" si="282"/>
        <v>0</v>
      </c>
      <c r="L590" s="9">
        <f t="shared" si="282"/>
        <v>409.5</v>
      </c>
      <c r="M590" s="9">
        <f t="shared" si="282"/>
        <v>0</v>
      </c>
      <c r="N590" s="9">
        <f t="shared" si="282"/>
        <v>409.5</v>
      </c>
      <c r="O590" s="81">
        <f t="shared" si="282"/>
        <v>0</v>
      </c>
      <c r="P590" s="81">
        <f t="shared" si="282"/>
        <v>409.5</v>
      </c>
      <c r="Q590" s="81">
        <f t="shared" si="282"/>
        <v>0</v>
      </c>
    </row>
    <row r="591" spans="1:17" ht="27.75" customHeight="1">
      <c r="A591" s="109" t="s">
        <v>498</v>
      </c>
      <c r="B591" s="13" t="s">
        <v>118</v>
      </c>
      <c r="C591" s="13" t="s">
        <v>128</v>
      </c>
      <c r="D591" s="13" t="s">
        <v>501</v>
      </c>
      <c r="E591" s="13"/>
      <c r="F591" s="9">
        <f t="shared" si="282"/>
        <v>409.5</v>
      </c>
      <c r="G591" s="9">
        <f t="shared" si="282"/>
        <v>0</v>
      </c>
      <c r="H591" s="9">
        <f t="shared" si="282"/>
        <v>409.5</v>
      </c>
      <c r="I591" s="9">
        <f t="shared" si="282"/>
        <v>0</v>
      </c>
      <c r="J591" s="9">
        <f t="shared" si="282"/>
        <v>409.5</v>
      </c>
      <c r="K591" s="9">
        <f t="shared" si="282"/>
        <v>0</v>
      </c>
      <c r="L591" s="9">
        <f t="shared" si="282"/>
        <v>409.5</v>
      </c>
      <c r="M591" s="9">
        <f t="shared" si="282"/>
        <v>0</v>
      </c>
      <c r="N591" s="9">
        <f t="shared" si="282"/>
        <v>409.5</v>
      </c>
      <c r="O591" s="81">
        <f t="shared" si="282"/>
        <v>0</v>
      </c>
      <c r="P591" s="81">
        <f t="shared" si="282"/>
        <v>409.5</v>
      </c>
      <c r="Q591" s="81">
        <f t="shared" si="282"/>
        <v>0</v>
      </c>
    </row>
    <row r="592" spans="1:17" ht="41.25" customHeight="1">
      <c r="A592" s="109" t="s">
        <v>505</v>
      </c>
      <c r="B592" s="13" t="s">
        <v>118</v>
      </c>
      <c r="C592" s="13" t="s">
        <v>128</v>
      </c>
      <c r="D592" s="13" t="s">
        <v>503</v>
      </c>
      <c r="E592" s="13"/>
      <c r="F592" s="9">
        <f t="shared" si="282"/>
        <v>409.5</v>
      </c>
      <c r="G592" s="9">
        <f t="shared" si="282"/>
        <v>0</v>
      </c>
      <c r="H592" s="9">
        <f t="shared" si="282"/>
        <v>409.5</v>
      </c>
      <c r="I592" s="9">
        <f t="shared" si="282"/>
        <v>0</v>
      </c>
      <c r="J592" s="9">
        <f t="shared" si="282"/>
        <v>409.5</v>
      </c>
      <c r="K592" s="9">
        <f t="shared" si="282"/>
        <v>0</v>
      </c>
      <c r="L592" s="9">
        <f t="shared" si="282"/>
        <v>409.5</v>
      </c>
      <c r="M592" s="9">
        <f t="shared" si="282"/>
        <v>0</v>
      </c>
      <c r="N592" s="9">
        <f t="shared" si="282"/>
        <v>409.5</v>
      </c>
      <c r="O592" s="81">
        <f t="shared" si="282"/>
        <v>0</v>
      </c>
      <c r="P592" s="81">
        <f t="shared" si="282"/>
        <v>409.5</v>
      </c>
      <c r="Q592" s="81">
        <f t="shared" si="282"/>
        <v>0</v>
      </c>
    </row>
    <row r="593" spans="1:17" ht="45" customHeight="1">
      <c r="A593" s="109" t="s">
        <v>85</v>
      </c>
      <c r="B593" s="13" t="s">
        <v>118</v>
      </c>
      <c r="C593" s="13" t="s">
        <v>128</v>
      </c>
      <c r="D593" s="13" t="s">
        <v>503</v>
      </c>
      <c r="E593" s="13" t="s">
        <v>176</v>
      </c>
      <c r="F593" s="9">
        <f>G593+H593+I593</f>
        <v>409.5</v>
      </c>
      <c r="G593" s="9"/>
      <c r="H593" s="9">
        <v>409.5</v>
      </c>
      <c r="I593" s="9"/>
      <c r="J593" s="9">
        <f>K593+L593+M593</f>
        <v>409.5</v>
      </c>
      <c r="K593" s="9"/>
      <c r="L593" s="9">
        <v>409.5</v>
      </c>
      <c r="M593" s="9"/>
      <c r="N593" s="9">
        <f>O593+P593+Q593</f>
        <v>409.5</v>
      </c>
      <c r="O593" s="81"/>
      <c r="P593" s="81">
        <v>409.5</v>
      </c>
      <c r="Q593" s="81"/>
    </row>
    <row r="594" spans="1:17" ht="18.75">
      <c r="A594" s="87" t="s">
        <v>149</v>
      </c>
      <c r="B594" s="10" t="s">
        <v>134</v>
      </c>
      <c r="C594" s="10" t="s">
        <v>373</v>
      </c>
      <c r="D594" s="10"/>
      <c r="E594" s="10"/>
      <c r="F594" s="11">
        <f>F595+F631</f>
        <v>61997.8</v>
      </c>
      <c r="G594" s="11">
        <f aca="true" t="shared" si="283" ref="G594:Q594">G595+G631</f>
        <v>50600</v>
      </c>
      <c r="H594" s="11">
        <f t="shared" si="283"/>
        <v>10860.3</v>
      </c>
      <c r="I594" s="11">
        <f t="shared" si="283"/>
        <v>537.5</v>
      </c>
      <c r="J594" s="11">
        <f t="shared" si="283"/>
        <v>10826.1</v>
      </c>
      <c r="K594" s="11">
        <f t="shared" si="283"/>
        <v>600</v>
      </c>
      <c r="L594" s="11">
        <f t="shared" si="283"/>
        <v>9688.6</v>
      </c>
      <c r="M594" s="11">
        <f t="shared" si="283"/>
        <v>537.5</v>
      </c>
      <c r="N594" s="11">
        <f t="shared" si="283"/>
        <v>10826.1</v>
      </c>
      <c r="O594" s="11">
        <f t="shared" si="283"/>
        <v>600</v>
      </c>
      <c r="P594" s="11">
        <f t="shared" si="283"/>
        <v>9688.6</v>
      </c>
      <c r="Q594" s="11">
        <f t="shared" si="283"/>
        <v>537.5</v>
      </c>
    </row>
    <row r="595" spans="1:17" ht="18.75">
      <c r="A595" s="87" t="s">
        <v>150</v>
      </c>
      <c r="B595" s="10" t="s">
        <v>134</v>
      </c>
      <c r="C595" s="10" t="s">
        <v>116</v>
      </c>
      <c r="D595" s="10"/>
      <c r="E595" s="10"/>
      <c r="F595" s="11">
        <f aca="true" t="shared" si="284" ref="F595:Q595">F596+F626</f>
        <v>10387.4</v>
      </c>
      <c r="G595" s="11">
        <f t="shared" si="284"/>
        <v>600</v>
      </c>
      <c r="H595" s="11">
        <f t="shared" si="284"/>
        <v>9249.9</v>
      </c>
      <c r="I595" s="11">
        <f t="shared" si="284"/>
        <v>537.5</v>
      </c>
      <c r="J595" s="11">
        <f t="shared" si="284"/>
        <v>10826.1</v>
      </c>
      <c r="K595" s="11">
        <f t="shared" si="284"/>
        <v>600</v>
      </c>
      <c r="L595" s="11">
        <f t="shared" si="284"/>
        <v>9688.6</v>
      </c>
      <c r="M595" s="11">
        <f t="shared" si="284"/>
        <v>537.5</v>
      </c>
      <c r="N595" s="11">
        <f t="shared" si="284"/>
        <v>10826.1</v>
      </c>
      <c r="O595" s="81">
        <f t="shared" si="284"/>
        <v>600</v>
      </c>
      <c r="P595" s="81">
        <f t="shared" si="284"/>
        <v>9688.6</v>
      </c>
      <c r="Q595" s="81">
        <f t="shared" si="284"/>
        <v>537.5</v>
      </c>
    </row>
    <row r="596" spans="1:17" ht="47.25" customHeight="1">
      <c r="A596" s="109" t="s">
        <v>434</v>
      </c>
      <c r="B596" s="13" t="s">
        <v>134</v>
      </c>
      <c r="C596" s="13" t="s">
        <v>116</v>
      </c>
      <c r="D596" s="13" t="s">
        <v>275</v>
      </c>
      <c r="E596" s="13"/>
      <c r="F596" s="9">
        <f>F597+F608+F613+F621+F618</f>
        <v>9310.5</v>
      </c>
      <c r="G596" s="9">
        <f aca="true" t="shared" si="285" ref="G596:Q596">G597+G608+G613+G621+G618</f>
        <v>600</v>
      </c>
      <c r="H596" s="9">
        <f t="shared" si="285"/>
        <v>8173</v>
      </c>
      <c r="I596" s="9">
        <f t="shared" si="285"/>
        <v>537.5</v>
      </c>
      <c r="J596" s="9">
        <f t="shared" si="285"/>
        <v>9749.2</v>
      </c>
      <c r="K596" s="9">
        <f t="shared" si="285"/>
        <v>600</v>
      </c>
      <c r="L596" s="9">
        <f t="shared" si="285"/>
        <v>8611.7</v>
      </c>
      <c r="M596" s="9">
        <f t="shared" si="285"/>
        <v>537.5</v>
      </c>
      <c r="N596" s="9">
        <f t="shared" si="285"/>
        <v>9749.2</v>
      </c>
      <c r="O596" s="81">
        <f t="shared" si="285"/>
        <v>600</v>
      </c>
      <c r="P596" s="81">
        <f t="shared" si="285"/>
        <v>8611.7</v>
      </c>
      <c r="Q596" s="81">
        <f t="shared" si="285"/>
        <v>537.5</v>
      </c>
    </row>
    <row r="597" spans="1:17" ht="27.75" customHeight="1">
      <c r="A597" s="109" t="s">
        <v>0</v>
      </c>
      <c r="B597" s="13" t="s">
        <v>134</v>
      </c>
      <c r="C597" s="13" t="s">
        <v>116</v>
      </c>
      <c r="D597" s="13" t="s">
        <v>1</v>
      </c>
      <c r="E597" s="13"/>
      <c r="F597" s="9">
        <f>F598+F600+F602+F604+F606</f>
        <v>8337.6</v>
      </c>
      <c r="G597" s="9">
        <f aca="true" t="shared" si="286" ref="G597:Q597">G598+G600+G602+G604+G606</f>
        <v>600</v>
      </c>
      <c r="H597" s="9">
        <f t="shared" si="286"/>
        <v>7597.599999999999</v>
      </c>
      <c r="I597" s="9">
        <f t="shared" si="286"/>
        <v>140</v>
      </c>
      <c r="J597" s="9">
        <f t="shared" si="286"/>
        <v>8776.300000000001</v>
      </c>
      <c r="K597" s="9">
        <f t="shared" si="286"/>
        <v>600</v>
      </c>
      <c r="L597" s="9">
        <f t="shared" si="286"/>
        <v>8036.3</v>
      </c>
      <c r="M597" s="9">
        <f t="shared" si="286"/>
        <v>140</v>
      </c>
      <c r="N597" s="9">
        <f t="shared" si="286"/>
        <v>8776.300000000001</v>
      </c>
      <c r="O597" s="81">
        <f t="shared" si="286"/>
        <v>600</v>
      </c>
      <c r="P597" s="81">
        <f t="shared" si="286"/>
        <v>8036.3</v>
      </c>
      <c r="Q597" s="81">
        <f t="shared" si="286"/>
        <v>140</v>
      </c>
    </row>
    <row r="598" spans="1:17" ht="24.75" customHeight="1">
      <c r="A598" s="109" t="s">
        <v>335</v>
      </c>
      <c r="B598" s="13" t="s">
        <v>134</v>
      </c>
      <c r="C598" s="13" t="s">
        <v>116</v>
      </c>
      <c r="D598" s="13" t="s">
        <v>3</v>
      </c>
      <c r="E598" s="13"/>
      <c r="F598" s="9">
        <f>F599</f>
        <v>5268.3</v>
      </c>
      <c r="G598" s="9">
        <f aca="true" t="shared" si="287" ref="G598:Q598">G599</f>
        <v>0</v>
      </c>
      <c r="H598" s="9">
        <f t="shared" si="287"/>
        <v>5268.3</v>
      </c>
      <c r="I598" s="9">
        <f t="shared" si="287"/>
        <v>0</v>
      </c>
      <c r="J598" s="9">
        <f t="shared" si="287"/>
        <v>5710.5</v>
      </c>
      <c r="K598" s="9">
        <f t="shared" si="287"/>
        <v>0</v>
      </c>
      <c r="L598" s="9">
        <f t="shared" si="287"/>
        <v>5710.5</v>
      </c>
      <c r="M598" s="9">
        <f t="shared" si="287"/>
        <v>0</v>
      </c>
      <c r="N598" s="9">
        <f t="shared" si="287"/>
        <v>5703.1</v>
      </c>
      <c r="O598" s="81">
        <f t="shared" si="287"/>
        <v>0</v>
      </c>
      <c r="P598" s="81">
        <f t="shared" si="287"/>
        <v>5703.1</v>
      </c>
      <c r="Q598" s="81">
        <f t="shared" si="287"/>
        <v>0</v>
      </c>
    </row>
    <row r="599" spans="1:17" ht="24.75" customHeight="1">
      <c r="A599" s="109" t="s">
        <v>179</v>
      </c>
      <c r="B599" s="13" t="s">
        <v>134</v>
      </c>
      <c r="C599" s="13" t="s">
        <v>116</v>
      </c>
      <c r="D599" s="13" t="s">
        <v>3</v>
      </c>
      <c r="E599" s="13" t="s">
        <v>178</v>
      </c>
      <c r="F599" s="9">
        <f>G599+H599+I599</f>
        <v>5268.3</v>
      </c>
      <c r="G599" s="9"/>
      <c r="H599" s="9">
        <f>5160.5+107.8</f>
        <v>5268.3</v>
      </c>
      <c r="I599" s="9"/>
      <c r="J599" s="9">
        <f>K599+L599+M599</f>
        <v>5710.5</v>
      </c>
      <c r="K599" s="9"/>
      <c r="L599" s="9">
        <v>5710.5</v>
      </c>
      <c r="M599" s="9"/>
      <c r="N599" s="9">
        <f>O599+P599+Q599</f>
        <v>5703.1</v>
      </c>
      <c r="O599" s="85"/>
      <c r="P599" s="85">
        <v>5703.1</v>
      </c>
      <c r="Q599" s="85"/>
    </row>
    <row r="600" spans="1:17" ht="26.25" customHeight="1">
      <c r="A600" s="109" t="s">
        <v>435</v>
      </c>
      <c r="B600" s="13" t="s">
        <v>134</v>
      </c>
      <c r="C600" s="13" t="s">
        <v>116</v>
      </c>
      <c r="D600" s="13" t="s">
        <v>2</v>
      </c>
      <c r="E600" s="13"/>
      <c r="F600" s="9">
        <f aca="true" t="shared" si="288" ref="F600:Q600">F601</f>
        <v>260</v>
      </c>
      <c r="G600" s="9">
        <f t="shared" si="288"/>
        <v>0</v>
      </c>
      <c r="H600" s="9">
        <f t="shared" si="288"/>
        <v>260</v>
      </c>
      <c r="I600" s="9">
        <f t="shared" si="288"/>
        <v>0</v>
      </c>
      <c r="J600" s="9">
        <f t="shared" si="288"/>
        <v>230</v>
      </c>
      <c r="K600" s="9">
        <f t="shared" si="288"/>
        <v>0</v>
      </c>
      <c r="L600" s="9">
        <f t="shared" si="288"/>
        <v>230</v>
      </c>
      <c r="M600" s="9">
        <f t="shared" si="288"/>
        <v>0</v>
      </c>
      <c r="N600" s="9">
        <f t="shared" si="288"/>
        <v>230</v>
      </c>
      <c r="O600" s="81">
        <f t="shared" si="288"/>
        <v>0</v>
      </c>
      <c r="P600" s="81">
        <f t="shared" si="288"/>
        <v>230</v>
      </c>
      <c r="Q600" s="81">
        <f t="shared" si="288"/>
        <v>0</v>
      </c>
    </row>
    <row r="601" spans="1:17" ht="24" customHeight="1">
      <c r="A601" s="109" t="s">
        <v>179</v>
      </c>
      <c r="B601" s="13" t="s">
        <v>134</v>
      </c>
      <c r="C601" s="13" t="s">
        <v>116</v>
      </c>
      <c r="D601" s="13" t="s">
        <v>2</v>
      </c>
      <c r="E601" s="13" t="s">
        <v>178</v>
      </c>
      <c r="F601" s="9">
        <f>G601+H601+I601</f>
        <v>260</v>
      </c>
      <c r="G601" s="9"/>
      <c r="H601" s="9">
        <f>80+150+30</f>
        <v>260</v>
      </c>
      <c r="I601" s="9"/>
      <c r="J601" s="9">
        <f>K601+L601+M601</f>
        <v>230</v>
      </c>
      <c r="K601" s="9"/>
      <c r="L601" s="9">
        <f>80+150</f>
        <v>230</v>
      </c>
      <c r="M601" s="9"/>
      <c r="N601" s="9">
        <f>O601+P601+Q601</f>
        <v>230</v>
      </c>
      <c r="O601" s="81"/>
      <c r="P601" s="81">
        <f>80+150</f>
        <v>230</v>
      </c>
      <c r="Q601" s="81"/>
    </row>
    <row r="602" spans="1:17" ht="83.25" customHeight="1">
      <c r="A602" s="109" t="s">
        <v>608</v>
      </c>
      <c r="B602" s="13" t="s">
        <v>134</v>
      </c>
      <c r="C602" s="13" t="s">
        <v>116</v>
      </c>
      <c r="D602" s="13" t="s">
        <v>78</v>
      </c>
      <c r="E602" s="13"/>
      <c r="F602" s="9">
        <f aca="true" t="shared" si="289" ref="F602:Q602">F603</f>
        <v>140</v>
      </c>
      <c r="G602" s="9">
        <f t="shared" si="289"/>
        <v>0</v>
      </c>
      <c r="H602" s="9">
        <f t="shared" si="289"/>
        <v>0</v>
      </c>
      <c r="I602" s="9">
        <f t="shared" si="289"/>
        <v>140</v>
      </c>
      <c r="J602" s="9">
        <f t="shared" si="289"/>
        <v>140</v>
      </c>
      <c r="K602" s="9">
        <f t="shared" si="289"/>
        <v>0</v>
      </c>
      <c r="L602" s="9">
        <f t="shared" si="289"/>
        <v>0</v>
      </c>
      <c r="M602" s="9">
        <f t="shared" si="289"/>
        <v>140</v>
      </c>
      <c r="N602" s="9">
        <f t="shared" si="289"/>
        <v>140</v>
      </c>
      <c r="O602" s="81">
        <f t="shared" si="289"/>
        <v>0</v>
      </c>
      <c r="P602" s="81">
        <f t="shared" si="289"/>
        <v>0</v>
      </c>
      <c r="Q602" s="81">
        <f t="shared" si="289"/>
        <v>140</v>
      </c>
    </row>
    <row r="603" spans="1:17" ht="27" customHeight="1">
      <c r="A603" s="109" t="s">
        <v>179</v>
      </c>
      <c r="B603" s="13" t="s">
        <v>134</v>
      </c>
      <c r="C603" s="13" t="s">
        <v>116</v>
      </c>
      <c r="D603" s="13" t="s">
        <v>78</v>
      </c>
      <c r="E603" s="13" t="s">
        <v>178</v>
      </c>
      <c r="F603" s="9">
        <f>G603+H603+I603</f>
        <v>140</v>
      </c>
      <c r="G603" s="9"/>
      <c r="H603" s="9"/>
      <c r="I603" s="9">
        <v>140</v>
      </c>
      <c r="J603" s="9">
        <f>K603+L603+M603</f>
        <v>140</v>
      </c>
      <c r="K603" s="9"/>
      <c r="L603" s="9"/>
      <c r="M603" s="9">
        <v>140</v>
      </c>
      <c r="N603" s="9">
        <f>O603+P603+Q603</f>
        <v>140</v>
      </c>
      <c r="O603" s="81"/>
      <c r="P603" s="81"/>
      <c r="Q603" s="81">
        <v>140</v>
      </c>
    </row>
    <row r="604" spans="1:17" ht="40.5" customHeight="1">
      <c r="A604" s="112" t="s">
        <v>673</v>
      </c>
      <c r="B604" s="13" t="s">
        <v>134</v>
      </c>
      <c r="C604" s="13" t="s">
        <v>116</v>
      </c>
      <c r="D604" s="13" t="s">
        <v>427</v>
      </c>
      <c r="E604" s="13"/>
      <c r="F604" s="9">
        <f aca="true" t="shared" si="290" ref="F604:Q604">F605</f>
        <v>2002.6</v>
      </c>
      <c r="G604" s="9">
        <f t="shared" si="290"/>
        <v>0</v>
      </c>
      <c r="H604" s="9">
        <f t="shared" si="290"/>
        <v>2002.6</v>
      </c>
      <c r="I604" s="9">
        <f t="shared" si="290"/>
        <v>0</v>
      </c>
      <c r="J604" s="9">
        <f t="shared" si="290"/>
        <v>2029.1</v>
      </c>
      <c r="K604" s="9">
        <f t="shared" si="290"/>
        <v>0</v>
      </c>
      <c r="L604" s="9">
        <f t="shared" si="290"/>
        <v>2029.1</v>
      </c>
      <c r="M604" s="9">
        <f t="shared" si="290"/>
        <v>0</v>
      </c>
      <c r="N604" s="9">
        <f t="shared" si="290"/>
        <v>2036.5</v>
      </c>
      <c r="O604" s="81">
        <f t="shared" si="290"/>
        <v>0</v>
      </c>
      <c r="P604" s="81">
        <f t="shared" si="290"/>
        <v>2036.5</v>
      </c>
      <c r="Q604" s="81">
        <f t="shared" si="290"/>
        <v>0</v>
      </c>
    </row>
    <row r="605" spans="1:17" ht="26.25" customHeight="1">
      <c r="A605" s="109" t="s">
        <v>179</v>
      </c>
      <c r="B605" s="13" t="s">
        <v>134</v>
      </c>
      <c r="C605" s="13" t="s">
        <v>116</v>
      </c>
      <c r="D605" s="13" t="s">
        <v>427</v>
      </c>
      <c r="E605" s="13" t="s">
        <v>178</v>
      </c>
      <c r="F605" s="9">
        <f>G605+H605+I605</f>
        <v>2002.6</v>
      </c>
      <c r="G605" s="9"/>
      <c r="H605" s="9">
        <v>2002.6</v>
      </c>
      <c r="I605" s="9"/>
      <c r="J605" s="9">
        <f>K605+L605+M605</f>
        <v>2029.1</v>
      </c>
      <c r="K605" s="9"/>
      <c r="L605" s="9">
        <v>2029.1</v>
      </c>
      <c r="M605" s="9"/>
      <c r="N605" s="9">
        <f>O605+P605+Q605</f>
        <v>2036.5</v>
      </c>
      <c r="O605" s="85"/>
      <c r="P605" s="85">
        <v>2036.5</v>
      </c>
      <c r="Q605" s="85"/>
    </row>
    <row r="606" spans="1:17" ht="63" customHeight="1">
      <c r="A606" s="109" t="s">
        <v>558</v>
      </c>
      <c r="B606" s="13" t="s">
        <v>134</v>
      </c>
      <c r="C606" s="13" t="s">
        <v>116</v>
      </c>
      <c r="D606" s="13" t="s">
        <v>557</v>
      </c>
      <c r="E606" s="13"/>
      <c r="F606" s="9">
        <f aca="true" t="shared" si="291" ref="F606:Q606">F607</f>
        <v>666.7</v>
      </c>
      <c r="G606" s="9">
        <f t="shared" si="291"/>
        <v>600</v>
      </c>
      <c r="H606" s="9">
        <f t="shared" si="291"/>
        <v>66.7</v>
      </c>
      <c r="I606" s="9">
        <f t="shared" si="291"/>
        <v>0</v>
      </c>
      <c r="J606" s="9">
        <f t="shared" si="291"/>
        <v>666.7</v>
      </c>
      <c r="K606" s="9">
        <f t="shared" si="291"/>
        <v>600</v>
      </c>
      <c r="L606" s="9">
        <f t="shared" si="291"/>
        <v>66.69999999999999</v>
      </c>
      <c r="M606" s="9">
        <f t="shared" si="291"/>
        <v>0</v>
      </c>
      <c r="N606" s="9">
        <f t="shared" si="291"/>
        <v>666.7</v>
      </c>
      <c r="O606" s="81">
        <f t="shared" si="291"/>
        <v>600</v>
      </c>
      <c r="P606" s="81">
        <f t="shared" si="291"/>
        <v>66.69999999999999</v>
      </c>
      <c r="Q606" s="81">
        <f t="shared" si="291"/>
        <v>0</v>
      </c>
    </row>
    <row r="607" spans="1:17" ht="24" customHeight="1">
      <c r="A607" s="109" t="s">
        <v>179</v>
      </c>
      <c r="B607" s="13" t="s">
        <v>134</v>
      </c>
      <c r="C607" s="13" t="s">
        <v>116</v>
      </c>
      <c r="D607" s="13" t="s">
        <v>557</v>
      </c>
      <c r="E607" s="13" t="s">
        <v>178</v>
      </c>
      <c r="F607" s="9">
        <f>G607+H607+I607</f>
        <v>666.7</v>
      </c>
      <c r="G607" s="9">
        <v>600</v>
      </c>
      <c r="H607" s="9">
        <v>66.7</v>
      </c>
      <c r="I607" s="9"/>
      <c r="J607" s="9">
        <f>K607+L607+M607</f>
        <v>666.7</v>
      </c>
      <c r="K607" s="9">
        <f>300+300</f>
        <v>600</v>
      </c>
      <c r="L607" s="9">
        <f>33.3+33.4</f>
        <v>66.69999999999999</v>
      </c>
      <c r="M607" s="9"/>
      <c r="N607" s="9">
        <f>O607+P607+Q607</f>
        <v>666.7</v>
      </c>
      <c r="O607" s="102">
        <f>300+300</f>
        <v>600</v>
      </c>
      <c r="P607" s="102">
        <f>33.3+33.4</f>
        <v>66.69999999999999</v>
      </c>
      <c r="Q607" s="85"/>
    </row>
    <row r="608" spans="1:17" ht="40.5" customHeight="1">
      <c r="A608" s="109" t="s">
        <v>436</v>
      </c>
      <c r="B608" s="13" t="s">
        <v>134</v>
      </c>
      <c r="C608" s="13" t="s">
        <v>116</v>
      </c>
      <c r="D608" s="13" t="s">
        <v>5</v>
      </c>
      <c r="E608" s="13"/>
      <c r="F608" s="9">
        <f>F609+F611</f>
        <v>50</v>
      </c>
      <c r="G608" s="9">
        <f aca="true" t="shared" si="292" ref="G608:Q608">G609+G611</f>
        <v>0</v>
      </c>
      <c r="H608" s="9">
        <f t="shared" si="292"/>
        <v>30</v>
      </c>
      <c r="I608" s="9">
        <f t="shared" si="292"/>
        <v>20</v>
      </c>
      <c r="J608" s="9">
        <f t="shared" si="292"/>
        <v>50</v>
      </c>
      <c r="K608" s="9">
        <f t="shared" si="292"/>
        <v>0</v>
      </c>
      <c r="L608" s="9">
        <f t="shared" si="292"/>
        <v>30</v>
      </c>
      <c r="M608" s="9">
        <f t="shared" si="292"/>
        <v>20</v>
      </c>
      <c r="N608" s="9">
        <f t="shared" si="292"/>
        <v>50</v>
      </c>
      <c r="O608" s="81">
        <f t="shared" si="292"/>
        <v>0</v>
      </c>
      <c r="P608" s="81">
        <f t="shared" si="292"/>
        <v>30</v>
      </c>
      <c r="Q608" s="81">
        <f t="shared" si="292"/>
        <v>20</v>
      </c>
    </row>
    <row r="609" spans="1:17" ht="27.75" customHeight="1">
      <c r="A609" s="109" t="s">
        <v>435</v>
      </c>
      <c r="B609" s="13" t="s">
        <v>134</v>
      </c>
      <c r="C609" s="13" t="s">
        <v>116</v>
      </c>
      <c r="D609" s="13" t="s">
        <v>6</v>
      </c>
      <c r="E609" s="13"/>
      <c r="F609" s="9">
        <f aca="true" t="shared" si="293" ref="F609:Q609">F610</f>
        <v>30</v>
      </c>
      <c r="G609" s="9">
        <f t="shared" si="293"/>
        <v>0</v>
      </c>
      <c r="H609" s="9">
        <f t="shared" si="293"/>
        <v>30</v>
      </c>
      <c r="I609" s="9">
        <f t="shared" si="293"/>
        <v>0</v>
      </c>
      <c r="J609" s="9">
        <f t="shared" si="293"/>
        <v>30</v>
      </c>
      <c r="K609" s="9">
        <f t="shared" si="293"/>
        <v>0</v>
      </c>
      <c r="L609" s="9">
        <f t="shared" si="293"/>
        <v>30</v>
      </c>
      <c r="M609" s="9">
        <f t="shared" si="293"/>
        <v>0</v>
      </c>
      <c r="N609" s="9">
        <f t="shared" si="293"/>
        <v>30</v>
      </c>
      <c r="O609" s="81">
        <f t="shared" si="293"/>
        <v>0</v>
      </c>
      <c r="P609" s="81">
        <f t="shared" si="293"/>
        <v>30</v>
      </c>
      <c r="Q609" s="81">
        <f t="shared" si="293"/>
        <v>0</v>
      </c>
    </row>
    <row r="610" spans="1:17" ht="27" customHeight="1">
      <c r="A610" s="109" t="s">
        <v>179</v>
      </c>
      <c r="B610" s="13" t="s">
        <v>134</v>
      </c>
      <c r="C610" s="13" t="s">
        <v>116</v>
      </c>
      <c r="D610" s="13" t="s">
        <v>6</v>
      </c>
      <c r="E610" s="13" t="s">
        <v>178</v>
      </c>
      <c r="F610" s="9">
        <f>G610+H610+I610</f>
        <v>30</v>
      </c>
      <c r="G610" s="9"/>
      <c r="H610" s="9">
        <f>30</f>
        <v>30</v>
      </c>
      <c r="I610" s="9"/>
      <c r="J610" s="9">
        <f>K610+L610+M610</f>
        <v>30</v>
      </c>
      <c r="K610" s="9"/>
      <c r="L610" s="9">
        <f>30</f>
        <v>30</v>
      </c>
      <c r="M610" s="9"/>
      <c r="N610" s="9">
        <f>O610+P610+Q610</f>
        <v>30</v>
      </c>
      <c r="O610" s="85"/>
      <c r="P610" s="85">
        <f>30</f>
        <v>30</v>
      </c>
      <c r="Q610" s="85"/>
    </row>
    <row r="611" spans="1:17" ht="78.75" customHeight="1">
      <c r="A611" s="109" t="s">
        <v>608</v>
      </c>
      <c r="B611" s="13" t="s">
        <v>134</v>
      </c>
      <c r="C611" s="13" t="s">
        <v>116</v>
      </c>
      <c r="D611" s="13" t="s">
        <v>77</v>
      </c>
      <c r="E611" s="13"/>
      <c r="F611" s="9">
        <f aca="true" t="shared" si="294" ref="F611:Q611">F612</f>
        <v>20</v>
      </c>
      <c r="G611" s="9">
        <f t="shared" si="294"/>
        <v>0</v>
      </c>
      <c r="H611" s="9">
        <f t="shared" si="294"/>
        <v>0</v>
      </c>
      <c r="I611" s="9">
        <f t="shared" si="294"/>
        <v>20</v>
      </c>
      <c r="J611" s="9">
        <f t="shared" si="294"/>
        <v>20</v>
      </c>
      <c r="K611" s="9">
        <f t="shared" si="294"/>
        <v>0</v>
      </c>
      <c r="L611" s="9">
        <f t="shared" si="294"/>
        <v>0</v>
      </c>
      <c r="M611" s="9">
        <f t="shared" si="294"/>
        <v>20</v>
      </c>
      <c r="N611" s="9">
        <f t="shared" si="294"/>
        <v>20</v>
      </c>
      <c r="O611" s="81">
        <f t="shared" si="294"/>
        <v>0</v>
      </c>
      <c r="P611" s="81">
        <f t="shared" si="294"/>
        <v>0</v>
      </c>
      <c r="Q611" s="81">
        <f t="shared" si="294"/>
        <v>20</v>
      </c>
    </row>
    <row r="612" spans="1:17" ht="21" customHeight="1">
      <c r="A612" s="109" t="s">
        <v>179</v>
      </c>
      <c r="B612" s="13" t="s">
        <v>134</v>
      </c>
      <c r="C612" s="13" t="s">
        <v>116</v>
      </c>
      <c r="D612" s="13" t="s">
        <v>77</v>
      </c>
      <c r="E612" s="13" t="s">
        <v>178</v>
      </c>
      <c r="F612" s="9">
        <f>G612+H612+I612</f>
        <v>20</v>
      </c>
      <c r="G612" s="9"/>
      <c r="H612" s="9"/>
      <c r="I612" s="9">
        <v>20</v>
      </c>
      <c r="J612" s="9">
        <f>K612+L612+M612</f>
        <v>20</v>
      </c>
      <c r="K612" s="9"/>
      <c r="L612" s="9"/>
      <c r="M612" s="9">
        <v>20</v>
      </c>
      <c r="N612" s="9">
        <f>O612+P612+Q612</f>
        <v>20</v>
      </c>
      <c r="O612" s="85"/>
      <c r="P612" s="85"/>
      <c r="Q612" s="85">
        <v>20</v>
      </c>
    </row>
    <row r="613" spans="1:17" ht="21" customHeight="1">
      <c r="A613" s="109" t="s">
        <v>4</v>
      </c>
      <c r="B613" s="13" t="s">
        <v>134</v>
      </c>
      <c r="C613" s="13" t="s">
        <v>116</v>
      </c>
      <c r="D613" s="13" t="s">
        <v>7</v>
      </c>
      <c r="E613" s="13"/>
      <c r="F613" s="9">
        <f>F614+F616</f>
        <v>560.8</v>
      </c>
      <c r="G613" s="9">
        <f aca="true" t="shared" si="295" ref="G613:Q613">G614+G616</f>
        <v>0</v>
      </c>
      <c r="H613" s="9">
        <f t="shared" si="295"/>
        <v>353.3</v>
      </c>
      <c r="I613" s="9">
        <f t="shared" si="295"/>
        <v>207.5</v>
      </c>
      <c r="J613" s="9">
        <f t="shared" si="295"/>
        <v>560.8</v>
      </c>
      <c r="K613" s="9">
        <f t="shared" si="295"/>
        <v>0</v>
      </c>
      <c r="L613" s="9">
        <f t="shared" si="295"/>
        <v>353.3</v>
      </c>
      <c r="M613" s="9">
        <f t="shared" si="295"/>
        <v>207.5</v>
      </c>
      <c r="N613" s="9">
        <f t="shared" si="295"/>
        <v>560.8</v>
      </c>
      <c r="O613" s="81">
        <f t="shared" si="295"/>
        <v>0</v>
      </c>
      <c r="P613" s="81">
        <f t="shared" si="295"/>
        <v>353.3</v>
      </c>
      <c r="Q613" s="81">
        <f t="shared" si="295"/>
        <v>207.5</v>
      </c>
    </row>
    <row r="614" spans="1:17" ht="22.5" customHeight="1">
      <c r="A614" s="109" t="s">
        <v>435</v>
      </c>
      <c r="B614" s="13" t="s">
        <v>134</v>
      </c>
      <c r="C614" s="13" t="s">
        <v>116</v>
      </c>
      <c r="D614" s="13" t="s">
        <v>8</v>
      </c>
      <c r="E614" s="13"/>
      <c r="F614" s="9">
        <f aca="true" t="shared" si="296" ref="F614:Q614">F615</f>
        <v>353.3</v>
      </c>
      <c r="G614" s="9">
        <f t="shared" si="296"/>
        <v>0</v>
      </c>
      <c r="H614" s="9">
        <f t="shared" si="296"/>
        <v>353.3</v>
      </c>
      <c r="I614" s="9">
        <f t="shared" si="296"/>
        <v>0</v>
      </c>
      <c r="J614" s="9">
        <f t="shared" si="296"/>
        <v>353.3</v>
      </c>
      <c r="K614" s="9">
        <f t="shared" si="296"/>
        <v>0</v>
      </c>
      <c r="L614" s="9">
        <f t="shared" si="296"/>
        <v>353.3</v>
      </c>
      <c r="M614" s="9">
        <f t="shared" si="296"/>
        <v>0</v>
      </c>
      <c r="N614" s="9">
        <f t="shared" si="296"/>
        <v>353.3</v>
      </c>
      <c r="O614" s="81">
        <f t="shared" si="296"/>
        <v>0</v>
      </c>
      <c r="P614" s="81">
        <f t="shared" si="296"/>
        <v>353.3</v>
      </c>
      <c r="Q614" s="81">
        <f t="shared" si="296"/>
        <v>0</v>
      </c>
    </row>
    <row r="615" spans="1:17" ht="18.75">
      <c r="A615" s="109" t="s">
        <v>179</v>
      </c>
      <c r="B615" s="13" t="s">
        <v>134</v>
      </c>
      <c r="C615" s="13" t="s">
        <v>116</v>
      </c>
      <c r="D615" s="13" t="s">
        <v>8</v>
      </c>
      <c r="E615" s="13" t="s">
        <v>178</v>
      </c>
      <c r="F615" s="9">
        <f>G615+H615+I615</f>
        <v>353.3</v>
      </c>
      <c r="G615" s="9"/>
      <c r="H615" s="9">
        <f>253.3+100</f>
        <v>353.3</v>
      </c>
      <c r="I615" s="9"/>
      <c r="J615" s="9">
        <f>K615+L615+M615</f>
        <v>353.3</v>
      </c>
      <c r="K615" s="9"/>
      <c r="L615" s="9">
        <f>253.3+100</f>
        <v>353.3</v>
      </c>
      <c r="M615" s="9"/>
      <c r="N615" s="9">
        <f>O615+P615+Q615</f>
        <v>353.3</v>
      </c>
      <c r="O615" s="81"/>
      <c r="P615" s="81">
        <f>253.3+100</f>
        <v>353.3</v>
      </c>
      <c r="Q615" s="81"/>
    </row>
    <row r="616" spans="1:17" ht="78.75" customHeight="1">
      <c r="A616" s="109" t="s">
        <v>608</v>
      </c>
      <c r="B616" s="13" t="s">
        <v>134</v>
      </c>
      <c r="C616" s="13" t="s">
        <v>116</v>
      </c>
      <c r="D616" s="13" t="s">
        <v>437</v>
      </c>
      <c r="E616" s="13"/>
      <c r="F616" s="9">
        <f aca="true" t="shared" si="297" ref="F616:Q616">F617</f>
        <v>207.5</v>
      </c>
      <c r="G616" s="9">
        <f t="shared" si="297"/>
        <v>0</v>
      </c>
      <c r="H616" s="9">
        <f t="shared" si="297"/>
        <v>0</v>
      </c>
      <c r="I616" s="9">
        <f t="shared" si="297"/>
        <v>207.5</v>
      </c>
      <c r="J616" s="9">
        <f t="shared" si="297"/>
        <v>207.5</v>
      </c>
      <c r="K616" s="9">
        <f t="shared" si="297"/>
        <v>0</v>
      </c>
      <c r="L616" s="9">
        <f t="shared" si="297"/>
        <v>0</v>
      </c>
      <c r="M616" s="9">
        <f t="shared" si="297"/>
        <v>207.5</v>
      </c>
      <c r="N616" s="9">
        <f t="shared" si="297"/>
        <v>207.5</v>
      </c>
      <c r="O616" s="81">
        <f t="shared" si="297"/>
        <v>0</v>
      </c>
      <c r="P616" s="81">
        <f t="shared" si="297"/>
        <v>0</v>
      </c>
      <c r="Q616" s="81">
        <f t="shared" si="297"/>
        <v>207.5</v>
      </c>
    </row>
    <row r="617" spans="1:17" ht="18.75">
      <c r="A617" s="109" t="s">
        <v>179</v>
      </c>
      <c r="B617" s="13" t="s">
        <v>134</v>
      </c>
      <c r="C617" s="13" t="s">
        <v>116</v>
      </c>
      <c r="D617" s="13" t="s">
        <v>437</v>
      </c>
      <c r="E617" s="13" t="s">
        <v>178</v>
      </c>
      <c r="F617" s="9">
        <f>G617+H617+I617</f>
        <v>207.5</v>
      </c>
      <c r="G617" s="9"/>
      <c r="H617" s="9"/>
      <c r="I617" s="9">
        <f>97.5+110</f>
        <v>207.5</v>
      </c>
      <c r="J617" s="9">
        <f>K617+L617+M617</f>
        <v>207.5</v>
      </c>
      <c r="K617" s="9"/>
      <c r="L617" s="9"/>
      <c r="M617" s="9">
        <f>97.5+110</f>
        <v>207.5</v>
      </c>
      <c r="N617" s="9">
        <f>O617+P617+Q617</f>
        <v>207.5</v>
      </c>
      <c r="O617" s="81"/>
      <c r="P617" s="81"/>
      <c r="Q617" s="81">
        <f>97.5+110</f>
        <v>207.5</v>
      </c>
    </row>
    <row r="618" spans="1:17" ht="36.75" customHeight="1">
      <c r="A618" s="109" t="s">
        <v>439</v>
      </c>
      <c r="B618" s="13" t="s">
        <v>134</v>
      </c>
      <c r="C618" s="13" t="s">
        <v>116</v>
      </c>
      <c r="D618" s="13" t="s">
        <v>76</v>
      </c>
      <c r="E618" s="13"/>
      <c r="F618" s="9">
        <f>F619</f>
        <v>52.099999999999994</v>
      </c>
      <c r="G618" s="9">
        <f aca="true" t="shared" si="298" ref="G618:Q619">G619</f>
        <v>0</v>
      </c>
      <c r="H618" s="9">
        <f t="shared" si="298"/>
        <v>52.099999999999994</v>
      </c>
      <c r="I618" s="9">
        <f t="shared" si="298"/>
        <v>0</v>
      </c>
      <c r="J618" s="9">
        <f t="shared" si="298"/>
        <v>152.1</v>
      </c>
      <c r="K618" s="9">
        <f t="shared" si="298"/>
        <v>0</v>
      </c>
      <c r="L618" s="9">
        <f t="shared" si="298"/>
        <v>152.1</v>
      </c>
      <c r="M618" s="9">
        <f t="shared" si="298"/>
        <v>0</v>
      </c>
      <c r="N618" s="9">
        <f t="shared" si="298"/>
        <v>152.1</v>
      </c>
      <c r="O618" s="81">
        <f t="shared" si="298"/>
        <v>0</v>
      </c>
      <c r="P618" s="81">
        <f t="shared" si="298"/>
        <v>152.1</v>
      </c>
      <c r="Q618" s="81">
        <f t="shared" si="298"/>
        <v>0</v>
      </c>
    </row>
    <row r="619" spans="1:17" ht="20.25" customHeight="1">
      <c r="A619" s="109" t="s">
        <v>435</v>
      </c>
      <c r="B619" s="13" t="s">
        <v>134</v>
      </c>
      <c r="C619" s="13" t="s">
        <v>116</v>
      </c>
      <c r="D619" s="13" t="s">
        <v>438</v>
      </c>
      <c r="E619" s="13"/>
      <c r="F619" s="9">
        <f>F620</f>
        <v>52.099999999999994</v>
      </c>
      <c r="G619" s="9">
        <f t="shared" si="298"/>
        <v>0</v>
      </c>
      <c r="H619" s="9">
        <f t="shared" si="298"/>
        <v>52.099999999999994</v>
      </c>
      <c r="I619" s="9">
        <f t="shared" si="298"/>
        <v>0</v>
      </c>
      <c r="J619" s="9">
        <f t="shared" si="298"/>
        <v>152.1</v>
      </c>
      <c r="K619" s="9">
        <f t="shared" si="298"/>
        <v>0</v>
      </c>
      <c r="L619" s="9">
        <f t="shared" si="298"/>
        <v>152.1</v>
      </c>
      <c r="M619" s="9">
        <f t="shared" si="298"/>
        <v>0</v>
      </c>
      <c r="N619" s="9">
        <f t="shared" si="298"/>
        <v>152.1</v>
      </c>
      <c r="O619" s="81">
        <f t="shared" si="298"/>
        <v>0</v>
      </c>
      <c r="P619" s="81">
        <f t="shared" si="298"/>
        <v>152.1</v>
      </c>
      <c r="Q619" s="81">
        <f t="shared" si="298"/>
        <v>0</v>
      </c>
    </row>
    <row r="620" spans="1:17" ht="42.75" customHeight="1">
      <c r="A620" s="109" t="s">
        <v>86</v>
      </c>
      <c r="B620" s="13" t="s">
        <v>134</v>
      </c>
      <c r="C620" s="13" t="s">
        <v>116</v>
      </c>
      <c r="D620" s="13" t="s">
        <v>438</v>
      </c>
      <c r="E620" s="13" t="s">
        <v>167</v>
      </c>
      <c r="F620" s="9">
        <f>G620+H620+I620</f>
        <v>52.099999999999994</v>
      </c>
      <c r="G620" s="9"/>
      <c r="H620" s="9">
        <f>152.1-100</f>
        <v>52.099999999999994</v>
      </c>
      <c r="I620" s="9"/>
      <c r="J620" s="9">
        <f>K620+L620+M620</f>
        <v>152.1</v>
      </c>
      <c r="K620" s="9"/>
      <c r="L620" s="9">
        <v>152.1</v>
      </c>
      <c r="M620" s="9"/>
      <c r="N620" s="9">
        <f>O620+P620+Q620</f>
        <v>152.1</v>
      </c>
      <c r="O620" s="85"/>
      <c r="P620" s="85">
        <v>152.1</v>
      </c>
      <c r="Q620" s="85"/>
    </row>
    <row r="621" spans="1:17" ht="22.5" customHeight="1">
      <c r="A621" s="109" t="s">
        <v>75</v>
      </c>
      <c r="B621" s="13" t="s">
        <v>134</v>
      </c>
      <c r="C621" s="13" t="s">
        <v>116</v>
      </c>
      <c r="D621" s="13" t="s">
        <v>440</v>
      </c>
      <c r="E621" s="13"/>
      <c r="F621" s="9">
        <f>F622+F624</f>
        <v>310</v>
      </c>
      <c r="G621" s="9">
        <f aca="true" t="shared" si="299" ref="G621:N621">G622+G624</f>
        <v>0</v>
      </c>
      <c r="H621" s="9">
        <f t="shared" si="299"/>
        <v>140</v>
      </c>
      <c r="I621" s="9">
        <f t="shared" si="299"/>
        <v>170</v>
      </c>
      <c r="J621" s="9">
        <f t="shared" si="299"/>
        <v>210</v>
      </c>
      <c r="K621" s="9">
        <f t="shared" si="299"/>
        <v>0</v>
      </c>
      <c r="L621" s="9">
        <f t="shared" si="299"/>
        <v>40</v>
      </c>
      <c r="M621" s="9">
        <f t="shared" si="299"/>
        <v>170</v>
      </c>
      <c r="N621" s="9">
        <f t="shared" si="299"/>
        <v>210</v>
      </c>
      <c r="O621" s="81">
        <f>O622+O624</f>
        <v>0</v>
      </c>
      <c r="P621" s="81">
        <f>P622+P624</f>
        <v>40</v>
      </c>
      <c r="Q621" s="81">
        <f>Q622+Q624</f>
        <v>170</v>
      </c>
    </row>
    <row r="622" spans="1:17" ht="21" customHeight="1">
      <c r="A622" s="109" t="s">
        <v>435</v>
      </c>
      <c r="B622" s="13" t="s">
        <v>134</v>
      </c>
      <c r="C622" s="13" t="s">
        <v>116</v>
      </c>
      <c r="D622" s="13" t="s">
        <v>578</v>
      </c>
      <c r="E622" s="13"/>
      <c r="F622" s="9">
        <f aca="true" t="shared" si="300" ref="F622:Q622">F623</f>
        <v>140</v>
      </c>
      <c r="G622" s="9">
        <f t="shared" si="300"/>
        <v>0</v>
      </c>
      <c r="H622" s="9">
        <f t="shared" si="300"/>
        <v>140</v>
      </c>
      <c r="I622" s="9">
        <f t="shared" si="300"/>
        <v>0</v>
      </c>
      <c r="J622" s="9">
        <f t="shared" si="300"/>
        <v>40</v>
      </c>
      <c r="K622" s="9">
        <f t="shared" si="300"/>
        <v>0</v>
      </c>
      <c r="L622" s="9">
        <f t="shared" si="300"/>
        <v>40</v>
      </c>
      <c r="M622" s="9">
        <f t="shared" si="300"/>
        <v>0</v>
      </c>
      <c r="N622" s="9">
        <f t="shared" si="300"/>
        <v>40</v>
      </c>
      <c r="O622" s="81">
        <f t="shared" si="300"/>
        <v>0</v>
      </c>
      <c r="P622" s="81">
        <f t="shared" si="300"/>
        <v>40</v>
      </c>
      <c r="Q622" s="81">
        <f t="shared" si="300"/>
        <v>0</v>
      </c>
    </row>
    <row r="623" spans="1:17" ht="18.75">
      <c r="A623" s="109" t="s">
        <v>179</v>
      </c>
      <c r="B623" s="13" t="s">
        <v>134</v>
      </c>
      <c r="C623" s="13" t="s">
        <v>116</v>
      </c>
      <c r="D623" s="13" t="s">
        <v>578</v>
      </c>
      <c r="E623" s="13" t="s">
        <v>178</v>
      </c>
      <c r="F623" s="9">
        <f>G623+H623+I623</f>
        <v>140</v>
      </c>
      <c r="G623" s="9"/>
      <c r="H623" s="9">
        <f>40+100</f>
        <v>140</v>
      </c>
      <c r="I623" s="9"/>
      <c r="J623" s="9">
        <f>K623+L623+M623</f>
        <v>40</v>
      </c>
      <c r="K623" s="9"/>
      <c r="L623" s="9">
        <v>40</v>
      </c>
      <c r="M623" s="9"/>
      <c r="N623" s="9">
        <f>O623+P623+Q623</f>
        <v>40</v>
      </c>
      <c r="O623" s="81"/>
      <c r="P623" s="81">
        <v>40</v>
      </c>
      <c r="Q623" s="94"/>
    </row>
    <row r="624" spans="1:17" ht="76.5" customHeight="1">
      <c r="A624" s="109" t="s">
        <v>608</v>
      </c>
      <c r="B624" s="13" t="s">
        <v>134</v>
      </c>
      <c r="C624" s="13" t="s">
        <v>116</v>
      </c>
      <c r="D624" s="13" t="s">
        <v>441</v>
      </c>
      <c r="E624" s="13"/>
      <c r="F624" s="9">
        <f aca="true" t="shared" si="301" ref="F624:Q624">F625</f>
        <v>170</v>
      </c>
      <c r="G624" s="9">
        <f t="shared" si="301"/>
        <v>0</v>
      </c>
      <c r="H624" s="9">
        <f t="shared" si="301"/>
        <v>0</v>
      </c>
      <c r="I624" s="9">
        <f t="shared" si="301"/>
        <v>170</v>
      </c>
      <c r="J624" s="9">
        <f t="shared" si="301"/>
        <v>170</v>
      </c>
      <c r="K624" s="9">
        <f t="shared" si="301"/>
        <v>0</v>
      </c>
      <c r="L624" s="9">
        <f t="shared" si="301"/>
        <v>0</v>
      </c>
      <c r="M624" s="9">
        <f t="shared" si="301"/>
        <v>170</v>
      </c>
      <c r="N624" s="9">
        <f t="shared" si="301"/>
        <v>170</v>
      </c>
      <c r="O624" s="81">
        <f t="shared" si="301"/>
        <v>0</v>
      </c>
      <c r="P624" s="81">
        <f t="shared" si="301"/>
        <v>0</v>
      </c>
      <c r="Q624" s="81">
        <f t="shared" si="301"/>
        <v>170</v>
      </c>
    </row>
    <row r="625" spans="1:17" ht="18.75">
      <c r="A625" s="109" t="s">
        <v>179</v>
      </c>
      <c r="B625" s="13" t="s">
        <v>134</v>
      </c>
      <c r="C625" s="13" t="s">
        <v>116</v>
      </c>
      <c r="D625" s="13" t="s">
        <v>441</v>
      </c>
      <c r="E625" s="13" t="s">
        <v>178</v>
      </c>
      <c r="F625" s="9">
        <f>G625+H625+I625</f>
        <v>170</v>
      </c>
      <c r="G625" s="9"/>
      <c r="H625" s="9"/>
      <c r="I625" s="9">
        <f>120+50</f>
        <v>170</v>
      </c>
      <c r="J625" s="9">
        <f>K625+L625+M625</f>
        <v>170</v>
      </c>
      <c r="K625" s="9"/>
      <c r="L625" s="9"/>
      <c r="M625" s="9">
        <v>170</v>
      </c>
      <c r="N625" s="9">
        <f>O625+P625+Q625</f>
        <v>170</v>
      </c>
      <c r="O625" s="81"/>
      <c r="P625" s="81"/>
      <c r="Q625" s="81">
        <v>170</v>
      </c>
    </row>
    <row r="626" spans="1:17" ht="39" customHeight="1">
      <c r="A626" s="109" t="s">
        <v>459</v>
      </c>
      <c r="B626" s="13" t="s">
        <v>134</v>
      </c>
      <c r="C626" s="13" t="s">
        <v>116</v>
      </c>
      <c r="D626" s="13" t="s">
        <v>265</v>
      </c>
      <c r="E626" s="13"/>
      <c r="F626" s="9">
        <f aca="true" t="shared" si="302" ref="F626:Q628">F627</f>
        <v>1076.9</v>
      </c>
      <c r="G626" s="9">
        <f t="shared" si="302"/>
        <v>0</v>
      </c>
      <c r="H626" s="9">
        <f t="shared" si="302"/>
        <v>1076.9</v>
      </c>
      <c r="I626" s="9">
        <f t="shared" si="302"/>
        <v>0</v>
      </c>
      <c r="J626" s="9">
        <f t="shared" si="302"/>
        <v>1076.9</v>
      </c>
      <c r="K626" s="9">
        <f t="shared" si="302"/>
        <v>0</v>
      </c>
      <c r="L626" s="9">
        <f t="shared" si="302"/>
        <v>1076.9</v>
      </c>
      <c r="M626" s="9">
        <f t="shared" si="302"/>
        <v>0</v>
      </c>
      <c r="N626" s="9">
        <f t="shared" si="302"/>
        <v>1076.9</v>
      </c>
      <c r="O626" s="81">
        <f t="shared" si="302"/>
        <v>0</v>
      </c>
      <c r="P626" s="81">
        <f t="shared" si="302"/>
        <v>1076.9</v>
      </c>
      <c r="Q626" s="81">
        <f t="shared" si="302"/>
        <v>0</v>
      </c>
    </row>
    <row r="627" spans="1:17" ht="21" customHeight="1">
      <c r="A627" s="129" t="s">
        <v>18</v>
      </c>
      <c r="B627" s="13" t="s">
        <v>134</v>
      </c>
      <c r="C627" s="13" t="s">
        <v>116</v>
      </c>
      <c r="D627" s="13" t="s">
        <v>266</v>
      </c>
      <c r="E627" s="13"/>
      <c r="F627" s="9">
        <f>F628</f>
        <v>1076.9</v>
      </c>
      <c r="G627" s="9">
        <f t="shared" si="302"/>
        <v>0</v>
      </c>
      <c r="H627" s="9">
        <f t="shared" si="302"/>
        <v>1076.9</v>
      </c>
      <c r="I627" s="9">
        <f t="shared" si="302"/>
        <v>0</v>
      </c>
      <c r="J627" s="9">
        <f t="shared" si="302"/>
        <v>1076.9</v>
      </c>
      <c r="K627" s="9">
        <f t="shared" si="302"/>
        <v>0</v>
      </c>
      <c r="L627" s="9">
        <f t="shared" si="302"/>
        <v>1076.9</v>
      </c>
      <c r="M627" s="9">
        <f t="shared" si="302"/>
        <v>0</v>
      </c>
      <c r="N627" s="9">
        <f t="shared" si="302"/>
        <v>1076.9</v>
      </c>
      <c r="O627" s="81">
        <f t="shared" si="302"/>
        <v>0</v>
      </c>
      <c r="P627" s="81">
        <f t="shared" si="302"/>
        <v>1076.9</v>
      </c>
      <c r="Q627" s="81">
        <f t="shared" si="302"/>
        <v>0</v>
      </c>
    </row>
    <row r="628" spans="1:17" ht="39" customHeight="1">
      <c r="A628" s="109" t="s">
        <v>52</v>
      </c>
      <c r="B628" s="13" t="s">
        <v>134</v>
      </c>
      <c r="C628" s="13" t="s">
        <v>116</v>
      </c>
      <c r="D628" s="13" t="s">
        <v>53</v>
      </c>
      <c r="E628" s="13"/>
      <c r="F628" s="9">
        <f t="shared" si="302"/>
        <v>1076.9</v>
      </c>
      <c r="G628" s="9">
        <f t="shared" si="302"/>
        <v>0</v>
      </c>
      <c r="H628" s="9">
        <f t="shared" si="302"/>
        <v>1076.9</v>
      </c>
      <c r="I628" s="9">
        <f t="shared" si="302"/>
        <v>0</v>
      </c>
      <c r="J628" s="9">
        <f t="shared" si="302"/>
        <v>1076.9</v>
      </c>
      <c r="K628" s="9">
        <f t="shared" si="302"/>
        <v>0</v>
      </c>
      <c r="L628" s="9">
        <f t="shared" si="302"/>
        <v>1076.9</v>
      </c>
      <c r="M628" s="9">
        <f t="shared" si="302"/>
        <v>0</v>
      </c>
      <c r="N628" s="9">
        <f t="shared" si="302"/>
        <v>1076.9</v>
      </c>
      <c r="O628" s="81">
        <f t="shared" si="302"/>
        <v>0</v>
      </c>
      <c r="P628" s="81">
        <f t="shared" si="302"/>
        <v>1076.9</v>
      </c>
      <c r="Q628" s="81">
        <f t="shared" si="302"/>
        <v>0</v>
      </c>
    </row>
    <row r="629" spans="1:17" ht="18" customHeight="1">
      <c r="A629" s="109" t="s">
        <v>140</v>
      </c>
      <c r="B629" s="13" t="s">
        <v>134</v>
      </c>
      <c r="C629" s="13" t="s">
        <v>116</v>
      </c>
      <c r="D629" s="13" t="s">
        <v>54</v>
      </c>
      <c r="E629" s="13"/>
      <c r="F629" s="9">
        <f aca="true" t="shared" si="303" ref="F629:Q629">F630</f>
        <v>1076.9</v>
      </c>
      <c r="G629" s="9">
        <f t="shared" si="303"/>
        <v>0</v>
      </c>
      <c r="H629" s="9">
        <f t="shared" si="303"/>
        <v>1076.9</v>
      </c>
      <c r="I629" s="9">
        <f t="shared" si="303"/>
        <v>0</v>
      </c>
      <c r="J629" s="9">
        <f t="shared" si="303"/>
        <v>1076.9</v>
      </c>
      <c r="K629" s="9">
        <f t="shared" si="303"/>
        <v>0</v>
      </c>
      <c r="L629" s="9">
        <f t="shared" si="303"/>
        <v>1076.9</v>
      </c>
      <c r="M629" s="9">
        <f t="shared" si="303"/>
        <v>0</v>
      </c>
      <c r="N629" s="9">
        <f t="shared" si="303"/>
        <v>1076.9</v>
      </c>
      <c r="O629" s="81">
        <f t="shared" si="303"/>
        <v>0</v>
      </c>
      <c r="P629" s="81">
        <f t="shared" si="303"/>
        <v>1076.9</v>
      </c>
      <c r="Q629" s="81">
        <f t="shared" si="303"/>
        <v>0</v>
      </c>
    </row>
    <row r="630" spans="1:17" ht="18.75">
      <c r="A630" s="109" t="s">
        <v>179</v>
      </c>
      <c r="B630" s="13" t="s">
        <v>134</v>
      </c>
      <c r="C630" s="13" t="s">
        <v>116</v>
      </c>
      <c r="D630" s="13" t="s">
        <v>54</v>
      </c>
      <c r="E630" s="13" t="s">
        <v>178</v>
      </c>
      <c r="F630" s="9">
        <f>G630+H630+I630</f>
        <v>1076.9</v>
      </c>
      <c r="G630" s="9"/>
      <c r="H630" s="9">
        <v>1076.9</v>
      </c>
      <c r="I630" s="9"/>
      <c r="J630" s="9">
        <f>K630+L630+M630</f>
        <v>1076.9</v>
      </c>
      <c r="K630" s="9"/>
      <c r="L630" s="9">
        <v>1076.9</v>
      </c>
      <c r="M630" s="9"/>
      <c r="N630" s="9">
        <f>O630+P630+Q630</f>
        <v>1076.9</v>
      </c>
      <c r="O630" s="91"/>
      <c r="P630" s="81">
        <v>1076.9</v>
      </c>
      <c r="Q630" s="91"/>
    </row>
    <row r="631" spans="1:17" ht="27.75" customHeight="1">
      <c r="A631" s="87" t="s">
        <v>695</v>
      </c>
      <c r="B631" s="10" t="s">
        <v>134</v>
      </c>
      <c r="C631" s="10" t="s">
        <v>120</v>
      </c>
      <c r="D631" s="10"/>
      <c r="E631" s="10"/>
      <c r="F631" s="11">
        <f>F632</f>
        <v>51610.4</v>
      </c>
      <c r="G631" s="11">
        <f aca="true" t="shared" si="304" ref="G631:Q631">G632</f>
        <v>50000</v>
      </c>
      <c r="H631" s="11">
        <f t="shared" si="304"/>
        <v>1610.4</v>
      </c>
      <c r="I631" s="11">
        <f t="shared" si="304"/>
        <v>0</v>
      </c>
      <c r="J631" s="11">
        <f t="shared" si="304"/>
        <v>0</v>
      </c>
      <c r="K631" s="11">
        <f t="shared" si="304"/>
        <v>0</v>
      </c>
      <c r="L631" s="11">
        <f t="shared" si="304"/>
        <v>0</v>
      </c>
      <c r="M631" s="11">
        <f t="shared" si="304"/>
        <v>0</v>
      </c>
      <c r="N631" s="11">
        <f t="shared" si="304"/>
        <v>0</v>
      </c>
      <c r="O631" s="11">
        <f t="shared" si="304"/>
        <v>0</v>
      </c>
      <c r="P631" s="11">
        <f t="shared" si="304"/>
        <v>0</v>
      </c>
      <c r="Q631" s="11">
        <f t="shared" si="304"/>
        <v>0</v>
      </c>
    </row>
    <row r="632" spans="1:17" ht="42.75" customHeight="1">
      <c r="A632" s="109" t="s">
        <v>434</v>
      </c>
      <c r="B632" s="13" t="s">
        <v>134</v>
      </c>
      <c r="C632" s="13" t="s">
        <v>120</v>
      </c>
      <c r="D632" s="110" t="s">
        <v>275</v>
      </c>
      <c r="E632" s="10"/>
      <c r="F632" s="9">
        <f>F633</f>
        <v>51610.4</v>
      </c>
      <c r="G632" s="9">
        <f aca="true" t="shared" si="305" ref="G632:Q632">G633</f>
        <v>50000</v>
      </c>
      <c r="H632" s="9">
        <f t="shared" si="305"/>
        <v>1610.4</v>
      </c>
      <c r="I632" s="9">
        <f t="shared" si="305"/>
        <v>0</v>
      </c>
      <c r="J632" s="9">
        <f t="shared" si="305"/>
        <v>0</v>
      </c>
      <c r="K632" s="9">
        <f t="shared" si="305"/>
        <v>0</v>
      </c>
      <c r="L632" s="9">
        <f t="shared" si="305"/>
        <v>0</v>
      </c>
      <c r="M632" s="9">
        <f t="shared" si="305"/>
        <v>0</v>
      </c>
      <c r="N632" s="9">
        <f t="shared" si="305"/>
        <v>0</v>
      </c>
      <c r="O632" s="9">
        <f t="shared" si="305"/>
        <v>0</v>
      </c>
      <c r="P632" s="9">
        <f t="shared" si="305"/>
        <v>0</v>
      </c>
      <c r="Q632" s="9">
        <f t="shared" si="305"/>
        <v>0</v>
      </c>
    </row>
    <row r="633" spans="1:17" ht="27.75" customHeight="1">
      <c r="A633" s="109" t="s">
        <v>75</v>
      </c>
      <c r="B633" s="13" t="s">
        <v>134</v>
      </c>
      <c r="C633" s="13" t="s">
        <v>120</v>
      </c>
      <c r="D633" s="13" t="s">
        <v>440</v>
      </c>
      <c r="E633" s="13"/>
      <c r="F633" s="9">
        <f>F637+F634</f>
        <v>51610.4</v>
      </c>
      <c r="G633" s="9">
        <f>G637+G634</f>
        <v>50000</v>
      </c>
      <c r="H633" s="9">
        <f>H637+H634</f>
        <v>1610.4</v>
      </c>
      <c r="I633" s="9">
        <f aca="true" t="shared" si="306" ref="I633:Q633">I637+I634</f>
        <v>0</v>
      </c>
      <c r="J633" s="9">
        <f t="shared" si="306"/>
        <v>0</v>
      </c>
      <c r="K633" s="9">
        <f t="shared" si="306"/>
        <v>0</v>
      </c>
      <c r="L633" s="9">
        <f t="shared" si="306"/>
        <v>0</v>
      </c>
      <c r="M633" s="9">
        <f t="shared" si="306"/>
        <v>0</v>
      </c>
      <c r="N633" s="9">
        <f t="shared" si="306"/>
        <v>0</v>
      </c>
      <c r="O633" s="9">
        <f t="shared" si="306"/>
        <v>0</v>
      </c>
      <c r="P633" s="9">
        <f t="shared" si="306"/>
        <v>0</v>
      </c>
      <c r="Q633" s="9">
        <f t="shared" si="306"/>
        <v>0</v>
      </c>
    </row>
    <row r="634" spans="1:17" ht="62.25" customHeight="1">
      <c r="A634" s="173" t="s">
        <v>698</v>
      </c>
      <c r="B634" s="13" t="s">
        <v>134</v>
      </c>
      <c r="C634" s="13" t="s">
        <v>120</v>
      </c>
      <c r="D634" s="13" t="s">
        <v>697</v>
      </c>
      <c r="E634" s="13"/>
      <c r="F634" s="9">
        <f>F635+F636</f>
        <v>590</v>
      </c>
      <c r="G634" s="9">
        <f>G635+G636</f>
        <v>0</v>
      </c>
      <c r="H634" s="9">
        <f>H635+H636</f>
        <v>590</v>
      </c>
      <c r="I634" s="9">
        <f aca="true" t="shared" si="307" ref="I634:Q634">I635+I636</f>
        <v>0</v>
      </c>
      <c r="J634" s="9">
        <f t="shared" si="307"/>
        <v>0</v>
      </c>
      <c r="K634" s="9">
        <f t="shared" si="307"/>
        <v>0</v>
      </c>
      <c r="L634" s="9">
        <f t="shared" si="307"/>
        <v>0</v>
      </c>
      <c r="M634" s="9">
        <f t="shared" si="307"/>
        <v>0</v>
      </c>
      <c r="N634" s="9">
        <f t="shared" si="307"/>
        <v>0</v>
      </c>
      <c r="O634" s="9">
        <f t="shared" si="307"/>
        <v>0</v>
      </c>
      <c r="P634" s="9">
        <f t="shared" si="307"/>
        <v>0</v>
      </c>
      <c r="Q634" s="9">
        <f t="shared" si="307"/>
        <v>0</v>
      </c>
    </row>
    <row r="635" spans="1:17" ht="43.5" customHeight="1">
      <c r="A635" s="109" t="s">
        <v>86</v>
      </c>
      <c r="B635" s="13" t="s">
        <v>134</v>
      </c>
      <c r="C635" s="13" t="s">
        <v>120</v>
      </c>
      <c r="D635" s="13" t="s">
        <v>697</v>
      </c>
      <c r="E635" s="13" t="s">
        <v>167</v>
      </c>
      <c r="F635" s="9">
        <f>G635+H635+I635</f>
        <v>10</v>
      </c>
      <c r="G635" s="9"/>
      <c r="H635" s="9">
        <v>10</v>
      </c>
      <c r="I635" s="9"/>
      <c r="J635" s="9"/>
      <c r="K635" s="9"/>
      <c r="L635" s="9"/>
      <c r="M635" s="9"/>
      <c r="N635" s="9"/>
      <c r="O635" s="91"/>
      <c r="P635" s="81"/>
      <c r="Q635" s="91"/>
    </row>
    <row r="636" spans="1:17" ht="22.5" customHeight="1">
      <c r="A636" s="109" t="s">
        <v>179</v>
      </c>
      <c r="B636" s="13" t="s">
        <v>134</v>
      </c>
      <c r="C636" s="13" t="s">
        <v>120</v>
      </c>
      <c r="D636" s="13" t="s">
        <v>697</v>
      </c>
      <c r="E636" s="13" t="s">
        <v>178</v>
      </c>
      <c r="F636" s="9">
        <f>G636+H636+I636</f>
        <v>580</v>
      </c>
      <c r="G636" s="9"/>
      <c r="H636" s="9">
        <v>580</v>
      </c>
      <c r="I636" s="9"/>
      <c r="J636" s="9"/>
      <c r="K636" s="9"/>
      <c r="L636" s="9"/>
      <c r="M636" s="9"/>
      <c r="N636" s="9"/>
      <c r="O636" s="91"/>
      <c r="P636" s="81"/>
      <c r="Q636" s="91"/>
    </row>
    <row r="637" spans="1:17" ht="56.25">
      <c r="A637" s="131" t="s">
        <v>625</v>
      </c>
      <c r="B637" s="13" t="s">
        <v>134</v>
      </c>
      <c r="C637" s="13" t="s">
        <v>120</v>
      </c>
      <c r="D637" s="13" t="s">
        <v>659</v>
      </c>
      <c r="E637" s="13"/>
      <c r="F637" s="9">
        <f>F638</f>
        <v>51020.4</v>
      </c>
      <c r="G637" s="9">
        <f aca="true" t="shared" si="308" ref="G637:Q637">G638</f>
        <v>50000</v>
      </c>
      <c r="H637" s="9">
        <f t="shared" si="308"/>
        <v>1020.4</v>
      </c>
      <c r="I637" s="9">
        <f t="shared" si="308"/>
        <v>0</v>
      </c>
      <c r="J637" s="9">
        <f t="shared" si="308"/>
        <v>0</v>
      </c>
      <c r="K637" s="9">
        <f t="shared" si="308"/>
        <v>0</v>
      </c>
      <c r="L637" s="9">
        <f t="shared" si="308"/>
        <v>0</v>
      </c>
      <c r="M637" s="9">
        <f t="shared" si="308"/>
        <v>0</v>
      </c>
      <c r="N637" s="9">
        <f t="shared" si="308"/>
        <v>0</v>
      </c>
      <c r="O637" s="9">
        <f t="shared" si="308"/>
        <v>0</v>
      </c>
      <c r="P637" s="9">
        <f t="shared" si="308"/>
        <v>0</v>
      </c>
      <c r="Q637" s="9">
        <f t="shared" si="308"/>
        <v>0</v>
      </c>
    </row>
    <row r="638" spans="1:17" ht="18.75">
      <c r="A638" s="109" t="s">
        <v>696</v>
      </c>
      <c r="B638" s="13" t="s">
        <v>134</v>
      </c>
      <c r="C638" s="13" t="s">
        <v>120</v>
      </c>
      <c r="D638" s="13" t="s">
        <v>659</v>
      </c>
      <c r="E638" s="13" t="s">
        <v>172</v>
      </c>
      <c r="F638" s="9">
        <f>G638+H638+I638</f>
        <v>51020.4</v>
      </c>
      <c r="G638" s="9">
        <v>50000</v>
      </c>
      <c r="H638" s="9">
        <v>1020.4</v>
      </c>
      <c r="I638" s="9"/>
      <c r="J638" s="9"/>
      <c r="K638" s="9"/>
      <c r="L638" s="9"/>
      <c r="M638" s="9"/>
      <c r="N638" s="9"/>
      <c r="O638" s="91"/>
      <c r="P638" s="81"/>
      <c r="Q638" s="91"/>
    </row>
    <row r="639" spans="1:17" ht="39" customHeight="1">
      <c r="A639" s="87" t="s">
        <v>465</v>
      </c>
      <c r="B639" s="10" t="s">
        <v>137</v>
      </c>
      <c r="C639" s="10" t="s">
        <v>373</v>
      </c>
      <c r="D639" s="152"/>
      <c r="E639" s="10"/>
      <c r="F639" s="11">
        <f aca="true" t="shared" si="309" ref="F639:Q639">F640+F647</f>
        <v>63761.8</v>
      </c>
      <c r="G639" s="11">
        <f t="shared" si="309"/>
        <v>4274.3</v>
      </c>
      <c r="H639" s="11">
        <f t="shared" si="309"/>
        <v>59487.5</v>
      </c>
      <c r="I639" s="11">
        <f t="shared" si="309"/>
        <v>0</v>
      </c>
      <c r="J639" s="11">
        <f t="shared" si="309"/>
        <v>57088.5</v>
      </c>
      <c r="K639" s="11">
        <f t="shared" si="309"/>
        <v>4088.6</v>
      </c>
      <c r="L639" s="11">
        <f t="shared" si="309"/>
        <v>52999.9</v>
      </c>
      <c r="M639" s="11">
        <f t="shared" si="309"/>
        <v>0</v>
      </c>
      <c r="N639" s="11">
        <f t="shared" si="309"/>
        <v>57853.7</v>
      </c>
      <c r="O639" s="81">
        <f t="shared" si="309"/>
        <v>4328.7</v>
      </c>
      <c r="P639" s="81">
        <f t="shared" si="309"/>
        <v>53525</v>
      </c>
      <c r="Q639" s="81">
        <f t="shared" si="309"/>
        <v>0</v>
      </c>
    </row>
    <row r="640" spans="1:17" ht="41.25" customHeight="1">
      <c r="A640" s="136" t="s">
        <v>204</v>
      </c>
      <c r="B640" s="10" t="s">
        <v>137</v>
      </c>
      <c r="C640" s="10" t="s">
        <v>112</v>
      </c>
      <c r="D640" s="152"/>
      <c r="E640" s="10"/>
      <c r="F640" s="11">
        <f aca="true" t="shared" si="310" ref="F640:Q641">F641</f>
        <v>18227.8</v>
      </c>
      <c r="G640" s="11">
        <f t="shared" si="310"/>
        <v>4274.3</v>
      </c>
      <c r="H640" s="11">
        <f t="shared" si="310"/>
        <v>13953.5</v>
      </c>
      <c r="I640" s="11">
        <f t="shared" si="310"/>
        <v>0</v>
      </c>
      <c r="J640" s="11">
        <f t="shared" si="310"/>
        <v>18899.7</v>
      </c>
      <c r="K640" s="11">
        <f t="shared" si="310"/>
        <v>4088.6</v>
      </c>
      <c r="L640" s="11">
        <f t="shared" si="310"/>
        <v>14811.1</v>
      </c>
      <c r="M640" s="11">
        <f t="shared" si="310"/>
        <v>0</v>
      </c>
      <c r="N640" s="11">
        <f t="shared" si="310"/>
        <v>18262.7</v>
      </c>
      <c r="O640" s="81">
        <f t="shared" si="310"/>
        <v>4328.7</v>
      </c>
      <c r="P640" s="81">
        <f t="shared" si="310"/>
        <v>13934</v>
      </c>
      <c r="Q640" s="81">
        <f t="shared" si="310"/>
        <v>0</v>
      </c>
    </row>
    <row r="641" spans="1:17" ht="38.25" customHeight="1">
      <c r="A641" s="109" t="s">
        <v>443</v>
      </c>
      <c r="B641" s="13" t="s">
        <v>137</v>
      </c>
      <c r="C641" s="13" t="s">
        <v>112</v>
      </c>
      <c r="D641" s="105" t="s">
        <v>259</v>
      </c>
      <c r="E641" s="13"/>
      <c r="F641" s="9">
        <f t="shared" si="310"/>
        <v>18227.8</v>
      </c>
      <c r="G641" s="9">
        <f t="shared" si="310"/>
        <v>4274.3</v>
      </c>
      <c r="H641" s="9">
        <f t="shared" si="310"/>
        <v>13953.5</v>
      </c>
      <c r="I641" s="9">
        <f t="shared" si="310"/>
        <v>0</v>
      </c>
      <c r="J641" s="9">
        <f t="shared" si="310"/>
        <v>18899.7</v>
      </c>
      <c r="K641" s="9">
        <f t="shared" si="310"/>
        <v>4088.6</v>
      </c>
      <c r="L641" s="9">
        <f t="shared" si="310"/>
        <v>14811.1</v>
      </c>
      <c r="M641" s="9">
        <f t="shared" si="310"/>
        <v>0</v>
      </c>
      <c r="N641" s="9">
        <f t="shared" si="310"/>
        <v>18262.7</v>
      </c>
      <c r="O641" s="81">
        <f t="shared" si="310"/>
        <v>4328.7</v>
      </c>
      <c r="P641" s="81">
        <f t="shared" si="310"/>
        <v>13934</v>
      </c>
      <c r="Q641" s="81">
        <f t="shared" si="310"/>
        <v>0</v>
      </c>
    </row>
    <row r="642" spans="1:17" ht="39.75" customHeight="1">
      <c r="A642" s="109" t="s">
        <v>262</v>
      </c>
      <c r="B642" s="13" t="s">
        <v>137</v>
      </c>
      <c r="C642" s="13" t="s">
        <v>112</v>
      </c>
      <c r="D642" s="105" t="s">
        <v>444</v>
      </c>
      <c r="E642" s="13"/>
      <c r="F642" s="9">
        <f aca="true" t="shared" si="311" ref="F642:Q642">F643+F645</f>
        <v>18227.8</v>
      </c>
      <c r="G642" s="9">
        <f t="shared" si="311"/>
        <v>4274.3</v>
      </c>
      <c r="H642" s="9">
        <f t="shared" si="311"/>
        <v>13953.5</v>
      </c>
      <c r="I642" s="9">
        <f t="shared" si="311"/>
        <v>0</v>
      </c>
      <c r="J642" s="9">
        <f t="shared" si="311"/>
        <v>18899.7</v>
      </c>
      <c r="K642" s="9">
        <f t="shared" si="311"/>
        <v>4088.6</v>
      </c>
      <c r="L642" s="9">
        <f t="shared" si="311"/>
        <v>14811.1</v>
      </c>
      <c r="M642" s="9">
        <f t="shared" si="311"/>
        <v>0</v>
      </c>
      <c r="N642" s="9">
        <f t="shared" si="311"/>
        <v>18262.7</v>
      </c>
      <c r="O642" s="81">
        <f t="shared" si="311"/>
        <v>4328.7</v>
      </c>
      <c r="P642" s="81">
        <f t="shared" si="311"/>
        <v>13934</v>
      </c>
      <c r="Q642" s="81">
        <f t="shared" si="311"/>
        <v>0</v>
      </c>
    </row>
    <row r="643" spans="1:17" ht="39.75" customHeight="1">
      <c r="A643" s="137" t="s">
        <v>446</v>
      </c>
      <c r="B643" s="13" t="s">
        <v>137</v>
      </c>
      <c r="C643" s="13" t="s">
        <v>112</v>
      </c>
      <c r="D643" s="105" t="s">
        <v>445</v>
      </c>
      <c r="E643" s="13"/>
      <c r="F643" s="9">
        <f aca="true" t="shared" si="312" ref="F643:Q643">F644</f>
        <v>13953.5</v>
      </c>
      <c r="G643" s="9">
        <f t="shared" si="312"/>
        <v>0</v>
      </c>
      <c r="H643" s="9">
        <f t="shared" si="312"/>
        <v>13953.5</v>
      </c>
      <c r="I643" s="9">
        <f t="shared" si="312"/>
        <v>0</v>
      </c>
      <c r="J643" s="9">
        <f t="shared" si="312"/>
        <v>14811.1</v>
      </c>
      <c r="K643" s="9">
        <f t="shared" si="312"/>
        <v>0</v>
      </c>
      <c r="L643" s="9">
        <f t="shared" si="312"/>
        <v>14811.1</v>
      </c>
      <c r="M643" s="9">
        <f t="shared" si="312"/>
        <v>0</v>
      </c>
      <c r="N643" s="9">
        <f t="shared" si="312"/>
        <v>13934</v>
      </c>
      <c r="O643" s="81">
        <f t="shared" si="312"/>
        <v>0</v>
      </c>
      <c r="P643" s="81">
        <f t="shared" si="312"/>
        <v>13934</v>
      </c>
      <c r="Q643" s="81">
        <f t="shared" si="312"/>
        <v>0</v>
      </c>
    </row>
    <row r="644" spans="1:17" ht="18.75">
      <c r="A644" s="109" t="s">
        <v>182</v>
      </c>
      <c r="B644" s="13" t="s">
        <v>137</v>
      </c>
      <c r="C644" s="13" t="s">
        <v>112</v>
      </c>
      <c r="D644" s="105" t="s">
        <v>445</v>
      </c>
      <c r="E644" s="13" t="s">
        <v>189</v>
      </c>
      <c r="F644" s="63">
        <f>G644+H644+I644</f>
        <v>13953.5</v>
      </c>
      <c r="G644" s="9"/>
      <c r="H644" s="9">
        <v>13953.5</v>
      </c>
      <c r="I644" s="9"/>
      <c r="J644" s="9">
        <f>K644+L644+M644</f>
        <v>14811.1</v>
      </c>
      <c r="K644" s="9"/>
      <c r="L644" s="9">
        <v>14811.1</v>
      </c>
      <c r="M644" s="9"/>
      <c r="N644" s="9">
        <f>O644+P644+Q644</f>
        <v>13934</v>
      </c>
      <c r="O644" s="85"/>
      <c r="P644" s="81">
        <v>13934</v>
      </c>
      <c r="Q644" s="85"/>
    </row>
    <row r="645" spans="1:17" ht="113.25" customHeight="1">
      <c r="A645" s="109" t="s">
        <v>374</v>
      </c>
      <c r="B645" s="13" t="s">
        <v>137</v>
      </c>
      <c r="C645" s="13" t="s">
        <v>112</v>
      </c>
      <c r="D645" s="105" t="s">
        <v>447</v>
      </c>
      <c r="E645" s="13"/>
      <c r="F645" s="9">
        <f aca="true" t="shared" si="313" ref="F645:Q645">F646</f>
        <v>4274.3</v>
      </c>
      <c r="G645" s="9">
        <f t="shared" si="313"/>
        <v>4274.3</v>
      </c>
      <c r="H645" s="9">
        <f t="shared" si="313"/>
        <v>0</v>
      </c>
      <c r="I645" s="9">
        <f t="shared" si="313"/>
        <v>0</v>
      </c>
      <c r="J645" s="9">
        <f t="shared" si="313"/>
        <v>4088.6</v>
      </c>
      <c r="K645" s="9">
        <f>K646</f>
        <v>4088.6</v>
      </c>
      <c r="L645" s="9">
        <f t="shared" si="313"/>
        <v>0</v>
      </c>
      <c r="M645" s="9">
        <f t="shared" si="313"/>
        <v>0</v>
      </c>
      <c r="N645" s="9">
        <f t="shared" si="313"/>
        <v>4328.7</v>
      </c>
      <c r="O645" s="81">
        <f t="shared" si="313"/>
        <v>4328.7</v>
      </c>
      <c r="P645" s="81">
        <f t="shared" si="313"/>
        <v>0</v>
      </c>
      <c r="Q645" s="81">
        <f t="shared" si="313"/>
        <v>0</v>
      </c>
    </row>
    <row r="646" spans="1:17" ht="18.75">
      <c r="A646" s="109" t="s">
        <v>182</v>
      </c>
      <c r="B646" s="13" t="s">
        <v>137</v>
      </c>
      <c r="C646" s="13" t="s">
        <v>112</v>
      </c>
      <c r="D646" s="105" t="s">
        <v>447</v>
      </c>
      <c r="E646" s="13" t="s">
        <v>189</v>
      </c>
      <c r="F646" s="63">
        <f>G646+I646</f>
        <v>4274.3</v>
      </c>
      <c r="G646" s="9">
        <v>4274.3</v>
      </c>
      <c r="H646" s="9"/>
      <c r="I646" s="9"/>
      <c r="J646" s="9">
        <f>K646+L646+M646</f>
        <v>4088.6</v>
      </c>
      <c r="K646" s="9">
        <v>4088.6</v>
      </c>
      <c r="L646" s="9"/>
      <c r="M646" s="9"/>
      <c r="N646" s="9">
        <f>O646+Q646</f>
        <v>4328.7</v>
      </c>
      <c r="O646" s="90">
        <v>4328.7</v>
      </c>
      <c r="P646" s="91"/>
      <c r="Q646" s="91"/>
    </row>
    <row r="647" spans="1:17" ht="20.25" customHeight="1">
      <c r="A647" s="87" t="s">
        <v>190</v>
      </c>
      <c r="B647" s="10" t="s">
        <v>137</v>
      </c>
      <c r="C647" s="10" t="s">
        <v>116</v>
      </c>
      <c r="D647" s="152"/>
      <c r="E647" s="10"/>
      <c r="F647" s="11">
        <f aca="true" t="shared" si="314" ref="F647:Q648">F648</f>
        <v>45534</v>
      </c>
      <c r="G647" s="11">
        <f t="shared" si="314"/>
        <v>0</v>
      </c>
      <c r="H647" s="11">
        <f t="shared" si="314"/>
        <v>45534</v>
      </c>
      <c r="I647" s="11">
        <f t="shared" si="314"/>
        <v>0</v>
      </c>
      <c r="J647" s="11">
        <f t="shared" si="314"/>
        <v>38188.8</v>
      </c>
      <c r="K647" s="11">
        <f t="shared" si="314"/>
        <v>0</v>
      </c>
      <c r="L647" s="11">
        <f t="shared" si="314"/>
        <v>38188.8</v>
      </c>
      <c r="M647" s="11">
        <f t="shared" si="314"/>
        <v>0</v>
      </c>
      <c r="N647" s="11">
        <f t="shared" si="314"/>
        <v>39591</v>
      </c>
      <c r="O647" s="81">
        <f t="shared" si="314"/>
        <v>0</v>
      </c>
      <c r="P647" s="81">
        <f t="shared" si="314"/>
        <v>39591</v>
      </c>
      <c r="Q647" s="81">
        <f t="shared" si="314"/>
        <v>0</v>
      </c>
    </row>
    <row r="648" spans="1:17" ht="39" customHeight="1">
      <c r="A648" s="109" t="s">
        <v>443</v>
      </c>
      <c r="B648" s="13" t="s">
        <v>137</v>
      </c>
      <c r="C648" s="13" t="s">
        <v>116</v>
      </c>
      <c r="D648" s="105" t="s">
        <v>259</v>
      </c>
      <c r="E648" s="13"/>
      <c r="F648" s="9">
        <f t="shared" si="314"/>
        <v>45534</v>
      </c>
      <c r="G648" s="9">
        <f t="shared" si="314"/>
        <v>0</v>
      </c>
      <c r="H648" s="9">
        <f t="shared" si="314"/>
        <v>45534</v>
      </c>
      <c r="I648" s="9">
        <f t="shared" si="314"/>
        <v>0</v>
      </c>
      <c r="J648" s="9">
        <f t="shared" si="314"/>
        <v>38188.8</v>
      </c>
      <c r="K648" s="9">
        <f t="shared" si="314"/>
        <v>0</v>
      </c>
      <c r="L648" s="9">
        <f t="shared" si="314"/>
        <v>38188.8</v>
      </c>
      <c r="M648" s="9">
        <f t="shared" si="314"/>
        <v>0</v>
      </c>
      <c r="N648" s="9">
        <f t="shared" si="314"/>
        <v>39591</v>
      </c>
      <c r="O648" s="81">
        <f t="shared" si="314"/>
        <v>0</v>
      </c>
      <c r="P648" s="81">
        <f t="shared" si="314"/>
        <v>39591</v>
      </c>
      <c r="Q648" s="81">
        <f t="shared" si="314"/>
        <v>0</v>
      </c>
    </row>
    <row r="649" spans="1:17" ht="39" customHeight="1">
      <c r="A649" s="109" t="s">
        <v>264</v>
      </c>
      <c r="B649" s="13" t="s">
        <v>137</v>
      </c>
      <c r="C649" s="13" t="s">
        <v>116</v>
      </c>
      <c r="D649" s="105" t="s">
        <v>263</v>
      </c>
      <c r="E649" s="13"/>
      <c r="F649" s="9">
        <f aca="true" t="shared" si="315" ref="F649:Q649">F650+F652</f>
        <v>45534</v>
      </c>
      <c r="G649" s="9">
        <f t="shared" si="315"/>
        <v>0</v>
      </c>
      <c r="H649" s="9">
        <f t="shared" si="315"/>
        <v>45534</v>
      </c>
      <c r="I649" s="9">
        <f t="shared" si="315"/>
        <v>0</v>
      </c>
      <c r="J649" s="9">
        <f t="shared" si="315"/>
        <v>38188.8</v>
      </c>
      <c r="K649" s="9">
        <f t="shared" si="315"/>
        <v>0</v>
      </c>
      <c r="L649" s="9">
        <f t="shared" si="315"/>
        <v>38188.8</v>
      </c>
      <c r="M649" s="9">
        <f t="shared" si="315"/>
        <v>0</v>
      </c>
      <c r="N649" s="9">
        <f t="shared" si="315"/>
        <v>39591</v>
      </c>
      <c r="O649" s="81">
        <f t="shared" si="315"/>
        <v>0</v>
      </c>
      <c r="P649" s="81">
        <f t="shared" si="315"/>
        <v>39591</v>
      </c>
      <c r="Q649" s="81">
        <f t="shared" si="315"/>
        <v>0</v>
      </c>
    </row>
    <row r="650" spans="1:17" ht="37.5" customHeight="1">
      <c r="A650" s="109" t="s">
        <v>449</v>
      </c>
      <c r="B650" s="13" t="s">
        <v>137</v>
      </c>
      <c r="C650" s="13" t="s">
        <v>116</v>
      </c>
      <c r="D650" s="105" t="s">
        <v>448</v>
      </c>
      <c r="E650" s="13"/>
      <c r="F650" s="9">
        <f aca="true" t="shared" si="316" ref="F650:Q650">F651</f>
        <v>28633.300000000003</v>
      </c>
      <c r="G650" s="9">
        <f t="shared" si="316"/>
        <v>0</v>
      </c>
      <c r="H650" s="9">
        <f t="shared" si="316"/>
        <v>28633.300000000003</v>
      </c>
      <c r="I650" s="9">
        <f t="shared" si="316"/>
        <v>0</v>
      </c>
      <c r="J650" s="9">
        <f t="shared" si="316"/>
        <v>19981.8</v>
      </c>
      <c r="K650" s="9">
        <f t="shared" si="316"/>
        <v>0</v>
      </c>
      <c r="L650" s="9">
        <f t="shared" si="316"/>
        <v>19981.8</v>
      </c>
      <c r="M650" s="9">
        <f t="shared" si="316"/>
        <v>0</v>
      </c>
      <c r="N650" s="9">
        <f t="shared" si="316"/>
        <v>20004.1</v>
      </c>
      <c r="O650" s="81">
        <f t="shared" si="316"/>
        <v>0</v>
      </c>
      <c r="P650" s="81">
        <f t="shared" si="316"/>
        <v>20004.1</v>
      </c>
      <c r="Q650" s="81">
        <f t="shared" si="316"/>
        <v>0</v>
      </c>
    </row>
    <row r="651" spans="1:17" ht="19.5" customHeight="1">
      <c r="A651" s="109" t="s">
        <v>191</v>
      </c>
      <c r="B651" s="13" t="s">
        <v>137</v>
      </c>
      <c r="C651" s="13" t="s">
        <v>116</v>
      </c>
      <c r="D651" s="105" t="s">
        <v>448</v>
      </c>
      <c r="E651" s="13" t="s">
        <v>189</v>
      </c>
      <c r="F651" s="9">
        <f>G651+H651+I651</f>
        <v>28633.300000000003</v>
      </c>
      <c r="G651" s="9"/>
      <c r="H651" s="9">
        <f>20847.2+7786.1</f>
        <v>28633.300000000003</v>
      </c>
      <c r="I651" s="9"/>
      <c r="J651" s="9">
        <f>L651+K651+M651</f>
        <v>19981.8</v>
      </c>
      <c r="K651" s="9"/>
      <c r="L651" s="9">
        <v>19981.8</v>
      </c>
      <c r="M651" s="9"/>
      <c r="N651" s="9">
        <f>O651+Q651+P651</f>
        <v>20004.1</v>
      </c>
      <c r="O651" s="85"/>
      <c r="P651" s="81">
        <v>20004.1</v>
      </c>
      <c r="Q651" s="85"/>
    </row>
    <row r="652" spans="1:17" ht="57.75" customHeight="1">
      <c r="A652" s="112" t="s">
        <v>674</v>
      </c>
      <c r="B652" s="13" t="s">
        <v>137</v>
      </c>
      <c r="C652" s="13" t="s">
        <v>116</v>
      </c>
      <c r="D652" s="105" t="s">
        <v>506</v>
      </c>
      <c r="E652" s="13"/>
      <c r="F652" s="9">
        <f aca="true" t="shared" si="317" ref="F652:Q652">F653</f>
        <v>16900.7</v>
      </c>
      <c r="G652" s="9">
        <f t="shared" si="317"/>
        <v>0</v>
      </c>
      <c r="H652" s="9">
        <f t="shared" si="317"/>
        <v>16900.7</v>
      </c>
      <c r="I652" s="9">
        <f t="shared" si="317"/>
        <v>0</v>
      </c>
      <c r="J652" s="9">
        <f t="shared" si="317"/>
        <v>18207</v>
      </c>
      <c r="K652" s="9">
        <f t="shared" si="317"/>
        <v>0</v>
      </c>
      <c r="L652" s="9">
        <f t="shared" si="317"/>
        <v>18207</v>
      </c>
      <c r="M652" s="9">
        <f t="shared" si="317"/>
        <v>0</v>
      </c>
      <c r="N652" s="9">
        <f t="shared" si="317"/>
        <v>19586.9</v>
      </c>
      <c r="O652" s="81">
        <f t="shared" si="317"/>
        <v>0</v>
      </c>
      <c r="P652" s="81">
        <f t="shared" si="317"/>
        <v>19586.9</v>
      </c>
      <c r="Q652" s="81">
        <f t="shared" si="317"/>
        <v>0</v>
      </c>
    </row>
    <row r="653" spans="1:17" ht="18.75">
      <c r="A653" s="109" t="s">
        <v>191</v>
      </c>
      <c r="B653" s="13" t="s">
        <v>137</v>
      </c>
      <c r="C653" s="13" t="s">
        <v>116</v>
      </c>
      <c r="D653" s="105" t="s">
        <v>506</v>
      </c>
      <c r="E653" s="13" t="s">
        <v>189</v>
      </c>
      <c r="F653" s="9">
        <f>G653+H653+I653</f>
        <v>16900.7</v>
      </c>
      <c r="G653" s="9"/>
      <c r="H653" s="9">
        <v>16900.7</v>
      </c>
      <c r="I653" s="9"/>
      <c r="J653" s="9">
        <f>L653+K653+M653</f>
        <v>18207</v>
      </c>
      <c r="K653" s="9"/>
      <c r="L653" s="9">
        <v>18207</v>
      </c>
      <c r="M653" s="9"/>
      <c r="N653" s="9">
        <f>O653+Q653+P653</f>
        <v>19586.9</v>
      </c>
      <c r="O653" s="85"/>
      <c r="P653" s="81">
        <v>19586.9</v>
      </c>
      <c r="Q653" s="85"/>
    </row>
    <row r="654" spans="1:17" ht="18.75">
      <c r="A654" s="197" t="s">
        <v>307</v>
      </c>
      <c r="B654" s="198"/>
      <c r="C654" s="198"/>
      <c r="D654" s="198"/>
      <c r="E654" s="199"/>
      <c r="F654" s="11">
        <f>F15+F175+F218+F253+F279+F295+F473+F541+F556+F594+F639+F170</f>
        <v>1141983.4</v>
      </c>
      <c r="G654" s="11">
        <f aca="true" t="shared" si="318" ref="G654:N654">G15+G175+G218+G253+G279+G295+G473+G541+G556+G594+G639+G170</f>
        <v>619395.8</v>
      </c>
      <c r="H654" s="11">
        <f t="shared" si="318"/>
        <v>518265.30000000005</v>
      </c>
      <c r="I654" s="11">
        <f t="shared" si="318"/>
        <v>4322.3</v>
      </c>
      <c r="J654" s="11">
        <f t="shared" si="318"/>
        <v>922396.6000000001</v>
      </c>
      <c r="K654" s="11">
        <f t="shared" si="318"/>
        <v>446294.69999999995</v>
      </c>
      <c r="L654" s="11">
        <f t="shared" si="318"/>
        <v>471980.4</v>
      </c>
      <c r="M654" s="11">
        <f t="shared" si="318"/>
        <v>4121.5</v>
      </c>
      <c r="N654" s="11">
        <f t="shared" si="318"/>
        <v>905947.6000000001</v>
      </c>
      <c r="O654" s="88" t="e">
        <f>O15+O175+O218+O253+O279+O295+O473+O541+O556+O594+O639</f>
        <v>#REF!</v>
      </c>
      <c r="P654" s="88" t="e">
        <f>P15+P175+P218+P253+P279+P295+P473+P541+P556+P594+P639</f>
        <v>#REF!</v>
      </c>
      <c r="Q654" s="88" t="e">
        <f>Q15+Q175+Q218+Q253+Q279+Q295+Q473+Q541+Q556+Q594+Q639</f>
        <v>#REF!</v>
      </c>
    </row>
    <row r="655" spans="1:17" ht="18.75">
      <c r="A655" s="194" t="s">
        <v>371</v>
      </c>
      <c r="B655" s="195"/>
      <c r="C655" s="195"/>
      <c r="D655" s="195"/>
      <c r="E655" s="196"/>
      <c r="F655" s="65">
        <f>G655+H655+I655</f>
        <v>0</v>
      </c>
      <c r="G655" s="65"/>
      <c r="H655" s="65"/>
      <c r="I655" s="65"/>
      <c r="J655" s="65">
        <v>13000</v>
      </c>
      <c r="K655" s="11"/>
      <c r="L655" s="11">
        <v>13000</v>
      </c>
      <c r="M655" s="11"/>
      <c r="N655" s="65">
        <v>25000</v>
      </c>
      <c r="O655" s="66"/>
      <c r="P655" s="66">
        <v>25000</v>
      </c>
      <c r="Q655" s="66"/>
    </row>
    <row r="656" spans="1:17" ht="18.75">
      <c r="A656" s="190" t="s">
        <v>131</v>
      </c>
      <c r="B656" s="191"/>
      <c r="C656" s="191"/>
      <c r="D656" s="191"/>
      <c r="E656" s="192"/>
      <c r="F656" s="11">
        <f>F654+F655</f>
        <v>1141983.4</v>
      </c>
      <c r="G656" s="11">
        <f aca="true" t="shared" si="319" ref="G656:Q656">G654+G655</f>
        <v>619395.8</v>
      </c>
      <c r="H656" s="11">
        <f t="shared" si="319"/>
        <v>518265.30000000005</v>
      </c>
      <c r="I656" s="11">
        <f t="shared" si="319"/>
        <v>4322.3</v>
      </c>
      <c r="J656" s="11">
        <f t="shared" si="319"/>
        <v>935396.6000000001</v>
      </c>
      <c r="K656" s="11">
        <f t="shared" si="319"/>
        <v>446294.69999999995</v>
      </c>
      <c r="L656" s="11">
        <f t="shared" si="319"/>
        <v>484980.4</v>
      </c>
      <c r="M656" s="11">
        <f t="shared" si="319"/>
        <v>4121.5</v>
      </c>
      <c r="N656" s="11">
        <f t="shared" si="319"/>
        <v>930947.6000000001</v>
      </c>
      <c r="O656" s="11" t="e">
        <f t="shared" si="319"/>
        <v>#REF!</v>
      </c>
      <c r="P656" s="11" t="e">
        <f t="shared" si="319"/>
        <v>#REF!</v>
      </c>
      <c r="Q656" s="11" t="e">
        <f t="shared" si="319"/>
        <v>#REF!</v>
      </c>
    </row>
    <row r="657" spans="1:17" ht="18">
      <c r="A657" s="1"/>
      <c r="E657" s="40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</row>
    <row r="658" ht="20.25">
      <c r="E658" s="80"/>
    </row>
    <row r="659" ht="20.25">
      <c r="E659" s="80"/>
    </row>
    <row r="660" ht="20.25">
      <c r="E660" s="80"/>
    </row>
    <row r="661" ht="20.25">
      <c r="E661" s="80"/>
    </row>
  </sheetData>
  <sheetProtection/>
  <autoFilter ref="B15:D656"/>
  <mergeCells count="15">
    <mergeCell ref="F12:N12"/>
    <mergeCell ref="E5:N5"/>
    <mergeCell ref="E6:N6"/>
    <mergeCell ref="E7:N7"/>
    <mergeCell ref="A654:E654"/>
    <mergeCell ref="A656:E656"/>
    <mergeCell ref="E8:N8"/>
    <mergeCell ref="E9:N9"/>
    <mergeCell ref="A10:N10"/>
    <mergeCell ref="A12:A13"/>
    <mergeCell ref="B12:B13"/>
    <mergeCell ref="C12:C13"/>
    <mergeCell ref="D12:D13"/>
    <mergeCell ref="E12:E13"/>
    <mergeCell ref="A655:E655"/>
  </mergeCells>
  <printOptions horizontalCentered="1"/>
  <pageMargins left="0.5905511811023623" right="0.1968503937007874" top="0" bottom="0" header="0" footer="0"/>
  <pageSetup fitToHeight="17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T772"/>
  <sheetViews>
    <sheetView view="pageBreakPreview" zoomScale="64" zoomScaleNormal="85" zoomScaleSheetLayoutView="64" zoomScalePageLayoutView="0" workbookViewId="0" topLeftCell="A1">
      <pane xSplit="6" ySplit="16" topLeftCell="G701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A10" sqref="A10:O10"/>
    </sheetView>
  </sheetViews>
  <sheetFormatPr defaultColWidth="9.00390625" defaultRowHeight="12.75"/>
  <cols>
    <col min="1" max="1" width="98.375" style="6" customWidth="1"/>
    <col min="2" max="2" width="8.375" style="1" customWidth="1"/>
    <col min="3" max="3" width="7.375" style="1" customWidth="1"/>
    <col min="4" max="4" width="9.00390625" style="1" customWidth="1"/>
    <col min="5" max="5" width="19.75390625" style="1" customWidth="1"/>
    <col min="6" max="6" width="7.625" style="1" customWidth="1"/>
    <col min="7" max="7" width="21.875" style="26" customWidth="1"/>
    <col min="8" max="8" width="16.875" style="26" hidden="1" customWidth="1"/>
    <col min="9" max="9" width="0.37109375" style="26" hidden="1" customWidth="1"/>
    <col min="10" max="10" width="13.125" style="26" hidden="1" customWidth="1"/>
    <col min="11" max="11" width="19.125" style="27" customWidth="1"/>
    <col min="12" max="12" width="15.875" style="27" hidden="1" customWidth="1"/>
    <col min="13" max="13" width="0.37109375" style="27" hidden="1" customWidth="1"/>
    <col min="14" max="14" width="17.75390625" style="27" hidden="1" customWidth="1"/>
    <col min="15" max="15" width="14.125" style="36" customWidth="1"/>
    <col min="16" max="16" width="17.625" style="36" hidden="1" customWidth="1"/>
    <col min="17" max="17" width="17.375" style="36" hidden="1" customWidth="1"/>
    <col min="18" max="18" width="29.375" style="36" hidden="1" customWidth="1"/>
    <col min="19" max="16384" width="9.125" style="1" customWidth="1"/>
  </cols>
  <sheetData>
    <row r="1" spans="5:15" ht="18.75">
      <c r="E1" s="178" t="s">
        <v>700</v>
      </c>
      <c r="G1" s="61"/>
      <c r="H1" s="61"/>
      <c r="I1" s="61"/>
      <c r="J1" s="61"/>
      <c r="K1" s="61"/>
      <c r="L1" s="61"/>
      <c r="M1" s="61"/>
      <c r="N1" s="61"/>
      <c r="O1" s="61"/>
    </row>
    <row r="2" spans="5:15" ht="18.75">
      <c r="E2" s="178" t="s">
        <v>161</v>
      </c>
      <c r="G2" s="61"/>
      <c r="H2" s="61"/>
      <c r="I2" s="61"/>
      <c r="J2" s="61"/>
      <c r="K2" s="61"/>
      <c r="L2" s="61"/>
      <c r="M2" s="61"/>
      <c r="N2" s="61"/>
      <c r="O2" s="61"/>
    </row>
    <row r="3" spans="5:15" ht="18.75">
      <c r="E3" s="178" t="s">
        <v>141</v>
      </c>
      <c r="G3" s="61"/>
      <c r="H3" s="61"/>
      <c r="I3" s="61"/>
      <c r="J3" s="61"/>
      <c r="K3" s="61"/>
      <c r="L3" s="61"/>
      <c r="M3" s="61"/>
      <c r="N3" s="61"/>
      <c r="O3" s="61"/>
    </row>
    <row r="4" spans="5:15" ht="18.75">
      <c r="E4" s="178" t="s">
        <v>702</v>
      </c>
      <c r="G4" s="61"/>
      <c r="H4" s="61"/>
      <c r="I4" s="61"/>
      <c r="J4" s="61"/>
      <c r="K4" s="61"/>
      <c r="L4" s="61"/>
      <c r="M4" s="61"/>
      <c r="N4" s="61"/>
      <c r="O4" s="61"/>
    </row>
    <row r="5" spans="1:18" ht="20.25" customHeight="1">
      <c r="A5" s="46" t="s">
        <v>157</v>
      </c>
      <c r="B5" s="46"/>
      <c r="C5" s="46"/>
      <c r="D5" s="19"/>
      <c r="E5" s="200" t="s">
        <v>679</v>
      </c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37"/>
      <c r="Q5" s="37"/>
      <c r="R5" s="37"/>
    </row>
    <row r="6" spans="1:18" ht="20.25">
      <c r="A6" s="46"/>
      <c r="B6" s="46"/>
      <c r="C6" s="46"/>
      <c r="D6" s="19"/>
      <c r="E6" s="200" t="s">
        <v>161</v>
      </c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37"/>
      <c r="Q6" s="37"/>
      <c r="R6" s="37"/>
    </row>
    <row r="7" spans="1:18" ht="20.25">
      <c r="A7" s="46"/>
      <c r="B7" s="46"/>
      <c r="C7" s="46"/>
      <c r="D7" s="19"/>
      <c r="E7" s="200" t="s">
        <v>141</v>
      </c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37"/>
      <c r="Q7" s="37"/>
      <c r="R7" s="37"/>
    </row>
    <row r="8" spans="1:18" ht="20.25">
      <c r="A8" s="46"/>
      <c r="B8" s="46"/>
      <c r="C8" s="46"/>
      <c r="D8" s="19"/>
      <c r="E8" s="200" t="s">
        <v>626</v>
      </c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37"/>
      <c r="Q8" s="37"/>
      <c r="R8" s="37"/>
    </row>
    <row r="9" spans="1:18" ht="24.75" customHeight="1">
      <c r="A9" s="46"/>
      <c r="B9" s="46"/>
      <c r="C9" s="46"/>
      <c r="D9" s="19"/>
      <c r="E9" s="200" t="s">
        <v>677</v>
      </c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37"/>
      <c r="Q9" s="37"/>
      <c r="R9" s="37"/>
    </row>
    <row r="10" spans="1:18" ht="72.75" customHeight="1">
      <c r="A10" s="184" t="s">
        <v>308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37"/>
      <c r="Q10" s="37"/>
      <c r="R10" s="37"/>
    </row>
    <row r="11" spans="1:18" ht="21.75" customHeight="1">
      <c r="A11" s="185" t="s">
        <v>628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37"/>
      <c r="Q11" s="37"/>
      <c r="R11" s="37"/>
    </row>
    <row r="12" spans="1:18" ht="1.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21"/>
      <c r="L12" s="21"/>
      <c r="M12" s="21"/>
      <c r="N12" s="21"/>
      <c r="O12" s="21"/>
      <c r="P12" s="37"/>
      <c r="Q12" s="37"/>
      <c r="R12" s="37"/>
    </row>
    <row r="13" spans="1:18" ht="21.75" customHeight="1" hidden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21"/>
      <c r="L13" s="21"/>
      <c r="M13" s="21"/>
      <c r="N13" s="21"/>
      <c r="O13" s="21"/>
      <c r="P13" s="37"/>
      <c r="Q13" s="37"/>
      <c r="R13" s="37"/>
    </row>
    <row r="14" spans="1:18" ht="18.75">
      <c r="A14" s="23"/>
      <c r="B14" s="19"/>
      <c r="C14" s="19"/>
      <c r="D14" s="19"/>
      <c r="E14" s="19"/>
      <c r="F14" s="2"/>
      <c r="G14" s="19"/>
      <c r="H14" s="22" t="s">
        <v>282</v>
      </c>
      <c r="I14" s="22"/>
      <c r="J14" s="19"/>
      <c r="K14" s="19"/>
      <c r="L14" s="19"/>
      <c r="M14" s="19"/>
      <c r="N14" s="19"/>
      <c r="O14" s="7" t="s">
        <v>214</v>
      </c>
      <c r="P14" s="19"/>
      <c r="Q14" s="19"/>
      <c r="R14" s="19"/>
    </row>
    <row r="15" spans="1:18" ht="18.75" customHeight="1">
      <c r="A15" s="189" t="s">
        <v>111</v>
      </c>
      <c r="B15" s="189" t="s">
        <v>174</v>
      </c>
      <c r="C15" s="189" t="s">
        <v>561</v>
      </c>
      <c r="D15" s="189" t="s">
        <v>512</v>
      </c>
      <c r="E15" s="189" t="s">
        <v>375</v>
      </c>
      <c r="F15" s="189" t="s">
        <v>376</v>
      </c>
      <c r="G15" s="189" t="s">
        <v>158</v>
      </c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</row>
    <row r="16" spans="1:18" ht="32.25" customHeight="1">
      <c r="A16" s="189"/>
      <c r="B16" s="189"/>
      <c r="C16" s="189"/>
      <c r="D16" s="189"/>
      <c r="E16" s="189"/>
      <c r="F16" s="189"/>
      <c r="G16" s="5" t="s">
        <v>550</v>
      </c>
      <c r="H16" s="5" t="s">
        <v>344</v>
      </c>
      <c r="I16" s="47" t="s">
        <v>342</v>
      </c>
      <c r="J16" s="5" t="s">
        <v>343</v>
      </c>
      <c r="K16" s="84" t="s">
        <v>591</v>
      </c>
      <c r="L16" s="5" t="s">
        <v>344</v>
      </c>
      <c r="M16" s="5" t="s">
        <v>342</v>
      </c>
      <c r="N16" s="5" t="s">
        <v>343</v>
      </c>
      <c r="O16" s="84" t="s">
        <v>620</v>
      </c>
      <c r="P16" s="5" t="s">
        <v>344</v>
      </c>
      <c r="Q16" s="5" t="s">
        <v>342</v>
      </c>
      <c r="R16" s="5" t="s">
        <v>343</v>
      </c>
    </row>
    <row r="17" spans="1:18" ht="25.5" customHeight="1">
      <c r="A17" s="70">
        <v>1</v>
      </c>
      <c r="B17" s="70">
        <v>2</v>
      </c>
      <c r="C17" s="70">
        <v>3</v>
      </c>
      <c r="D17" s="5">
        <v>4</v>
      </c>
      <c r="E17" s="5">
        <v>5</v>
      </c>
      <c r="F17" s="5">
        <v>6</v>
      </c>
      <c r="G17" s="5">
        <v>7</v>
      </c>
      <c r="H17" s="70"/>
      <c r="I17" s="5"/>
      <c r="J17" s="5"/>
      <c r="K17" s="5">
        <v>8</v>
      </c>
      <c r="L17" s="70"/>
      <c r="M17" s="5"/>
      <c r="N17" s="70"/>
      <c r="O17" s="70">
        <v>9</v>
      </c>
      <c r="P17" s="48"/>
      <c r="Q17" s="48"/>
      <c r="R17" s="48"/>
    </row>
    <row r="18" spans="1:18" ht="18.75">
      <c r="A18" s="87" t="s">
        <v>187</v>
      </c>
      <c r="B18" s="138" t="s">
        <v>145</v>
      </c>
      <c r="C18" s="138"/>
      <c r="D18" s="138"/>
      <c r="E18" s="138"/>
      <c r="F18" s="138"/>
      <c r="G18" s="88">
        <f aca="true" t="shared" si="0" ref="G18:R18">G19+G32</f>
        <v>73033</v>
      </c>
      <c r="H18" s="88">
        <f t="shared" si="0"/>
        <v>4274.3</v>
      </c>
      <c r="I18" s="88">
        <f t="shared" si="0"/>
        <v>68538.8</v>
      </c>
      <c r="J18" s="88">
        <f t="shared" si="0"/>
        <v>219.9</v>
      </c>
      <c r="K18" s="88">
        <f t="shared" si="0"/>
        <v>66459.7</v>
      </c>
      <c r="L18" s="88">
        <f t="shared" si="0"/>
        <v>4088.6</v>
      </c>
      <c r="M18" s="88">
        <f t="shared" si="0"/>
        <v>62151.2</v>
      </c>
      <c r="N18" s="88">
        <f t="shared" si="0"/>
        <v>219.9</v>
      </c>
      <c r="O18" s="88">
        <f t="shared" si="0"/>
        <v>67124.9</v>
      </c>
      <c r="P18" s="88">
        <f t="shared" si="0"/>
        <v>4328.7</v>
      </c>
      <c r="Q18" s="88">
        <f t="shared" si="0"/>
        <v>62576.3</v>
      </c>
      <c r="R18" s="88">
        <f t="shared" si="0"/>
        <v>219.9</v>
      </c>
    </row>
    <row r="19" spans="1:18" ht="18.75">
      <c r="A19" s="109" t="s">
        <v>202</v>
      </c>
      <c r="B19" s="135" t="s">
        <v>145</v>
      </c>
      <c r="C19" s="135" t="s">
        <v>112</v>
      </c>
      <c r="D19" s="135" t="s">
        <v>373</v>
      </c>
      <c r="E19" s="135"/>
      <c r="F19" s="135"/>
      <c r="G19" s="81">
        <f>G20</f>
        <v>9271.199999999999</v>
      </c>
      <c r="H19" s="81">
        <f aca="true" t="shared" si="1" ref="H19:R19">H20</f>
        <v>0</v>
      </c>
      <c r="I19" s="81">
        <f t="shared" si="1"/>
        <v>9051.3</v>
      </c>
      <c r="J19" s="81">
        <f t="shared" si="1"/>
        <v>219.9</v>
      </c>
      <c r="K19" s="81">
        <f t="shared" si="1"/>
        <v>9371.199999999999</v>
      </c>
      <c r="L19" s="81">
        <f t="shared" si="1"/>
        <v>0</v>
      </c>
      <c r="M19" s="81">
        <f t="shared" si="1"/>
        <v>9151.3</v>
      </c>
      <c r="N19" s="81">
        <f t="shared" si="1"/>
        <v>219.9</v>
      </c>
      <c r="O19" s="81">
        <f t="shared" si="1"/>
        <v>9271.199999999999</v>
      </c>
      <c r="P19" s="81">
        <f t="shared" si="1"/>
        <v>0</v>
      </c>
      <c r="Q19" s="81">
        <f t="shared" si="1"/>
        <v>9051.3</v>
      </c>
      <c r="R19" s="81">
        <f t="shared" si="1"/>
        <v>219.9</v>
      </c>
    </row>
    <row r="20" spans="1:18" ht="43.5" customHeight="1">
      <c r="A20" s="109" t="s">
        <v>188</v>
      </c>
      <c r="B20" s="110" t="s">
        <v>145</v>
      </c>
      <c r="C20" s="110" t="s">
        <v>112</v>
      </c>
      <c r="D20" s="110" t="s">
        <v>128</v>
      </c>
      <c r="E20" s="111"/>
      <c r="F20" s="110"/>
      <c r="G20" s="81">
        <f>G21</f>
        <v>9271.199999999999</v>
      </c>
      <c r="H20" s="81">
        <f aca="true" t="shared" si="2" ref="H20:R20">H21</f>
        <v>0</v>
      </c>
      <c r="I20" s="81">
        <f t="shared" si="2"/>
        <v>9051.3</v>
      </c>
      <c r="J20" s="81">
        <f t="shared" si="2"/>
        <v>219.9</v>
      </c>
      <c r="K20" s="81">
        <f t="shared" si="2"/>
        <v>9371.199999999999</v>
      </c>
      <c r="L20" s="81">
        <f t="shared" si="2"/>
        <v>0</v>
      </c>
      <c r="M20" s="81">
        <f t="shared" si="2"/>
        <v>9151.3</v>
      </c>
      <c r="N20" s="81">
        <f t="shared" si="2"/>
        <v>219.9</v>
      </c>
      <c r="O20" s="81">
        <f t="shared" si="2"/>
        <v>9271.199999999999</v>
      </c>
      <c r="P20" s="81">
        <f t="shared" si="2"/>
        <v>0</v>
      </c>
      <c r="Q20" s="81">
        <f t="shared" si="2"/>
        <v>9051.3</v>
      </c>
      <c r="R20" s="81">
        <f t="shared" si="2"/>
        <v>219.9</v>
      </c>
    </row>
    <row r="21" spans="1:18" ht="43.5" customHeight="1">
      <c r="A21" s="109" t="s">
        <v>443</v>
      </c>
      <c r="B21" s="110" t="s">
        <v>145</v>
      </c>
      <c r="C21" s="110" t="s">
        <v>112</v>
      </c>
      <c r="D21" s="110" t="s">
        <v>128</v>
      </c>
      <c r="E21" s="111" t="s">
        <v>259</v>
      </c>
      <c r="F21" s="110"/>
      <c r="G21" s="81">
        <f>G26+G22</f>
        <v>9271.199999999999</v>
      </c>
      <c r="H21" s="81">
        <f aca="true" t="shared" si="3" ref="H21:R21">H26+H22</f>
        <v>0</v>
      </c>
      <c r="I21" s="81">
        <f t="shared" si="3"/>
        <v>9051.3</v>
      </c>
      <c r="J21" s="81">
        <f t="shared" si="3"/>
        <v>219.9</v>
      </c>
      <c r="K21" s="81">
        <f t="shared" si="3"/>
        <v>9371.199999999999</v>
      </c>
      <c r="L21" s="81">
        <f t="shared" si="3"/>
        <v>0</v>
      </c>
      <c r="M21" s="81">
        <f t="shared" si="3"/>
        <v>9151.3</v>
      </c>
      <c r="N21" s="81">
        <f t="shared" si="3"/>
        <v>219.9</v>
      </c>
      <c r="O21" s="81">
        <f t="shared" si="3"/>
        <v>9271.199999999999</v>
      </c>
      <c r="P21" s="81">
        <f t="shared" si="3"/>
        <v>0</v>
      </c>
      <c r="Q21" s="81">
        <f t="shared" si="3"/>
        <v>9051.3</v>
      </c>
      <c r="R21" s="81">
        <f t="shared" si="3"/>
        <v>219.9</v>
      </c>
    </row>
    <row r="22" spans="1:18" ht="61.5" customHeight="1">
      <c r="A22" s="109" t="s">
        <v>451</v>
      </c>
      <c r="B22" s="110" t="s">
        <v>145</v>
      </c>
      <c r="C22" s="110" t="s">
        <v>112</v>
      </c>
      <c r="D22" s="110" t="s">
        <v>128</v>
      </c>
      <c r="E22" s="111" t="s">
        <v>261</v>
      </c>
      <c r="F22" s="110"/>
      <c r="G22" s="81">
        <f>G23</f>
        <v>219.9</v>
      </c>
      <c r="H22" s="81">
        <f aca="true" t="shared" si="4" ref="H22:R22">H23</f>
        <v>0</v>
      </c>
      <c r="I22" s="81">
        <f t="shared" si="4"/>
        <v>0</v>
      </c>
      <c r="J22" s="81">
        <f t="shared" si="4"/>
        <v>219.9</v>
      </c>
      <c r="K22" s="81">
        <f t="shared" si="4"/>
        <v>219.9</v>
      </c>
      <c r="L22" s="81">
        <f t="shared" si="4"/>
        <v>0</v>
      </c>
      <c r="M22" s="81">
        <f t="shared" si="4"/>
        <v>0</v>
      </c>
      <c r="N22" s="81">
        <f t="shared" si="4"/>
        <v>219.9</v>
      </c>
      <c r="O22" s="81">
        <f t="shared" si="4"/>
        <v>219.9</v>
      </c>
      <c r="P22" s="81">
        <f t="shared" si="4"/>
        <v>0</v>
      </c>
      <c r="Q22" s="81">
        <f t="shared" si="4"/>
        <v>0</v>
      </c>
      <c r="R22" s="81">
        <f t="shared" si="4"/>
        <v>219.9</v>
      </c>
    </row>
    <row r="23" spans="1:18" ht="44.25" customHeight="1">
      <c r="A23" s="109" t="s">
        <v>26</v>
      </c>
      <c r="B23" s="110" t="s">
        <v>145</v>
      </c>
      <c r="C23" s="110" t="s">
        <v>112</v>
      </c>
      <c r="D23" s="110" t="s">
        <v>128</v>
      </c>
      <c r="E23" s="111" t="s">
        <v>450</v>
      </c>
      <c r="F23" s="110"/>
      <c r="G23" s="81">
        <f>G24+G25</f>
        <v>219.9</v>
      </c>
      <c r="H23" s="81">
        <f aca="true" t="shared" si="5" ref="H23:R23">H24+H25</f>
        <v>0</v>
      </c>
      <c r="I23" s="81">
        <f t="shared" si="5"/>
        <v>0</v>
      </c>
      <c r="J23" s="81">
        <f t="shared" si="5"/>
        <v>219.9</v>
      </c>
      <c r="K23" s="81">
        <f>K24+K25</f>
        <v>219.9</v>
      </c>
      <c r="L23" s="81">
        <f t="shared" si="5"/>
        <v>0</v>
      </c>
      <c r="M23" s="81">
        <f t="shared" si="5"/>
        <v>0</v>
      </c>
      <c r="N23" s="81">
        <f t="shared" si="5"/>
        <v>219.9</v>
      </c>
      <c r="O23" s="81">
        <f t="shared" si="5"/>
        <v>219.9</v>
      </c>
      <c r="P23" s="81">
        <f t="shared" si="5"/>
        <v>0</v>
      </c>
      <c r="Q23" s="81">
        <f t="shared" si="5"/>
        <v>0</v>
      </c>
      <c r="R23" s="81">
        <f t="shared" si="5"/>
        <v>219.9</v>
      </c>
    </row>
    <row r="24" spans="1:18" ht="27" customHeight="1">
      <c r="A24" s="109" t="s">
        <v>163</v>
      </c>
      <c r="B24" s="110" t="s">
        <v>145</v>
      </c>
      <c r="C24" s="110" t="s">
        <v>112</v>
      </c>
      <c r="D24" s="110" t="s">
        <v>128</v>
      </c>
      <c r="E24" s="111" t="s">
        <v>450</v>
      </c>
      <c r="F24" s="110" t="s">
        <v>164</v>
      </c>
      <c r="G24" s="81">
        <f>H24+I24+J24</f>
        <v>153.9</v>
      </c>
      <c r="H24" s="81"/>
      <c r="I24" s="81"/>
      <c r="J24" s="81">
        <v>153.9</v>
      </c>
      <c r="K24" s="81">
        <f>L24+M24+N24</f>
        <v>153.9</v>
      </c>
      <c r="L24" s="81"/>
      <c r="M24" s="81"/>
      <c r="N24" s="81">
        <v>153.9</v>
      </c>
      <c r="O24" s="81">
        <f>P24+Q24+R24</f>
        <v>153.9</v>
      </c>
      <c r="P24" s="85"/>
      <c r="Q24" s="85"/>
      <c r="R24" s="81">
        <v>153.9</v>
      </c>
    </row>
    <row r="25" spans="1:18" ht="43.5" customHeight="1">
      <c r="A25" s="109" t="s">
        <v>86</v>
      </c>
      <c r="B25" s="110" t="s">
        <v>145</v>
      </c>
      <c r="C25" s="110" t="s">
        <v>112</v>
      </c>
      <c r="D25" s="110" t="s">
        <v>128</v>
      </c>
      <c r="E25" s="111" t="s">
        <v>450</v>
      </c>
      <c r="F25" s="110" t="s">
        <v>167</v>
      </c>
      <c r="G25" s="81">
        <f>H25+I25+J25</f>
        <v>66</v>
      </c>
      <c r="H25" s="81"/>
      <c r="I25" s="81"/>
      <c r="J25" s="81">
        <v>66</v>
      </c>
      <c r="K25" s="81">
        <f>L25+M25+N25</f>
        <v>66</v>
      </c>
      <c r="L25" s="81"/>
      <c r="M25" s="81"/>
      <c r="N25" s="81">
        <v>66</v>
      </c>
      <c r="O25" s="81">
        <f>P25+Q25+R25</f>
        <v>66</v>
      </c>
      <c r="P25" s="85"/>
      <c r="Q25" s="85"/>
      <c r="R25" s="81">
        <v>66</v>
      </c>
    </row>
    <row r="26" spans="1:18" ht="48.75" customHeight="1">
      <c r="A26" s="109" t="s">
        <v>388</v>
      </c>
      <c r="B26" s="110" t="s">
        <v>145</v>
      </c>
      <c r="C26" s="110" t="s">
        <v>112</v>
      </c>
      <c r="D26" s="110" t="s">
        <v>128</v>
      </c>
      <c r="E26" s="111" t="s">
        <v>66</v>
      </c>
      <c r="F26" s="110"/>
      <c r="G26" s="81">
        <f aca="true" t="shared" si="6" ref="G26:R26">G27+G30</f>
        <v>9051.3</v>
      </c>
      <c r="H26" s="81">
        <f t="shared" si="6"/>
        <v>0</v>
      </c>
      <c r="I26" s="81">
        <f t="shared" si="6"/>
        <v>9051.3</v>
      </c>
      <c r="J26" s="81">
        <f t="shared" si="6"/>
        <v>0</v>
      </c>
      <c r="K26" s="81">
        <f t="shared" si="6"/>
        <v>9151.3</v>
      </c>
      <c r="L26" s="81">
        <f t="shared" si="6"/>
        <v>0</v>
      </c>
      <c r="M26" s="81">
        <f t="shared" si="6"/>
        <v>9151.3</v>
      </c>
      <c r="N26" s="81">
        <f t="shared" si="6"/>
        <v>0</v>
      </c>
      <c r="O26" s="81">
        <f t="shared" si="6"/>
        <v>9051.3</v>
      </c>
      <c r="P26" s="81">
        <f t="shared" si="6"/>
        <v>0</v>
      </c>
      <c r="Q26" s="81">
        <f t="shared" si="6"/>
        <v>9051.3</v>
      </c>
      <c r="R26" s="81">
        <f t="shared" si="6"/>
        <v>0</v>
      </c>
    </row>
    <row r="27" spans="1:18" ht="20.25" customHeight="1">
      <c r="A27" s="109" t="s">
        <v>177</v>
      </c>
      <c r="B27" s="110" t="s">
        <v>145</v>
      </c>
      <c r="C27" s="110" t="s">
        <v>112</v>
      </c>
      <c r="D27" s="110" t="s">
        <v>128</v>
      </c>
      <c r="E27" s="111" t="s">
        <v>452</v>
      </c>
      <c r="F27" s="110"/>
      <c r="G27" s="81">
        <f aca="true" t="shared" si="7" ref="G27:R27">G28+G29</f>
        <v>6857.299999999999</v>
      </c>
      <c r="H27" s="81">
        <f t="shared" si="7"/>
        <v>0</v>
      </c>
      <c r="I27" s="81">
        <f t="shared" si="7"/>
        <v>6857.299999999999</v>
      </c>
      <c r="J27" s="81">
        <f t="shared" si="7"/>
        <v>0</v>
      </c>
      <c r="K27" s="81">
        <f t="shared" si="7"/>
        <v>6997.799999999999</v>
      </c>
      <c r="L27" s="81">
        <f t="shared" si="7"/>
        <v>0</v>
      </c>
      <c r="M27" s="81">
        <f t="shared" si="7"/>
        <v>6997.799999999999</v>
      </c>
      <c r="N27" s="81">
        <f t="shared" si="7"/>
        <v>0</v>
      </c>
      <c r="O27" s="81">
        <f t="shared" si="7"/>
        <v>6897.8</v>
      </c>
      <c r="P27" s="81">
        <f t="shared" si="7"/>
        <v>0</v>
      </c>
      <c r="Q27" s="81">
        <f t="shared" si="7"/>
        <v>6897.8</v>
      </c>
      <c r="R27" s="81">
        <f t="shared" si="7"/>
        <v>0</v>
      </c>
    </row>
    <row r="28" spans="1:18" ht="24" customHeight="1">
      <c r="A28" s="109" t="s">
        <v>163</v>
      </c>
      <c r="B28" s="110" t="s">
        <v>145</v>
      </c>
      <c r="C28" s="110" t="s">
        <v>112</v>
      </c>
      <c r="D28" s="110" t="s">
        <v>128</v>
      </c>
      <c r="E28" s="111" t="s">
        <v>452</v>
      </c>
      <c r="F28" s="110" t="s">
        <v>164</v>
      </c>
      <c r="G28" s="81">
        <f>H28+I28+J28</f>
        <v>5795.2</v>
      </c>
      <c r="H28" s="81"/>
      <c r="I28" s="83">
        <v>5795.2</v>
      </c>
      <c r="J28" s="81"/>
      <c r="K28" s="81">
        <f>L28+M28+N28</f>
        <v>5935.7</v>
      </c>
      <c r="L28" s="81"/>
      <c r="M28" s="83">
        <v>5935.7</v>
      </c>
      <c r="N28" s="81"/>
      <c r="O28" s="81">
        <f>P28+Q28+R28</f>
        <v>5935.7</v>
      </c>
      <c r="P28" s="81"/>
      <c r="Q28" s="83">
        <v>5935.7</v>
      </c>
      <c r="R28" s="81"/>
    </row>
    <row r="29" spans="1:18" ht="45.75" customHeight="1">
      <c r="A29" s="109" t="s">
        <v>86</v>
      </c>
      <c r="B29" s="110" t="s">
        <v>145</v>
      </c>
      <c r="C29" s="110" t="s">
        <v>112</v>
      </c>
      <c r="D29" s="110" t="s">
        <v>128</v>
      </c>
      <c r="E29" s="111" t="s">
        <v>452</v>
      </c>
      <c r="F29" s="110" t="s">
        <v>167</v>
      </c>
      <c r="G29" s="81">
        <f>H29+I29+J29</f>
        <v>1062.1</v>
      </c>
      <c r="H29" s="81"/>
      <c r="I29" s="83">
        <v>1062.1</v>
      </c>
      <c r="J29" s="81"/>
      <c r="K29" s="81">
        <f>L29+M29+N29</f>
        <v>1062.1</v>
      </c>
      <c r="L29" s="81"/>
      <c r="M29" s="83">
        <v>1062.1</v>
      </c>
      <c r="N29" s="81"/>
      <c r="O29" s="81">
        <f>P29+Q29+R29</f>
        <v>962.1</v>
      </c>
      <c r="P29" s="81"/>
      <c r="Q29" s="83">
        <v>962.1</v>
      </c>
      <c r="R29" s="81"/>
    </row>
    <row r="30" spans="1:18" ht="42.75" customHeight="1">
      <c r="A30" s="112" t="s">
        <v>673</v>
      </c>
      <c r="B30" s="110" t="s">
        <v>145</v>
      </c>
      <c r="C30" s="110" t="s">
        <v>112</v>
      </c>
      <c r="D30" s="110" t="s">
        <v>128</v>
      </c>
      <c r="E30" s="111" t="s">
        <v>518</v>
      </c>
      <c r="F30" s="110"/>
      <c r="G30" s="81">
        <f>G31</f>
        <v>2194</v>
      </c>
      <c r="H30" s="81">
        <f aca="true" t="shared" si="8" ref="H30:R30">H31</f>
        <v>0</v>
      </c>
      <c r="I30" s="81">
        <f t="shared" si="8"/>
        <v>2194</v>
      </c>
      <c r="J30" s="81">
        <f t="shared" si="8"/>
        <v>0</v>
      </c>
      <c r="K30" s="81">
        <f t="shared" si="8"/>
        <v>2153.5</v>
      </c>
      <c r="L30" s="81">
        <f t="shared" si="8"/>
        <v>0</v>
      </c>
      <c r="M30" s="81">
        <f t="shared" si="8"/>
        <v>2153.5</v>
      </c>
      <c r="N30" s="81">
        <f t="shared" si="8"/>
        <v>0</v>
      </c>
      <c r="O30" s="81">
        <f t="shared" si="8"/>
        <v>2153.5</v>
      </c>
      <c r="P30" s="81">
        <f t="shared" si="8"/>
        <v>0</v>
      </c>
      <c r="Q30" s="81">
        <f t="shared" si="8"/>
        <v>2153.5</v>
      </c>
      <c r="R30" s="81">
        <f t="shared" si="8"/>
        <v>0</v>
      </c>
    </row>
    <row r="31" spans="1:18" ht="24.75" customHeight="1">
      <c r="A31" s="109" t="s">
        <v>163</v>
      </c>
      <c r="B31" s="110" t="s">
        <v>145</v>
      </c>
      <c r="C31" s="110" t="s">
        <v>112</v>
      </c>
      <c r="D31" s="110" t="s">
        <v>128</v>
      </c>
      <c r="E31" s="111" t="s">
        <v>518</v>
      </c>
      <c r="F31" s="110" t="s">
        <v>164</v>
      </c>
      <c r="G31" s="81">
        <f>H31+I31+J31</f>
        <v>2194</v>
      </c>
      <c r="H31" s="81"/>
      <c r="I31" s="83">
        <v>2194</v>
      </c>
      <c r="J31" s="81"/>
      <c r="K31" s="81">
        <f>L31+M31+N31</f>
        <v>2153.5</v>
      </c>
      <c r="L31" s="81"/>
      <c r="M31" s="83">
        <v>2153.5</v>
      </c>
      <c r="N31" s="81"/>
      <c r="O31" s="81">
        <f>P31+Q31+R31</f>
        <v>2153.5</v>
      </c>
      <c r="P31" s="81"/>
      <c r="Q31" s="83">
        <v>2153.5</v>
      </c>
      <c r="R31" s="81"/>
    </row>
    <row r="32" spans="1:18" ht="42" customHeight="1">
      <c r="A32" s="109" t="s">
        <v>465</v>
      </c>
      <c r="B32" s="110" t="s">
        <v>145</v>
      </c>
      <c r="C32" s="110" t="s">
        <v>137</v>
      </c>
      <c r="D32" s="110" t="s">
        <v>373</v>
      </c>
      <c r="E32" s="111"/>
      <c r="F32" s="110"/>
      <c r="G32" s="81">
        <f>G33+G40</f>
        <v>63761.8</v>
      </c>
      <c r="H32" s="81">
        <f aca="true" t="shared" si="9" ref="H32:R32">H33+H40</f>
        <v>4274.3</v>
      </c>
      <c r="I32" s="81">
        <f t="shared" si="9"/>
        <v>59487.5</v>
      </c>
      <c r="J32" s="81">
        <f t="shared" si="9"/>
        <v>0</v>
      </c>
      <c r="K32" s="81">
        <f t="shared" si="9"/>
        <v>57088.5</v>
      </c>
      <c r="L32" s="81">
        <f t="shared" si="9"/>
        <v>4088.6</v>
      </c>
      <c r="M32" s="81">
        <f t="shared" si="9"/>
        <v>52999.9</v>
      </c>
      <c r="N32" s="81">
        <f t="shared" si="9"/>
        <v>0</v>
      </c>
      <c r="O32" s="81">
        <f t="shared" si="9"/>
        <v>57853.7</v>
      </c>
      <c r="P32" s="81">
        <f t="shared" si="9"/>
        <v>4328.7</v>
      </c>
      <c r="Q32" s="81">
        <f t="shared" si="9"/>
        <v>53525</v>
      </c>
      <c r="R32" s="81">
        <f t="shared" si="9"/>
        <v>0</v>
      </c>
    </row>
    <row r="33" spans="1:18" ht="41.25" customHeight="1">
      <c r="A33" s="139" t="s">
        <v>204</v>
      </c>
      <c r="B33" s="110" t="s">
        <v>145</v>
      </c>
      <c r="C33" s="110" t="s">
        <v>137</v>
      </c>
      <c r="D33" s="110" t="s">
        <v>112</v>
      </c>
      <c r="E33" s="111"/>
      <c r="F33" s="110"/>
      <c r="G33" s="81">
        <f>G34</f>
        <v>18227.8</v>
      </c>
      <c r="H33" s="81">
        <f aca="true" t="shared" si="10" ref="H33:R34">H34</f>
        <v>4274.3</v>
      </c>
      <c r="I33" s="81">
        <f t="shared" si="10"/>
        <v>13953.5</v>
      </c>
      <c r="J33" s="81">
        <f t="shared" si="10"/>
        <v>0</v>
      </c>
      <c r="K33" s="81">
        <f t="shared" si="10"/>
        <v>18899.7</v>
      </c>
      <c r="L33" s="81">
        <f t="shared" si="10"/>
        <v>4088.6</v>
      </c>
      <c r="M33" s="81">
        <f t="shared" si="10"/>
        <v>14811.1</v>
      </c>
      <c r="N33" s="81">
        <f t="shared" si="10"/>
        <v>0</v>
      </c>
      <c r="O33" s="81">
        <f t="shared" si="10"/>
        <v>18262.7</v>
      </c>
      <c r="P33" s="81">
        <f t="shared" si="10"/>
        <v>4328.7</v>
      </c>
      <c r="Q33" s="81">
        <f t="shared" si="10"/>
        <v>13934</v>
      </c>
      <c r="R33" s="81">
        <f t="shared" si="10"/>
        <v>0</v>
      </c>
    </row>
    <row r="34" spans="1:18" ht="42" customHeight="1">
      <c r="A34" s="109" t="s">
        <v>443</v>
      </c>
      <c r="B34" s="110" t="s">
        <v>145</v>
      </c>
      <c r="C34" s="110" t="s">
        <v>137</v>
      </c>
      <c r="D34" s="110" t="s">
        <v>112</v>
      </c>
      <c r="E34" s="111" t="s">
        <v>259</v>
      </c>
      <c r="F34" s="110"/>
      <c r="G34" s="81">
        <f>G35</f>
        <v>18227.8</v>
      </c>
      <c r="H34" s="81">
        <f t="shared" si="10"/>
        <v>4274.3</v>
      </c>
      <c r="I34" s="81">
        <f t="shared" si="10"/>
        <v>13953.5</v>
      </c>
      <c r="J34" s="81">
        <f t="shared" si="10"/>
        <v>0</v>
      </c>
      <c r="K34" s="81">
        <f t="shared" si="10"/>
        <v>18899.7</v>
      </c>
      <c r="L34" s="81">
        <f t="shared" si="10"/>
        <v>4088.6</v>
      </c>
      <c r="M34" s="81">
        <f t="shared" si="10"/>
        <v>14811.1</v>
      </c>
      <c r="N34" s="81">
        <f t="shared" si="10"/>
        <v>0</v>
      </c>
      <c r="O34" s="81">
        <f t="shared" si="10"/>
        <v>18262.7</v>
      </c>
      <c r="P34" s="81">
        <f t="shared" si="10"/>
        <v>4328.7</v>
      </c>
      <c r="Q34" s="81">
        <f t="shared" si="10"/>
        <v>13934</v>
      </c>
      <c r="R34" s="81">
        <f t="shared" si="10"/>
        <v>0</v>
      </c>
    </row>
    <row r="35" spans="1:18" ht="43.5" customHeight="1">
      <c r="A35" s="109" t="s">
        <v>262</v>
      </c>
      <c r="B35" s="110" t="s">
        <v>145</v>
      </c>
      <c r="C35" s="110" t="s">
        <v>137</v>
      </c>
      <c r="D35" s="110" t="s">
        <v>112</v>
      </c>
      <c r="E35" s="111" t="s">
        <v>444</v>
      </c>
      <c r="F35" s="110"/>
      <c r="G35" s="81">
        <f>G36+G38</f>
        <v>18227.8</v>
      </c>
      <c r="H35" s="81">
        <f aca="true" t="shared" si="11" ref="H35:R35">H36+H38</f>
        <v>4274.3</v>
      </c>
      <c r="I35" s="81">
        <f t="shared" si="11"/>
        <v>13953.5</v>
      </c>
      <c r="J35" s="81">
        <f t="shared" si="11"/>
        <v>0</v>
      </c>
      <c r="K35" s="81">
        <f t="shared" si="11"/>
        <v>18899.7</v>
      </c>
      <c r="L35" s="81">
        <f t="shared" si="11"/>
        <v>4088.6</v>
      </c>
      <c r="M35" s="81">
        <f t="shared" si="11"/>
        <v>14811.1</v>
      </c>
      <c r="N35" s="81">
        <f t="shared" si="11"/>
        <v>0</v>
      </c>
      <c r="O35" s="81">
        <f t="shared" si="11"/>
        <v>18262.7</v>
      </c>
      <c r="P35" s="81">
        <f t="shared" si="11"/>
        <v>4328.7</v>
      </c>
      <c r="Q35" s="81">
        <f t="shared" si="11"/>
        <v>13934</v>
      </c>
      <c r="R35" s="81">
        <f t="shared" si="11"/>
        <v>0</v>
      </c>
    </row>
    <row r="36" spans="1:18" ht="45.75" customHeight="1">
      <c r="A36" s="139" t="s">
        <v>446</v>
      </c>
      <c r="B36" s="110" t="s">
        <v>145</v>
      </c>
      <c r="C36" s="110" t="s">
        <v>137</v>
      </c>
      <c r="D36" s="110" t="s">
        <v>112</v>
      </c>
      <c r="E36" s="111" t="s">
        <v>445</v>
      </c>
      <c r="F36" s="110"/>
      <c r="G36" s="81">
        <f>G37</f>
        <v>13953.5</v>
      </c>
      <c r="H36" s="81">
        <f aca="true" t="shared" si="12" ref="H36:R36">H37</f>
        <v>0</v>
      </c>
      <c r="I36" s="81">
        <f t="shared" si="12"/>
        <v>13953.5</v>
      </c>
      <c r="J36" s="81">
        <f t="shared" si="12"/>
        <v>0</v>
      </c>
      <c r="K36" s="81">
        <f t="shared" si="12"/>
        <v>14811.1</v>
      </c>
      <c r="L36" s="81">
        <f t="shared" si="12"/>
        <v>0</v>
      </c>
      <c r="M36" s="81">
        <f t="shared" si="12"/>
        <v>14811.1</v>
      </c>
      <c r="N36" s="81">
        <f t="shared" si="12"/>
        <v>0</v>
      </c>
      <c r="O36" s="81">
        <f t="shared" si="12"/>
        <v>13934</v>
      </c>
      <c r="P36" s="81">
        <f t="shared" si="12"/>
        <v>0</v>
      </c>
      <c r="Q36" s="81">
        <f t="shared" si="12"/>
        <v>13934</v>
      </c>
      <c r="R36" s="81">
        <f t="shared" si="12"/>
        <v>0</v>
      </c>
    </row>
    <row r="37" spans="1:18" ht="18.75">
      <c r="A37" s="109" t="s">
        <v>182</v>
      </c>
      <c r="B37" s="110" t="s">
        <v>145</v>
      </c>
      <c r="C37" s="110" t="s">
        <v>137</v>
      </c>
      <c r="D37" s="110" t="s">
        <v>112</v>
      </c>
      <c r="E37" s="111" t="s">
        <v>445</v>
      </c>
      <c r="F37" s="110" t="s">
        <v>189</v>
      </c>
      <c r="G37" s="83">
        <f>H37+I37+J37</f>
        <v>13953.5</v>
      </c>
      <c r="H37" s="81"/>
      <c r="I37" s="81">
        <v>13953.5</v>
      </c>
      <c r="J37" s="81"/>
      <c r="K37" s="81">
        <f>L37+M37+N37</f>
        <v>14811.1</v>
      </c>
      <c r="L37" s="81"/>
      <c r="M37" s="81">
        <v>14811.1</v>
      </c>
      <c r="N37" s="81"/>
      <c r="O37" s="81">
        <f>P37+Q37+R37</f>
        <v>13934</v>
      </c>
      <c r="P37" s="85"/>
      <c r="Q37" s="81">
        <v>13934</v>
      </c>
      <c r="R37" s="85"/>
    </row>
    <row r="38" spans="1:18" ht="115.5" customHeight="1">
      <c r="A38" s="109" t="s">
        <v>374</v>
      </c>
      <c r="B38" s="110" t="s">
        <v>145</v>
      </c>
      <c r="C38" s="110" t="s">
        <v>137</v>
      </c>
      <c r="D38" s="110" t="s">
        <v>112</v>
      </c>
      <c r="E38" s="111" t="s">
        <v>447</v>
      </c>
      <c r="F38" s="110"/>
      <c r="G38" s="81">
        <f>G39</f>
        <v>4274.3</v>
      </c>
      <c r="H38" s="81">
        <f aca="true" t="shared" si="13" ref="H38:R38">H39</f>
        <v>4274.3</v>
      </c>
      <c r="I38" s="81">
        <f t="shared" si="13"/>
        <v>0</v>
      </c>
      <c r="J38" s="81">
        <f t="shared" si="13"/>
        <v>0</v>
      </c>
      <c r="K38" s="81">
        <f t="shared" si="13"/>
        <v>4088.6</v>
      </c>
      <c r="L38" s="81">
        <f t="shared" si="13"/>
        <v>4088.6</v>
      </c>
      <c r="M38" s="81">
        <f t="shared" si="13"/>
        <v>0</v>
      </c>
      <c r="N38" s="81">
        <f t="shared" si="13"/>
        <v>0</v>
      </c>
      <c r="O38" s="81">
        <f t="shared" si="13"/>
        <v>4328.7</v>
      </c>
      <c r="P38" s="81">
        <f t="shared" si="13"/>
        <v>4328.7</v>
      </c>
      <c r="Q38" s="81">
        <f t="shared" si="13"/>
        <v>0</v>
      </c>
      <c r="R38" s="81">
        <f t="shared" si="13"/>
        <v>0</v>
      </c>
    </row>
    <row r="39" spans="1:18" ht="18.75">
      <c r="A39" s="109" t="s">
        <v>182</v>
      </c>
      <c r="B39" s="110" t="s">
        <v>145</v>
      </c>
      <c r="C39" s="110" t="s">
        <v>137</v>
      </c>
      <c r="D39" s="110" t="s">
        <v>112</v>
      </c>
      <c r="E39" s="111" t="s">
        <v>447</v>
      </c>
      <c r="F39" s="110" t="s">
        <v>189</v>
      </c>
      <c r="G39" s="83">
        <f>H39+J39</f>
        <v>4274.3</v>
      </c>
      <c r="H39" s="81">
        <v>4274.3</v>
      </c>
      <c r="I39" s="81"/>
      <c r="J39" s="81"/>
      <c r="K39" s="81">
        <f>L39+M39+N39</f>
        <v>4088.6</v>
      </c>
      <c r="L39" s="81">
        <v>4088.6</v>
      </c>
      <c r="M39" s="81"/>
      <c r="N39" s="81"/>
      <c r="O39" s="81">
        <f>P39+R39</f>
        <v>4328.7</v>
      </c>
      <c r="P39" s="90">
        <v>4328.7</v>
      </c>
      <c r="Q39" s="91"/>
      <c r="R39" s="91"/>
    </row>
    <row r="40" spans="1:18" ht="18.75">
      <c r="A40" s="109" t="s">
        <v>190</v>
      </c>
      <c r="B40" s="110" t="s">
        <v>145</v>
      </c>
      <c r="C40" s="110" t="s">
        <v>137</v>
      </c>
      <c r="D40" s="110" t="s">
        <v>116</v>
      </c>
      <c r="E40" s="111"/>
      <c r="F40" s="110"/>
      <c r="G40" s="81">
        <f>G41</f>
        <v>45534</v>
      </c>
      <c r="H40" s="81">
        <f aca="true" t="shared" si="14" ref="H40:R41">H41</f>
        <v>0</v>
      </c>
      <c r="I40" s="81">
        <f t="shared" si="14"/>
        <v>45534</v>
      </c>
      <c r="J40" s="81">
        <f t="shared" si="14"/>
        <v>0</v>
      </c>
      <c r="K40" s="81">
        <f t="shared" si="14"/>
        <v>38188.8</v>
      </c>
      <c r="L40" s="81">
        <f t="shared" si="14"/>
        <v>0</v>
      </c>
      <c r="M40" s="81">
        <f t="shared" si="14"/>
        <v>38188.8</v>
      </c>
      <c r="N40" s="81">
        <f t="shared" si="14"/>
        <v>0</v>
      </c>
      <c r="O40" s="81">
        <f t="shared" si="14"/>
        <v>39591</v>
      </c>
      <c r="P40" s="81">
        <f t="shared" si="14"/>
        <v>0</v>
      </c>
      <c r="Q40" s="81">
        <f t="shared" si="14"/>
        <v>39591</v>
      </c>
      <c r="R40" s="81">
        <f t="shared" si="14"/>
        <v>0</v>
      </c>
    </row>
    <row r="41" spans="1:18" ht="37.5" customHeight="1">
      <c r="A41" s="109" t="s">
        <v>443</v>
      </c>
      <c r="B41" s="110" t="s">
        <v>145</v>
      </c>
      <c r="C41" s="110" t="s">
        <v>137</v>
      </c>
      <c r="D41" s="110" t="s">
        <v>116</v>
      </c>
      <c r="E41" s="111" t="s">
        <v>259</v>
      </c>
      <c r="F41" s="110"/>
      <c r="G41" s="81">
        <f>G42</f>
        <v>45534</v>
      </c>
      <c r="H41" s="81">
        <f t="shared" si="14"/>
        <v>0</v>
      </c>
      <c r="I41" s="81">
        <f t="shared" si="14"/>
        <v>45534</v>
      </c>
      <c r="J41" s="81">
        <f t="shared" si="14"/>
        <v>0</v>
      </c>
      <c r="K41" s="81">
        <f t="shared" si="14"/>
        <v>38188.8</v>
      </c>
      <c r="L41" s="81">
        <f t="shared" si="14"/>
        <v>0</v>
      </c>
      <c r="M41" s="81">
        <f t="shared" si="14"/>
        <v>38188.8</v>
      </c>
      <c r="N41" s="81">
        <f t="shared" si="14"/>
        <v>0</v>
      </c>
      <c r="O41" s="81">
        <f t="shared" si="14"/>
        <v>39591</v>
      </c>
      <c r="P41" s="81">
        <f t="shared" si="14"/>
        <v>0</v>
      </c>
      <c r="Q41" s="81">
        <f t="shared" si="14"/>
        <v>39591</v>
      </c>
      <c r="R41" s="81">
        <f t="shared" si="14"/>
        <v>0</v>
      </c>
    </row>
    <row r="42" spans="1:18" ht="41.25" customHeight="1">
      <c r="A42" s="109" t="s">
        <v>264</v>
      </c>
      <c r="B42" s="110" t="s">
        <v>145</v>
      </c>
      <c r="C42" s="110" t="s">
        <v>137</v>
      </c>
      <c r="D42" s="110" t="s">
        <v>116</v>
      </c>
      <c r="E42" s="111" t="s">
        <v>263</v>
      </c>
      <c r="F42" s="110"/>
      <c r="G42" s="81">
        <f>G43+G45</f>
        <v>45534</v>
      </c>
      <c r="H42" s="81">
        <f aca="true" t="shared" si="15" ref="H42:R42">H43+H45</f>
        <v>0</v>
      </c>
      <c r="I42" s="81">
        <f t="shared" si="15"/>
        <v>45534</v>
      </c>
      <c r="J42" s="81">
        <f t="shared" si="15"/>
        <v>0</v>
      </c>
      <c r="K42" s="81">
        <f t="shared" si="15"/>
        <v>38188.8</v>
      </c>
      <c r="L42" s="81">
        <f t="shared" si="15"/>
        <v>0</v>
      </c>
      <c r="M42" s="81">
        <f t="shared" si="15"/>
        <v>38188.8</v>
      </c>
      <c r="N42" s="81">
        <f t="shared" si="15"/>
        <v>0</v>
      </c>
      <c r="O42" s="81">
        <f t="shared" si="15"/>
        <v>39591</v>
      </c>
      <c r="P42" s="81">
        <f t="shared" si="15"/>
        <v>0</v>
      </c>
      <c r="Q42" s="81">
        <f t="shared" si="15"/>
        <v>39591</v>
      </c>
      <c r="R42" s="81">
        <f t="shared" si="15"/>
        <v>0</v>
      </c>
    </row>
    <row r="43" spans="1:18" ht="42.75" customHeight="1">
      <c r="A43" s="109" t="s">
        <v>449</v>
      </c>
      <c r="B43" s="110" t="s">
        <v>145</v>
      </c>
      <c r="C43" s="110" t="s">
        <v>137</v>
      </c>
      <c r="D43" s="110" t="s">
        <v>116</v>
      </c>
      <c r="E43" s="111" t="s">
        <v>448</v>
      </c>
      <c r="F43" s="110"/>
      <c r="G43" s="81">
        <f>G44</f>
        <v>28633.300000000003</v>
      </c>
      <c r="H43" s="81">
        <f aca="true" t="shared" si="16" ref="H43:R43">H44</f>
        <v>0</v>
      </c>
      <c r="I43" s="81">
        <f t="shared" si="16"/>
        <v>28633.300000000003</v>
      </c>
      <c r="J43" s="81">
        <f t="shared" si="16"/>
        <v>0</v>
      </c>
      <c r="K43" s="81">
        <f t="shared" si="16"/>
        <v>19981.8</v>
      </c>
      <c r="L43" s="81">
        <f t="shared" si="16"/>
        <v>0</v>
      </c>
      <c r="M43" s="81">
        <f t="shared" si="16"/>
        <v>19981.8</v>
      </c>
      <c r="N43" s="81">
        <f t="shared" si="16"/>
        <v>0</v>
      </c>
      <c r="O43" s="81">
        <f t="shared" si="16"/>
        <v>20004.1</v>
      </c>
      <c r="P43" s="81">
        <f t="shared" si="16"/>
        <v>0</v>
      </c>
      <c r="Q43" s="81">
        <f t="shared" si="16"/>
        <v>20004.1</v>
      </c>
      <c r="R43" s="81">
        <f t="shared" si="16"/>
        <v>0</v>
      </c>
    </row>
    <row r="44" spans="1:18" ht="18.75">
      <c r="A44" s="109" t="s">
        <v>191</v>
      </c>
      <c r="B44" s="110" t="s">
        <v>145</v>
      </c>
      <c r="C44" s="110" t="s">
        <v>137</v>
      </c>
      <c r="D44" s="110" t="s">
        <v>116</v>
      </c>
      <c r="E44" s="111" t="s">
        <v>448</v>
      </c>
      <c r="F44" s="110" t="s">
        <v>189</v>
      </c>
      <c r="G44" s="81">
        <f>H44+I44+J44</f>
        <v>28633.300000000003</v>
      </c>
      <c r="H44" s="81"/>
      <c r="I44" s="81">
        <f>20847.2+7786.1</f>
        <v>28633.300000000003</v>
      </c>
      <c r="J44" s="81"/>
      <c r="K44" s="81">
        <f>M44+L44+N44</f>
        <v>19981.8</v>
      </c>
      <c r="L44" s="81"/>
      <c r="M44" s="81">
        <v>19981.8</v>
      </c>
      <c r="N44" s="81"/>
      <c r="O44" s="81">
        <f>P44+R44+Q44</f>
        <v>20004.1</v>
      </c>
      <c r="P44" s="85"/>
      <c r="Q44" s="81">
        <v>20004.1</v>
      </c>
      <c r="R44" s="85"/>
    </row>
    <row r="45" spans="1:18" ht="64.5" customHeight="1">
      <c r="A45" s="112" t="s">
        <v>674</v>
      </c>
      <c r="B45" s="110" t="s">
        <v>145</v>
      </c>
      <c r="C45" s="110" t="s">
        <v>137</v>
      </c>
      <c r="D45" s="110" t="s">
        <v>116</v>
      </c>
      <c r="E45" s="111" t="s">
        <v>506</v>
      </c>
      <c r="F45" s="110"/>
      <c r="G45" s="81">
        <f>G46</f>
        <v>16900.7</v>
      </c>
      <c r="H45" s="81">
        <f aca="true" t="shared" si="17" ref="H45:R45">H46</f>
        <v>0</v>
      </c>
      <c r="I45" s="81">
        <f t="shared" si="17"/>
        <v>16900.7</v>
      </c>
      <c r="J45" s="81">
        <f t="shared" si="17"/>
        <v>0</v>
      </c>
      <c r="K45" s="81">
        <f t="shared" si="17"/>
        <v>18207</v>
      </c>
      <c r="L45" s="81">
        <f t="shared" si="17"/>
        <v>0</v>
      </c>
      <c r="M45" s="81">
        <f t="shared" si="17"/>
        <v>18207</v>
      </c>
      <c r="N45" s="81">
        <f t="shared" si="17"/>
        <v>0</v>
      </c>
      <c r="O45" s="81">
        <f t="shared" si="17"/>
        <v>19586.9</v>
      </c>
      <c r="P45" s="81">
        <f t="shared" si="17"/>
        <v>0</v>
      </c>
      <c r="Q45" s="81">
        <f t="shared" si="17"/>
        <v>19586.9</v>
      </c>
      <c r="R45" s="81">
        <f t="shared" si="17"/>
        <v>0</v>
      </c>
    </row>
    <row r="46" spans="1:18" ht="18.75">
      <c r="A46" s="109" t="s">
        <v>191</v>
      </c>
      <c r="B46" s="110" t="s">
        <v>145</v>
      </c>
      <c r="C46" s="110" t="s">
        <v>137</v>
      </c>
      <c r="D46" s="110" t="s">
        <v>116</v>
      </c>
      <c r="E46" s="111" t="s">
        <v>506</v>
      </c>
      <c r="F46" s="110" t="s">
        <v>189</v>
      </c>
      <c r="G46" s="81">
        <f>H46+I46+J46</f>
        <v>16900.7</v>
      </c>
      <c r="H46" s="81"/>
      <c r="I46" s="81">
        <v>16900.7</v>
      </c>
      <c r="J46" s="81"/>
      <c r="K46" s="81">
        <f>M46+L46+N46</f>
        <v>18207</v>
      </c>
      <c r="L46" s="81"/>
      <c r="M46" s="81">
        <v>18207</v>
      </c>
      <c r="N46" s="81"/>
      <c r="O46" s="81">
        <f>P46+R46+Q46</f>
        <v>19586.9</v>
      </c>
      <c r="P46" s="85"/>
      <c r="Q46" s="81">
        <v>19586.9</v>
      </c>
      <c r="R46" s="85"/>
    </row>
    <row r="47" spans="1:18" ht="27" customHeight="1">
      <c r="A47" s="87" t="s">
        <v>611</v>
      </c>
      <c r="B47" s="138" t="s">
        <v>610</v>
      </c>
      <c r="C47" s="138"/>
      <c r="D47" s="138"/>
      <c r="E47" s="138"/>
      <c r="F47" s="138"/>
      <c r="G47" s="88">
        <f>G48</f>
        <v>1201.5</v>
      </c>
      <c r="H47" s="88">
        <f aca="true" t="shared" si="18" ref="H47:R47">H48</f>
        <v>0</v>
      </c>
      <c r="I47" s="88">
        <f t="shared" si="18"/>
        <v>876.8</v>
      </c>
      <c r="J47" s="88">
        <f t="shared" si="18"/>
        <v>324.70000000000005</v>
      </c>
      <c r="K47" s="88">
        <f t="shared" si="18"/>
        <v>1251.5</v>
      </c>
      <c r="L47" s="88">
        <f t="shared" si="18"/>
        <v>0</v>
      </c>
      <c r="M47" s="88">
        <f t="shared" si="18"/>
        <v>926.8000000000001</v>
      </c>
      <c r="N47" s="88">
        <f t="shared" si="18"/>
        <v>324.70000000000005</v>
      </c>
      <c r="O47" s="88">
        <f t="shared" si="18"/>
        <v>1201.5</v>
      </c>
      <c r="P47" s="88">
        <f t="shared" si="18"/>
        <v>0</v>
      </c>
      <c r="Q47" s="88">
        <f t="shared" si="18"/>
        <v>876.8000000000001</v>
      </c>
      <c r="R47" s="88">
        <f t="shared" si="18"/>
        <v>324.70000000000005</v>
      </c>
    </row>
    <row r="48" spans="1:18" ht="18.75">
      <c r="A48" s="109" t="s">
        <v>202</v>
      </c>
      <c r="B48" s="135" t="s">
        <v>610</v>
      </c>
      <c r="C48" s="135" t="s">
        <v>112</v>
      </c>
      <c r="D48" s="135" t="s">
        <v>373</v>
      </c>
      <c r="E48" s="135"/>
      <c r="F48" s="135"/>
      <c r="G48" s="81">
        <f>G49</f>
        <v>1201.5</v>
      </c>
      <c r="H48" s="81">
        <f aca="true" t="shared" si="19" ref="H48:R48">H49</f>
        <v>0</v>
      </c>
      <c r="I48" s="81">
        <f t="shared" si="19"/>
        <v>876.8</v>
      </c>
      <c r="J48" s="81">
        <f t="shared" si="19"/>
        <v>324.70000000000005</v>
      </c>
      <c r="K48" s="81">
        <f t="shared" si="19"/>
        <v>1251.5</v>
      </c>
      <c r="L48" s="81">
        <f t="shared" si="19"/>
        <v>0</v>
      </c>
      <c r="M48" s="81">
        <f t="shared" si="19"/>
        <v>926.8000000000001</v>
      </c>
      <c r="N48" s="81">
        <f t="shared" si="19"/>
        <v>324.70000000000005</v>
      </c>
      <c r="O48" s="81">
        <f t="shared" si="19"/>
        <v>1201.5</v>
      </c>
      <c r="P48" s="81">
        <f t="shared" si="19"/>
        <v>0</v>
      </c>
      <c r="Q48" s="81">
        <f t="shared" si="19"/>
        <v>876.8000000000001</v>
      </c>
      <c r="R48" s="81">
        <f t="shared" si="19"/>
        <v>324.70000000000005</v>
      </c>
    </row>
    <row r="49" spans="1:18" ht="44.25" customHeight="1">
      <c r="A49" s="109" t="s">
        <v>188</v>
      </c>
      <c r="B49" s="135" t="s">
        <v>610</v>
      </c>
      <c r="C49" s="110" t="s">
        <v>112</v>
      </c>
      <c r="D49" s="110" t="s">
        <v>128</v>
      </c>
      <c r="E49" s="111"/>
      <c r="F49" s="110"/>
      <c r="G49" s="81">
        <f>G55+G50</f>
        <v>1201.5</v>
      </c>
      <c r="H49" s="81">
        <f aca="true" t="shared" si="20" ref="H49:R49">H55+H50</f>
        <v>0</v>
      </c>
      <c r="I49" s="81">
        <f t="shared" si="20"/>
        <v>876.8</v>
      </c>
      <c r="J49" s="81">
        <f t="shared" si="20"/>
        <v>324.70000000000005</v>
      </c>
      <c r="K49" s="81">
        <f t="shared" si="20"/>
        <v>1251.5</v>
      </c>
      <c r="L49" s="81">
        <f t="shared" si="20"/>
        <v>0</v>
      </c>
      <c r="M49" s="81">
        <f t="shared" si="20"/>
        <v>926.8000000000001</v>
      </c>
      <c r="N49" s="81">
        <f t="shared" si="20"/>
        <v>324.70000000000005</v>
      </c>
      <c r="O49" s="81">
        <f t="shared" si="20"/>
        <v>1201.5</v>
      </c>
      <c r="P49" s="81">
        <f t="shared" si="20"/>
        <v>0</v>
      </c>
      <c r="Q49" s="81">
        <f t="shared" si="20"/>
        <v>876.8000000000001</v>
      </c>
      <c r="R49" s="81">
        <f t="shared" si="20"/>
        <v>324.70000000000005</v>
      </c>
    </row>
    <row r="50" spans="1:18" ht="24.75" customHeight="1">
      <c r="A50" s="109" t="s">
        <v>319</v>
      </c>
      <c r="B50" s="135" t="s">
        <v>610</v>
      </c>
      <c r="C50" s="110" t="s">
        <v>112</v>
      </c>
      <c r="D50" s="110" t="s">
        <v>128</v>
      </c>
      <c r="E50" s="111" t="s">
        <v>223</v>
      </c>
      <c r="F50" s="110"/>
      <c r="G50" s="81">
        <f>G51</f>
        <v>324.70000000000005</v>
      </c>
      <c r="H50" s="81">
        <f aca="true" t="shared" si="21" ref="H50:R51">H51</f>
        <v>0</v>
      </c>
      <c r="I50" s="81">
        <f t="shared" si="21"/>
        <v>0</v>
      </c>
      <c r="J50" s="81">
        <f t="shared" si="21"/>
        <v>324.70000000000005</v>
      </c>
      <c r="K50" s="81">
        <f t="shared" si="21"/>
        <v>324.70000000000005</v>
      </c>
      <c r="L50" s="81">
        <f t="shared" si="21"/>
        <v>0</v>
      </c>
      <c r="M50" s="81">
        <f t="shared" si="21"/>
        <v>0</v>
      </c>
      <c r="N50" s="81">
        <f t="shared" si="21"/>
        <v>324.70000000000005</v>
      </c>
      <c r="O50" s="81">
        <f t="shared" si="21"/>
        <v>324.70000000000005</v>
      </c>
      <c r="P50" s="81">
        <f t="shared" si="21"/>
        <v>0</v>
      </c>
      <c r="Q50" s="81">
        <f t="shared" si="21"/>
        <v>0</v>
      </c>
      <c r="R50" s="81">
        <f t="shared" si="21"/>
        <v>324.70000000000005</v>
      </c>
    </row>
    <row r="51" spans="1:18" ht="43.5" customHeight="1">
      <c r="A51" s="109" t="s">
        <v>217</v>
      </c>
      <c r="B51" s="135" t="s">
        <v>610</v>
      </c>
      <c r="C51" s="110" t="s">
        <v>112</v>
      </c>
      <c r="D51" s="110" t="s">
        <v>128</v>
      </c>
      <c r="E51" s="111" t="s">
        <v>224</v>
      </c>
      <c r="F51" s="110"/>
      <c r="G51" s="81">
        <f>G52</f>
        <v>324.70000000000005</v>
      </c>
      <c r="H51" s="81">
        <f t="shared" si="21"/>
        <v>0</v>
      </c>
      <c r="I51" s="81">
        <f t="shared" si="21"/>
        <v>0</v>
      </c>
      <c r="J51" s="81">
        <f t="shared" si="21"/>
        <v>324.70000000000005</v>
      </c>
      <c r="K51" s="81">
        <f t="shared" si="21"/>
        <v>324.70000000000005</v>
      </c>
      <c r="L51" s="81">
        <f t="shared" si="21"/>
        <v>0</v>
      </c>
      <c r="M51" s="81">
        <f t="shared" si="21"/>
        <v>0</v>
      </c>
      <c r="N51" s="81">
        <f t="shared" si="21"/>
        <v>324.70000000000005</v>
      </c>
      <c r="O51" s="81">
        <f t="shared" si="21"/>
        <v>324.70000000000005</v>
      </c>
      <c r="P51" s="81">
        <f t="shared" si="21"/>
        <v>0</v>
      </c>
      <c r="Q51" s="81">
        <f t="shared" si="21"/>
        <v>0</v>
      </c>
      <c r="R51" s="81">
        <f t="shared" si="21"/>
        <v>324.70000000000005</v>
      </c>
    </row>
    <row r="52" spans="1:18" ht="44.25" customHeight="1">
      <c r="A52" s="109" t="s">
        <v>642</v>
      </c>
      <c r="B52" s="135" t="s">
        <v>610</v>
      </c>
      <c r="C52" s="110" t="s">
        <v>112</v>
      </c>
      <c r="D52" s="110" t="s">
        <v>128</v>
      </c>
      <c r="E52" s="111" t="s">
        <v>110</v>
      </c>
      <c r="F52" s="110"/>
      <c r="G52" s="81">
        <f>G53+G54</f>
        <v>324.70000000000005</v>
      </c>
      <c r="H52" s="81">
        <f aca="true" t="shared" si="22" ref="H52:R52">H53+H54</f>
        <v>0</v>
      </c>
      <c r="I52" s="81">
        <f t="shared" si="22"/>
        <v>0</v>
      </c>
      <c r="J52" s="81">
        <f t="shared" si="22"/>
        <v>324.70000000000005</v>
      </c>
      <c r="K52" s="81">
        <f t="shared" si="22"/>
        <v>324.70000000000005</v>
      </c>
      <c r="L52" s="81">
        <f t="shared" si="22"/>
        <v>0</v>
      </c>
      <c r="M52" s="81">
        <f t="shared" si="22"/>
        <v>0</v>
      </c>
      <c r="N52" s="81">
        <f t="shared" si="22"/>
        <v>324.70000000000005</v>
      </c>
      <c r="O52" s="81">
        <f t="shared" si="22"/>
        <v>324.70000000000005</v>
      </c>
      <c r="P52" s="81">
        <f t="shared" si="22"/>
        <v>0</v>
      </c>
      <c r="Q52" s="81">
        <f t="shared" si="22"/>
        <v>0</v>
      </c>
      <c r="R52" s="81">
        <f t="shared" si="22"/>
        <v>324.70000000000005</v>
      </c>
    </row>
    <row r="53" spans="1:18" ht="27" customHeight="1">
      <c r="A53" s="113" t="s">
        <v>163</v>
      </c>
      <c r="B53" s="135" t="s">
        <v>610</v>
      </c>
      <c r="C53" s="110" t="s">
        <v>112</v>
      </c>
      <c r="D53" s="110" t="s">
        <v>128</v>
      </c>
      <c r="E53" s="111" t="s">
        <v>110</v>
      </c>
      <c r="F53" s="110" t="s">
        <v>164</v>
      </c>
      <c r="G53" s="81">
        <f>H53+I53+J53</f>
        <v>237.3</v>
      </c>
      <c r="H53" s="81"/>
      <c r="I53" s="81"/>
      <c r="J53" s="81">
        <v>237.3</v>
      </c>
      <c r="K53" s="81">
        <f>L53+M53+N53</f>
        <v>237.3</v>
      </c>
      <c r="L53" s="81"/>
      <c r="M53" s="81"/>
      <c r="N53" s="81">
        <v>237.3</v>
      </c>
      <c r="O53" s="81">
        <f>P53+Q53+R53</f>
        <v>237.3</v>
      </c>
      <c r="P53" s="85"/>
      <c r="Q53" s="81"/>
      <c r="R53" s="81">
        <v>237.3</v>
      </c>
    </row>
    <row r="54" spans="1:18" ht="45.75" customHeight="1">
      <c r="A54" s="109" t="s">
        <v>86</v>
      </c>
      <c r="B54" s="135" t="s">
        <v>610</v>
      </c>
      <c r="C54" s="110" t="s">
        <v>112</v>
      </c>
      <c r="D54" s="110" t="s">
        <v>128</v>
      </c>
      <c r="E54" s="111" t="s">
        <v>110</v>
      </c>
      <c r="F54" s="110" t="s">
        <v>167</v>
      </c>
      <c r="G54" s="81">
        <f>H54+I54+J54</f>
        <v>87.4</v>
      </c>
      <c r="H54" s="81"/>
      <c r="I54" s="81"/>
      <c r="J54" s="81">
        <v>87.4</v>
      </c>
      <c r="K54" s="81">
        <f>L54+M54+N54</f>
        <v>87.4</v>
      </c>
      <c r="L54" s="81"/>
      <c r="M54" s="81"/>
      <c r="N54" s="81">
        <v>87.4</v>
      </c>
      <c r="O54" s="81">
        <f>P54+Q54+R54</f>
        <v>87.4</v>
      </c>
      <c r="P54" s="85"/>
      <c r="Q54" s="81"/>
      <c r="R54" s="81">
        <v>87.4</v>
      </c>
    </row>
    <row r="55" spans="1:18" ht="25.5" customHeight="1">
      <c r="A55" s="109" t="s">
        <v>612</v>
      </c>
      <c r="B55" s="135" t="s">
        <v>610</v>
      </c>
      <c r="C55" s="110" t="s">
        <v>112</v>
      </c>
      <c r="D55" s="110" t="s">
        <v>128</v>
      </c>
      <c r="E55" s="111" t="s">
        <v>613</v>
      </c>
      <c r="F55" s="110"/>
      <c r="G55" s="81">
        <f aca="true" t="shared" si="23" ref="G55:R55">G56+G60</f>
        <v>876.8</v>
      </c>
      <c r="H55" s="81">
        <f t="shared" si="23"/>
        <v>0</v>
      </c>
      <c r="I55" s="81">
        <f t="shared" si="23"/>
        <v>876.8</v>
      </c>
      <c r="J55" s="81">
        <f t="shared" si="23"/>
        <v>0</v>
      </c>
      <c r="K55" s="81">
        <f t="shared" si="23"/>
        <v>926.8000000000001</v>
      </c>
      <c r="L55" s="81">
        <f t="shared" si="23"/>
        <v>0</v>
      </c>
      <c r="M55" s="81">
        <f t="shared" si="23"/>
        <v>926.8000000000001</v>
      </c>
      <c r="N55" s="81">
        <f t="shared" si="23"/>
        <v>0</v>
      </c>
      <c r="O55" s="81">
        <f t="shared" si="23"/>
        <v>876.8000000000001</v>
      </c>
      <c r="P55" s="81">
        <f t="shared" si="23"/>
        <v>0</v>
      </c>
      <c r="Q55" s="81">
        <f t="shared" si="23"/>
        <v>876.8000000000001</v>
      </c>
      <c r="R55" s="81">
        <f t="shared" si="23"/>
        <v>0</v>
      </c>
    </row>
    <row r="56" spans="1:18" ht="25.5" customHeight="1">
      <c r="A56" s="109" t="s">
        <v>177</v>
      </c>
      <c r="B56" s="135" t="s">
        <v>610</v>
      </c>
      <c r="C56" s="110" t="s">
        <v>112</v>
      </c>
      <c r="D56" s="110" t="s">
        <v>128</v>
      </c>
      <c r="E56" s="111" t="s">
        <v>614</v>
      </c>
      <c r="F56" s="110"/>
      <c r="G56" s="81">
        <f>G57+G58+G59</f>
        <v>720.9</v>
      </c>
      <c r="H56" s="81">
        <f aca="true" t="shared" si="24" ref="H56:O56">H57+H58+H59</f>
        <v>0</v>
      </c>
      <c r="I56" s="81">
        <f t="shared" si="24"/>
        <v>720.9</v>
      </c>
      <c r="J56" s="81">
        <f t="shared" si="24"/>
        <v>0</v>
      </c>
      <c r="K56" s="81">
        <f t="shared" si="24"/>
        <v>776.2</v>
      </c>
      <c r="L56" s="81">
        <f t="shared" si="24"/>
        <v>0</v>
      </c>
      <c r="M56" s="81">
        <f t="shared" si="24"/>
        <v>776.2</v>
      </c>
      <c r="N56" s="81">
        <f t="shared" si="24"/>
        <v>0</v>
      </c>
      <c r="O56" s="81">
        <f t="shared" si="24"/>
        <v>726.2</v>
      </c>
      <c r="P56" s="81">
        <f>P57+P58</f>
        <v>0</v>
      </c>
      <c r="Q56" s="81">
        <f>Q57+Q58</f>
        <v>726.2</v>
      </c>
      <c r="R56" s="81">
        <f>R57+R58</f>
        <v>0</v>
      </c>
    </row>
    <row r="57" spans="1:18" ht="27.75" customHeight="1">
      <c r="A57" s="109" t="s">
        <v>163</v>
      </c>
      <c r="B57" s="135" t="s">
        <v>610</v>
      </c>
      <c r="C57" s="110" t="s">
        <v>112</v>
      </c>
      <c r="D57" s="110" t="s">
        <v>128</v>
      </c>
      <c r="E57" s="111" t="s">
        <v>614</v>
      </c>
      <c r="F57" s="110" t="s">
        <v>164</v>
      </c>
      <c r="G57" s="81">
        <f>H57+I57+J57</f>
        <v>668.4</v>
      </c>
      <c r="H57" s="81"/>
      <c r="I57" s="81">
        <v>668.4</v>
      </c>
      <c r="J57" s="81"/>
      <c r="K57" s="81">
        <f>L57+M57+N57</f>
        <v>673.7</v>
      </c>
      <c r="L57" s="81"/>
      <c r="M57" s="83">
        <v>673.7</v>
      </c>
      <c r="N57" s="81"/>
      <c r="O57" s="81">
        <f>P57+Q57+R57</f>
        <v>673.7</v>
      </c>
      <c r="P57" s="85"/>
      <c r="Q57" s="81">
        <v>673.7</v>
      </c>
      <c r="R57" s="85"/>
    </row>
    <row r="58" spans="1:18" ht="48" customHeight="1">
      <c r="A58" s="109" t="s">
        <v>86</v>
      </c>
      <c r="B58" s="135" t="s">
        <v>610</v>
      </c>
      <c r="C58" s="110" t="s">
        <v>112</v>
      </c>
      <c r="D58" s="110" t="s">
        <v>128</v>
      </c>
      <c r="E58" s="111" t="s">
        <v>614</v>
      </c>
      <c r="F58" s="110" t="s">
        <v>167</v>
      </c>
      <c r="G58" s="81">
        <f>H58+I58+J58</f>
        <v>52.4</v>
      </c>
      <c r="H58" s="81"/>
      <c r="I58" s="81">
        <f>52.5-0.1</f>
        <v>52.4</v>
      </c>
      <c r="J58" s="81"/>
      <c r="K58" s="81">
        <f>L58+M58+N58</f>
        <v>102.5</v>
      </c>
      <c r="L58" s="81"/>
      <c r="M58" s="83">
        <v>102.5</v>
      </c>
      <c r="N58" s="81"/>
      <c r="O58" s="81">
        <f>P58+Q58+R58</f>
        <v>52.5</v>
      </c>
      <c r="P58" s="85"/>
      <c r="Q58" s="81">
        <v>52.5</v>
      </c>
      <c r="R58" s="85"/>
    </row>
    <row r="59" spans="1:18" ht="48" customHeight="1">
      <c r="A59" s="109" t="s">
        <v>165</v>
      </c>
      <c r="B59" s="135" t="s">
        <v>610</v>
      </c>
      <c r="C59" s="110" t="s">
        <v>112</v>
      </c>
      <c r="D59" s="110" t="s">
        <v>128</v>
      </c>
      <c r="E59" s="111" t="s">
        <v>614</v>
      </c>
      <c r="F59" s="110" t="s">
        <v>166</v>
      </c>
      <c r="G59" s="81">
        <f>H59+I59+J59</f>
        <v>0.1</v>
      </c>
      <c r="H59" s="81"/>
      <c r="I59" s="81">
        <v>0.1</v>
      </c>
      <c r="J59" s="81"/>
      <c r="K59" s="81"/>
      <c r="L59" s="81"/>
      <c r="M59" s="83"/>
      <c r="N59" s="81"/>
      <c r="O59" s="81"/>
      <c r="P59" s="85"/>
      <c r="Q59" s="81"/>
      <c r="R59" s="85"/>
    </row>
    <row r="60" spans="1:18" ht="39" customHeight="1">
      <c r="A60" s="112" t="s">
        <v>673</v>
      </c>
      <c r="B60" s="135" t="s">
        <v>610</v>
      </c>
      <c r="C60" s="110" t="s">
        <v>112</v>
      </c>
      <c r="D60" s="110" t="s">
        <v>128</v>
      </c>
      <c r="E60" s="111" t="s">
        <v>615</v>
      </c>
      <c r="F60" s="110"/>
      <c r="G60" s="81">
        <f>G61</f>
        <v>155.9</v>
      </c>
      <c r="H60" s="81">
        <f aca="true" t="shared" si="25" ref="H60:N60">H61</f>
        <v>0</v>
      </c>
      <c r="I60" s="81">
        <f t="shared" si="25"/>
        <v>155.9</v>
      </c>
      <c r="J60" s="81">
        <f t="shared" si="25"/>
        <v>0</v>
      </c>
      <c r="K60" s="81">
        <f t="shared" si="25"/>
        <v>150.6</v>
      </c>
      <c r="L60" s="81">
        <f t="shared" si="25"/>
        <v>0</v>
      </c>
      <c r="M60" s="81">
        <f t="shared" si="25"/>
        <v>150.6</v>
      </c>
      <c r="N60" s="81">
        <f t="shared" si="25"/>
        <v>0</v>
      </c>
      <c r="O60" s="81">
        <f>O61</f>
        <v>150.6</v>
      </c>
      <c r="P60" s="81">
        <f>P61</f>
        <v>0</v>
      </c>
      <c r="Q60" s="81">
        <f>Q61</f>
        <v>150.6</v>
      </c>
      <c r="R60" s="81">
        <f>R61</f>
        <v>0</v>
      </c>
    </row>
    <row r="61" spans="1:18" ht="29.25" customHeight="1">
      <c r="A61" s="109" t="s">
        <v>163</v>
      </c>
      <c r="B61" s="135" t="s">
        <v>610</v>
      </c>
      <c r="C61" s="110" t="s">
        <v>112</v>
      </c>
      <c r="D61" s="110" t="s">
        <v>128</v>
      </c>
      <c r="E61" s="111" t="s">
        <v>615</v>
      </c>
      <c r="F61" s="110" t="s">
        <v>164</v>
      </c>
      <c r="G61" s="81">
        <f>H61+I61+J61</f>
        <v>155.9</v>
      </c>
      <c r="H61" s="81"/>
      <c r="I61" s="83">
        <v>155.9</v>
      </c>
      <c r="J61" s="81"/>
      <c r="K61" s="81">
        <f>L61+M61+N61</f>
        <v>150.6</v>
      </c>
      <c r="L61" s="81"/>
      <c r="M61" s="83">
        <v>150.6</v>
      </c>
      <c r="N61" s="81"/>
      <c r="O61" s="81">
        <f>P61+Q61+R61</f>
        <v>150.6</v>
      </c>
      <c r="P61" s="85"/>
      <c r="Q61" s="81">
        <v>150.6</v>
      </c>
      <c r="R61" s="85"/>
    </row>
    <row r="62" spans="1:18" ht="27.75" customHeight="1">
      <c r="A62" s="87" t="s">
        <v>303</v>
      </c>
      <c r="B62" s="82" t="s">
        <v>316</v>
      </c>
      <c r="C62" s="82"/>
      <c r="D62" s="82"/>
      <c r="E62" s="89"/>
      <c r="F62" s="82"/>
      <c r="G62" s="88">
        <f aca="true" t="shared" si="26" ref="G62:R62">G63+G86+G149</f>
        <v>68173.1</v>
      </c>
      <c r="H62" s="88">
        <f t="shared" si="26"/>
        <v>5309.4</v>
      </c>
      <c r="I62" s="88">
        <f t="shared" si="26"/>
        <v>62763.700000000004</v>
      </c>
      <c r="J62" s="88">
        <f t="shared" si="26"/>
        <v>100</v>
      </c>
      <c r="K62" s="88">
        <f t="shared" si="26"/>
        <v>62993.4</v>
      </c>
      <c r="L62" s="88">
        <f t="shared" si="26"/>
        <v>340</v>
      </c>
      <c r="M62" s="88">
        <f t="shared" si="26"/>
        <v>62553.4</v>
      </c>
      <c r="N62" s="88">
        <f t="shared" si="26"/>
        <v>100</v>
      </c>
      <c r="O62" s="88">
        <f t="shared" si="26"/>
        <v>62613.399999999994</v>
      </c>
      <c r="P62" s="88">
        <f t="shared" si="26"/>
        <v>340</v>
      </c>
      <c r="Q62" s="88">
        <f t="shared" si="26"/>
        <v>62173.399999999994</v>
      </c>
      <c r="R62" s="88">
        <f t="shared" si="26"/>
        <v>100</v>
      </c>
    </row>
    <row r="63" spans="1:18" ht="18.75">
      <c r="A63" s="109" t="s">
        <v>122</v>
      </c>
      <c r="B63" s="110" t="s">
        <v>316</v>
      </c>
      <c r="C63" s="110" t="s">
        <v>121</v>
      </c>
      <c r="D63" s="110" t="s">
        <v>373</v>
      </c>
      <c r="E63" s="111"/>
      <c r="F63" s="110"/>
      <c r="G63" s="81">
        <f>G64+G72</f>
        <v>13613.400000000001</v>
      </c>
      <c r="H63" s="81">
        <f>H64+H72</f>
        <v>0</v>
      </c>
      <c r="I63" s="81">
        <f aca="true" t="shared" si="27" ref="I63:R63">I64+I72</f>
        <v>13613.400000000001</v>
      </c>
      <c r="J63" s="81">
        <f t="shared" si="27"/>
        <v>0</v>
      </c>
      <c r="K63" s="81">
        <f>K64+K72</f>
        <v>13941.5</v>
      </c>
      <c r="L63" s="81">
        <f t="shared" si="27"/>
        <v>0</v>
      </c>
      <c r="M63" s="81">
        <f t="shared" si="27"/>
        <v>13941.5</v>
      </c>
      <c r="N63" s="81">
        <f t="shared" si="27"/>
        <v>0</v>
      </c>
      <c r="O63" s="81">
        <f>O64+O72</f>
        <v>13611.499999999998</v>
      </c>
      <c r="P63" s="81">
        <f t="shared" si="27"/>
        <v>0</v>
      </c>
      <c r="Q63" s="81">
        <f t="shared" si="27"/>
        <v>13611.499999999998</v>
      </c>
      <c r="R63" s="81">
        <f t="shared" si="27"/>
        <v>0</v>
      </c>
    </row>
    <row r="64" spans="1:18" ht="18.75">
      <c r="A64" s="109" t="s">
        <v>98</v>
      </c>
      <c r="B64" s="110" t="s">
        <v>316</v>
      </c>
      <c r="C64" s="110" t="s">
        <v>121</v>
      </c>
      <c r="D64" s="110" t="s">
        <v>115</v>
      </c>
      <c r="E64" s="110"/>
      <c r="F64" s="110"/>
      <c r="G64" s="81">
        <f>G65</f>
        <v>13516.7</v>
      </c>
      <c r="H64" s="81">
        <f aca="true" t="shared" si="28" ref="H64:R66">H65</f>
        <v>0</v>
      </c>
      <c r="I64" s="81">
        <f t="shared" si="28"/>
        <v>13516.7</v>
      </c>
      <c r="J64" s="81">
        <f t="shared" si="28"/>
        <v>0</v>
      </c>
      <c r="K64" s="81">
        <f t="shared" si="28"/>
        <v>13859.6</v>
      </c>
      <c r="L64" s="81">
        <f t="shared" si="28"/>
        <v>0</v>
      </c>
      <c r="M64" s="81">
        <f t="shared" si="28"/>
        <v>13859.6</v>
      </c>
      <c r="N64" s="81">
        <f t="shared" si="28"/>
        <v>0</v>
      </c>
      <c r="O64" s="81">
        <f t="shared" si="28"/>
        <v>13529.599999999999</v>
      </c>
      <c r="P64" s="81">
        <f t="shared" si="28"/>
        <v>0</v>
      </c>
      <c r="Q64" s="81">
        <f t="shared" si="28"/>
        <v>13529.599999999999</v>
      </c>
      <c r="R64" s="81">
        <f t="shared" si="28"/>
        <v>0</v>
      </c>
    </row>
    <row r="65" spans="1:18" ht="39" customHeight="1">
      <c r="A65" s="109" t="s">
        <v>554</v>
      </c>
      <c r="B65" s="110" t="s">
        <v>316</v>
      </c>
      <c r="C65" s="110" t="s">
        <v>121</v>
      </c>
      <c r="D65" s="110" t="s">
        <v>115</v>
      </c>
      <c r="E65" s="110" t="s">
        <v>245</v>
      </c>
      <c r="F65" s="110"/>
      <c r="G65" s="81">
        <f>G66</f>
        <v>13516.7</v>
      </c>
      <c r="H65" s="81">
        <f t="shared" si="28"/>
        <v>0</v>
      </c>
      <c r="I65" s="81">
        <f t="shared" si="28"/>
        <v>13516.7</v>
      </c>
      <c r="J65" s="81">
        <f t="shared" si="28"/>
        <v>0</v>
      </c>
      <c r="K65" s="81">
        <f t="shared" si="28"/>
        <v>13859.6</v>
      </c>
      <c r="L65" s="81">
        <f t="shared" si="28"/>
        <v>0</v>
      </c>
      <c r="M65" s="81">
        <f t="shared" si="28"/>
        <v>13859.6</v>
      </c>
      <c r="N65" s="81">
        <f t="shared" si="28"/>
        <v>0</v>
      </c>
      <c r="O65" s="81">
        <f t="shared" si="28"/>
        <v>13529.599999999999</v>
      </c>
      <c r="P65" s="81">
        <f t="shared" si="28"/>
        <v>0</v>
      </c>
      <c r="Q65" s="81">
        <f t="shared" si="28"/>
        <v>13529.599999999999</v>
      </c>
      <c r="R65" s="81">
        <f t="shared" si="28"/>
        <v>0</v>
      </c>
    </row>
    <row r="66" spans="1:18" ht="30" customHeight="1">
      <c r="A66" s="109" t="s">
        <v>88</v>
      </c>
      <c r="B66" s="110" t="s">
        <v>316</v>
      </c>
      <c r="C66" s="110" t="s">
        <v>121</v>
      </c>
      <c r="D66" s="110" t="s">
        <v>115</v>
      </c>
      <c r="E66" s="110" t="s">
        <v>35</v>
      </c>
      <c r="F66" s="110"/>
      <c r="G66" s="81">
        <f>G67</f>
        <v>13516.7</v>
      </c>
      <c r="H66" s="81">
        <f t="shared" si="28"/>
        <v>0</v>
      </c>
      <c r="I66" s="81">
        <f t="shared" si="28"/>
        <v>13516.7</v>
      </c>
      <c r="J66" s="81">
        <f t="shared" si="28"/>
        <v>0</v>
      </c>
      <c r="K66" s="81">
        <f t="shared" si="28"/>
        <v>13859.6</v>
      </c>
      <c r="L66" s="81">
        <f t="shared" si="28"/>
        <v>0</v>
      </c>
      <c r="M66" s="81">
        <f t="shared" si="28"/>
        <v>13859.6</v>
      </c>
      <c r="N66" s="81">
        <f t="shared" si="28"/>
        <v>0</v>
      </c>
      <c r="O66" s="81">
        <f t="shared" si="28"/>
        <v>13529.599999999999</v>
      </c>
      <c r="P66" s="81">
        <f t="shared" si="28"/>
        <v>0</v>
      </c>
      <c r="Q66" s="81">
        <f t="shared" si="28"/>
        <v>13529.599999999999</v>
      </c>
      <c r="R66" s="81">
        <f t="shared" si="28"/>
        <v>0</v>
      </c>
    </row>
    <row r="67" spans="1:18" ht="59.25" customHeight="1">
      <c r="A67" s="109" t="s">
        <v>327</v>
      </c>
      <c r="B67" s="110" t="s">
        <v>316</v>
      </c>
      <c r="C67" s="110" t="s">
        <v>121</v>
      </c>
      <c r="D67" s="110" t="s">
        <v>115</v>
      </c>
      <c r="E67" s="110" t="s">
        <v>55</v>
      </c>
      <c r="F67" s="110"/>
      <c r="G67" s="81">
        <f>G68+G70</f>
        <v>13516.7</v>
      </c>
      <c r="H67" s="81">
        <f aca="true" t="shared" si="29" ref="H67:R67">H68+H70</f>
        <v>0</v>
      </c>
      <c r="I67" s="81">
        <f t="shared" si="29"/>
        <v>13516.7</v>
      </c>
      <c r="J67" s="81">
        <f t="shared" si="29"/>
        <v>0</v>
      </c>
      <c r="K67" s="81">
        <f t="shared" si="29"/>
        <v>13859.6</v>
      </c>
      <c r="L67" s="81">
        <f t="shared" si="29"/>
        <v>0</v>
      </c>
      <c r="M67" s="81">
        <f t="shared" si="29"/>
        <v>13859.6</v>
      </c>
      <c r="N67" s="81">
        <f t="shared" si="29"/>
        <v>0</v>
      </c>
      <c r="O67" s="81">
        <f t="shared" si="29"/>
        <v>13529.599999999999</v>
      </c>
      <c r="P67" s="81">
        <f t="shared" si="29"/>
        <v>0</v>
      </c>
      <c r="Q67" s="81">
        <f t="shared" si="29"/>
        <v>13529.599999999999</v>
      </c>
      <c r="R67" s="81">
        <f t="shared" si="29"/>
        <v>0</v>
      </c>
    </row>
    <row r="68" spans="1:18" ht="18.75">
      <c r="A68" s="109" t="s">
        <v>92</v>
      </c>
      <c r="B68" s="110" t="s">
        <v>316</v>
      </c>
      <c r="C68" s="110" t="s">
        <v>121</v>
      </c>
      <c r="D68" s="110" t="s">
        <v>115</v>
      </c>
      <c r="E68" s="110" t="s">
        <v>56</v>
      </c>
      <c r="F68" s="132"/>
      <c r="G68" s="92">
        <f>G69</f>
        <v>8830</v>
      </c>
      <c r="H68" s="92">
        <f aca="true" t="shared" si="30" ref="H68:R68">H69</f>
        <v>0</v>
      </c>
      <c r="I68" s="92">
        <f t="shared" si="30"/>
        <v>8830</v>
      </c>
      <c r="J68" s="92">
        <f t="shared" si="30"/>
        <v>0</v>
      </c>
      <c r="K68" s="92">
        <f t="shared" si="30"/>
        <v>9160</v>
      </c>
      <c r="L68" s="92">
        <f t="shared" si="30"/>
        <v>0</v>
      </c>
      <c r="M68" s="92">
        <f t="shared" si="30"/>
        <v>9160</v>
      </c>
      <c r="N68" s="92">
        <f t="shared" si="30"/>
        <v>0</v>
      </c>
      <c r="O68" s="92">
        <f t="shared" si="30"/>
        <v>8826.4</v>
      </c>
      <c r="P68" s="92">
        <f t="shared" si="30"/>
        <v>0</v>
      </c>
      <c r="Q68" s="92">
        <f t="shared" si="30"/>
        <v>8826.4</v>
      </c>
      <c r="R68" s="92">
        <f t="shared" si="30"/>
        <v>0</v>
      </c>
    </row>
    <row r="69" spans="1:18" ht="18.75">
      <c r="A69" s="109" t="s">
        <v>179</v>
      </c>
      <c r="B69" s="110" t="s">
        <v>316</v>
      </c>
      <c r="C69" s="110" t="s">
        <v>121</v>
      </c>
      <c r="D69" s="110" t="s">
        <v>115</v>
      </c>
      <c r="E69" s="110" t="s">
        <v>56</v>
      </c>
      <c r="F69" s="110" t="s">
        <v>178</v>
      </c>
      <c r="G69" s="81">
        <f>H69+I69+J69</f>
        <v>8830</v>
      </c>
      <c r="H69" s="81"/>
      <c r="I69" s="81">
        <v>8830</v>
      </c>
      <c r="J69" s="81"/>
      <c r="K69" s="81">
        <f>L69+M69+N69</f>
        <v>9160</v>
      </c>
      <c r="L69" s="81"/>
      <c r="M69" s="81">
        <v>9160</v>
      </c>
      <c r="N69" s="81"/>
      <c r="O69" s="81">
        <f>P69+Q69+R69</f>
        <v>8826.4</v>
      </c>
      <c r="P69" s="85"/>
      <c r="Q69" s="85">
        <v>8826.4</v>
      </c>
      <c r="R69" s="85"/>
    </row>
    <row r="70" spans="1:18" ht="39" customHeight="1">
      <c r="A70" s="112" t="s">
        <v>673</v>
      </c>
      <c r="B70" s="110" t="s">
        <v>316</v>
      </c>
      <c r="C70" s="110" t="s">
        <v>121</v>
      </c>
      <c r="D70" s="110" t="s">
        <v>115</v>
      </c>
      <c r="E70" s="110" t="s">
        <v>417</v>
      </c>
      <c r="F70" s="110"/>
      <c r="G70" s="81">
        <f>G71</f>
        <v>4686.7</v>
      </c>
      <c r="H70" s="81">
        <f aca="true" t="shared" si="31" ref="H70:R70">H71</f>
        <v>0</v>
      </c>
      <c r="I70" s="81">
        <f t="shared" si="31"/>
        <v>4686.7</v>
      </c>
      <c r="J70" s="81">
        <f t="shared" si="31"/>
        <v>0</v>
      </c>
      <c r="K70" s="81">
        <f t="shared" si="31"/>
        <v>4699.6</v>
      </c>
      <c r="L70" s="81">
        <f t="shared" si="31"/>
        <v>0</v>
      </c>
      <c r="M70" s="81">
        <f t="shared" si="31"/>
        <v>4699.6</v>
      </c>
      <c r="N70" s="81">
        <f t="shared" si="31"/>
        <v>0</v>
      </c>
      <c r="O70" s="81">
        <f t="shared" si="31"/>
        <v>4703.2</v>
      </c>
      <c r="P70" s="81">
        <f t="shared" si="31"/>
        <v>0</v>
      </c>
      <c r="Q70" s="81">
        <f t="shared" si="31"/>
        <v>4703.2</v>
      </c>
      <c r="R70" s="81">
        <f t="shared" si="31"/>
        <v>0</v>
      </c>
    </row>
    <row r="71" spans="1:18" ht="18.75">
      <c r="A71" s="109" t="s">
        <v>179</v>
      </c>
      <c r="B71" s="110" t="s">
        <v>316</v>
      </c>
      <c r="C71" s="110" t="s">
        <v>121</v>
      </c>
      <c r="D71" s="110" t="s">
        <v>115</v>
      </c>
      <c r="E71" s="110" t="s">
        <v>417</v>
      </c>
      <c r="F71" s="110" t="s">
        <v>178</v>
      </c>
      <c r="G71" s="81">
        <f>H71+I71+J71</f>
        <v>4686.7</v>
      </c>
      <c r="H71" s="81"/>
      <c r="I71" s="81">
        <v>4686.7</v>
      </c>
      <c r="J71" s="81"/>
      <c r="K71" s="81">
        <f>L71+M71+N71</f>
        <v>4699.6</v>
      </c>
      <c r="L71" s="81"/>
      <c r="M71" s="81">
        <v>4699.6</v>
      </c>
      <c r="N71" s="81"/>
      <c r="O71" s="81">
        <f>P71+Q71+R71</f>
        <v>4703.2</v>
      </c>
      <c r="P71" s="81"/>
      <c r="Q71" s="81">
        <v>4703.2</v>
      </c>
      <c r="R71" s="81"/>
    </row>
    <row r="72" spans="1:18" ht="18.75">
      <c r="A72" s="109" t="s">
        <v>99</v>
      </c>
      <c r="B72" s="110" t="s">
        <v>316</v>
      </c>
      <c r="C72" s="110" t="s">
        <v>121</v>
      </c>
      <c r="D72" s="110" t="s">
        <v>121</v>
      </c>
      <c r="E72" s="110"/>
      <c r="F72" s="110"/>
      <c r="G72" s="81">
        <f>G73</f>
        <v>96.7</v>
      </c>
      <c r="H72" s="81">
        <f aca="true" t="shared" si="32" ref="H72:R72">H73</f>
        <v>0</v>
      </c>
      <c r="I72" s="81">
        <f t="shared" si="32"/>
        <v>96.7</v>
      </c>
      <c r="J72" s="81">
        <f t="shared" si="32"/>
        <v>0</v>
      </c>
      <c r="K72" s="81">
        <f t="shared" si="32"/>
        <v>81.9</v>
      </c>
      <c r="L72" s="81">
        <f t="shared" si="32"/>
        <v>0</v>
      </c>
      <c r="M72" s="81">
        <f t="shared" si="32"/>
        <v>81.9</v>
      </c>
      <c r="N72" s="81">
        <f t="shared" si="32"/>
        <v>0</v>
      </c>
      <c r="O72" s="81">
        <f t="shared" si="32"/>
        <v>81.9</v>
      </c>
      <c r="P72" s="81">
        <f t="shared" si="32"/>
        <v>0</v>
      </c>
      <c r="Q72" s="81">
        <f t="shared" si="32"/>
        <v>81.9</v>
      </c>
      <c r="R72" s="81">
        <f t="shared" si="32"/>
        <v>0</v>
      </c>
    </row>
    <row r="73" spans="1:18" ht="40.5" customHeight="1">
      <c r="A73" s="109" t="s">
        <v>455</v>
      </c>
      <c r="B73" s="110" t="s">
        <v>316</v>
      </c>
      <c r="C73" s="110" t="s">
        <v>121</v>
      </c>
      <c r="D73" s="110" t="s">
        <v>121</v>
      </c>
      <c r="E73" s="110" t="s">
        <v>236</v>
      </c>
      <c r="F73" s="110"/>
      <c r="G73" s="81">
        <f>G74+G80+G83+G77</f>
        <v>96.7</v>
      </c>
      <c r="H73" s="81">
        <f>H74+H80+H83</f>
        <v>0</v>
      </c>
      <c r="I73" s="81">
        <f aca="true" t="shared" si="33" ref="I73:R73">I74+I80+I83+I77</f>
        <v>96.7</v>
      </c>
      <c r="J73" s="81">
        <f t="shared" si="33"/>
        <v>0</v>
      </c>
      <c r="K73" s="81">
        <f t="shared" si="33"/>
        <v>81.9</v>
      </c>
      <c r="L73" s="81">
        <f t="shared" si="33"/>
        <v>0</v>
      </c>
      <c r="M73" s="81">
        <f t="shared" si="33"/>
        <v>81.9</v>
      </c>
      <c r="N73" s="81">
        <f t="shared" si="33"/>
        <v>0</v>
      </c>
      <c r="O73" s="81">
        <f t="shared" si="33"/>
        <v>81.9</v>
      </c>
      <c r="P73" s="81">
        <f t="shared" si="33"/>
        <v>0</v>
      </c>
      <c r="Q73" s="81">
        <f t="shared" si="33"/>
        <v>81.9</v>
      </c>
      <c r="R73" s="81">
        <f t="shared" si="33"/>
        <v>0</v>
      </c>
    </row>
    <row r="74" spans="1:18" ht="46.5" customHeight="1">
      <c r="A74" s="109" t="s">
        <v>237</v>
      </c>
      <c r="B74" s="110" t="s">
        <v>316</v>
      </c>
      <c r="C74" s="110" t="s">
        <v>121</v>
      </c>
      <c r="D74" s="110" t="s">
        <v>121</v>
      </c>
      <c r="E74" s="110" t="s">
        <v>457</v>
      </c>
      <c r="F74" s="110"/>
      <c r="G74" s="81">
        <f>G75</f>
        <v>43.3</v>
      </c>
      <c r="H74" s="81">
        <f aca="true" t="shared" si="34" ref="H74:R75">H75</f>
        <v>0</v>
      </c>
      <c r="I74" s="81">
        <f t="shared" si="34"/>
        <v>43.3</v>
      </c>
      <c r="J74" s="81">
        <f t="shared" si="34"/>
        <v>0</v>
      </c>
      <c r="K74" s="81">
        <f t="shared" si="34"/>
        <v>31.9</v>
      </c>
      <c r="L74" s="81">
        <f t="shared" si="34"/>
        <v>0</v>
      </c>
      <c r="M74" s="81">
        <f t="shared" si="34"/>
        <v>31.9</v>
      </c>
      <c r="N74" s="81">
        <f t="shared" si="34"/>
        <v>0</v>
      </c>
      <c r="O74" s="81">
        <f t="shared" si="34"/>
        <v>31.9</v>
      </c>
      <c r="P74" s="81">
        <f t="shared" si="34"/>
        <v>0</v>
      </c>
      <c r="Q74" s="81">
        <f t="shared" si="34"/>
        <v>31.9</v>
      </c>
      <c r="R74" s="81">
        <f t="shared" si="34"/>
        <v>0</v>
      </c>
    </row>
    <row r="75" spans="1:18" ht="23.25" customHeight="1">
      <c r="A75" s="109" t="s">
        <v>168</v>
      </c>
      <c r="B75" s="110" t="s">
        <v>316</v>
      </c>
      <c r="C75" s="110" t="s">
        <v>121</v>
      </c>
      <c r="D75" s="110" t="s">
        <v>121</v>
      </c>
      <c r="E75" s="110" t="s">
        <v>458</v>
      </c>
      <c r="F75" s="110"/>
      <c r="G75" s="81">
        <f>G76</f>
        <v>43.3</v>
      </c>
      <c r="H75" s="81">
        <f t="shared" si="34"/>
        <v>0</v>
      </c>
      <c r="I75" s="81">
        <f t="shared" si="34"/>
        <v>43.3</v>
      </c>
      <c r="J75" s="81">
        <f t="shared" si="34"/>
        <v>0</v>
      </c>
      <c r="K75" s="81">
        <f t="shared" si="34"/>
        <v>31.9</v>
      </c>
      <c r="L75" s="81">
        <f t="shared" si="34"/>
        <v>0</v>
      </c>
      <c r="M75" s="81">
        <f t="shared" si="34"/>
        <v>31.9</v>
      </c>
      <c r="N75" s="81">
        <f t="shared" si="34"/>
        <v>0</v>
      </c>
      <c r="O75" s="81">
        <f t="shared" si="34"/>
        <v>31.9</v>
      </c>
      <c r="P75" s="81">
        <f t="shared" si="34"/>
        <v>0</v>
      </c>
      <c r="Q75" s="81">
        <f t="shared" si="34"/>
        <v>31.9</v>
      </c>
      <c r="R75" s="81">
        <f t="shared" si="34"/>
        <v>0</v>
      </c>
    </row>
    <row r="76" spans="1:18" ht="18.75">
      <c r="A76" s="109" t="s">
        <v>179</v>
      </c>
      <c r="B76" s="110" t="s">
        <v>316</v>
      </c>
      <c r="C76" s="110" t="s">
        <v>121</v>
      </c>
      <c r="D76" s="110" t="s">
        <v>121</v>
      </c>
      <c r="E76" s="110" t="s">
        <v>458</v>
      </c>
      <c r="F76" s="110" t="s">
        <v>178</v>
      </c>
      <c r="G76" s="81">
        <f>H76+I76+J76</f>
        <v>43.3</v>
      </c>
      <c r="H76" s="81"/>
      <c r="I76" s="81">
        <f>11.4+31.9</f>
        <v>43.3</v>
      </c>
      <c r="J76" s="81"/>
      <c r="K76" s="81">
        <f>L76+M76+N76</f>
        <v>31.9</v>
      </c>
      <c r="L76" s="81"/>
      <c r="M76" s="81">
        <v>31.9</v>
      </c>
      <c r="N76" s="81"/>
      <c r="O76" s="81">
        <f>P76+Q76+R76</f>
        <v>31.9</v>
      </c>
      <c r="P76" s="81"/>
      <c r="Q76" s="81">
        <v>31.9</v>
      </c>
      <c r="R76" s="81"/>
    </row>
    <row r="77" spans="1:18" ht="39.75" customHeight="1">
      <c r="A77" s="109" t="s">
        <v>456</v>
      </c>
      <c r="B77" s="110" t="s">
        <v>316</v>
      </c>
      <c r="C77" s="110" t="s">
        <v>121</v>
      </c>
      <c r="D77" s="110" t="s">
        <v>121</v>
      </c>
      <c r="E77" s="110" t="s">
        <v>239</v>
      </c>
      <c r="F77" s="110"/>
      <c r="G77" s="81">
        <f>G78</f>
        <v>11</v>
      </c>
      <c r="H77" s="81"/>
      <c r="I77" s="81">
        <f aca="true" t="shared" si="35" ref="I77:R77">I78</f>
        <v>11</v>
      </c>
      <c r="J77" s="81">
        <f t="shared" si="35"/>
        <v>0</v>
      </c>
      <c r="K77" s="81">
        <f t="shared" si="35"/>
        <v>11</v>
      </c>
      <c r="L77" s="81">
        <f t="shared" si="35"/>
        <v>0</v>
      </c>
      <c r="M77" s="81">
        <f t="shared" si="35"/>
        <v>11</v>
      </c>
      <c r="N77" s="81">
        <f t="shared" si="35"/>
        <v>0</v>
      </c>
      <c r="O77" s="81">
        <f t="shared" si="35"/>
        <v>11</v>
      </c>
      <c r="P77" s="81">
        <f t="shared" si="35"/>
        <v>0</v>
      </c>
      <c r="Q77" s="81">
        <f t="shared" si="35"/>
        <v>11</v>
      </c>
      <c r="R77" s="81">
        <f t="shared" si="35"/>
        <v>0</v>
      </c>
    </row>
    <row r="78" spans="1:18" ht="18.75">
      <c r="A78" s="109" t="s">
        <v>168</v>
      </c>
      <c r="B78" s="110" t="s">
        <v>316</v>
      </c>
      <c r="C78" s="110" t="s">
        <v>121</v>
      </c>
      <c r="D78" s="110" t="s">
        <v>121</v>
      </c>
      <c r="E78" s="110" t="s">
        <v>239</v>
      </c>
      <c r="F78" s="110"/>
      <c r="G78" s="81">
        <f>G79</f>
        <v>11</v>
      </c>
      <c r="H78" s="81"/>
      <c r="I78" s="81">
        <f aca="true" t="shared" si="36" ref="I78:R78">I79</f>
        <v>11</v>
      </c>
      <c r="J78" s="81">
        <f t="shared" si="36"/>
        <v>0</v>
      </c>
      <c r="K78" s="81">
        <f t="shared" si="36"/>
        <v>11</v>
      </c>
      <c r="L78" s="81">
        <f t="shared" si="36"/>
        <v>0</v>
      </c>
      <c r="M78" s="81">
        <f t="shared" si="36"/>
        <v>11</v>
      </c>
      <c r="N78" s="81">
        <f t="shared" si="36"/>
        <v>0</v>
      </c>
      <c r="O78" s="81">
        <f t="shared" si="36"/>
        <v>11</v>
      </c>
      <c r="P78" s="81">
        <f t="shared" si="36"/>
        <v>0</v>
      </c>
      <c r="Q78" s="81">
        <f t="shared" si="36"/>
        <v>11</v>
      </c>
      <c r="R78" s="81">
        <f t="shared" si="36"/>
        <v>0</v>
      </c>
    </row>
    <row r="79" spans="1:18" ht="18.75">
      <c r="A79" s="109" t="s">
        <v>179</v>
      </c>
      <c r="B79" s="110" t="s">
        <v>316</v>
      </c>
      <c r="C79" s="110" t="s">
        <v>121</v>
      </c>
      <c r="D79" s="110" t="s">
        <v>121</v>
      </c>
      <c r="E79" s="110" t="s">
        <v>239</v>
      </c>
      <c r="F79" s="110" t="s">
        <v>178</v>
      </c>
      <c r="G79" s="81">
        <f>H79+I79+J79</f>
        <v>11</v>
      </c>
      <c r="H79" s="81"/>
      <c r="I79" s="81">
        <v>11</v>
      </c>
      <c r="J79" s="81"/>
      <c r="K79" s="81">
        <f>L79+M79+N79</f>
        <v>11</v>
      </c>
      <c r="L79" s="81"/>
      <c r="M79" s="81">
        <v>11</v>
      </c>
      <c r="N79" s="81"/>
      <c r="O79" s="81">
        <f>P79+Q79+R79</f>
        <v>11</v>
      </c>
      <c r="P79" s="81"/>
      <c r="Q79" s="81">
        <v>11</v>
      </c>
      <c r="R79" s="81"/>
    </row>
    <row r="80" spans="1:18" ht="41.25" customHeight="1">
      <c r="A80" s="109" t="s">
        <v>31</v>
      </c>
      <c r="B80" s="110" t="s">
        <v>316</v>
      </c>
      <c r="C80" s="110" t="s">
        <v>121</v>
      </c>
      <c r="D80" s="110" t="s">
        <v>121</v>
      </c>
      <c r="E80" s="110" t="s">
        <v>240</v>
      </c>
      <c r="F80" s="110"/>
      <c r="G80" s="81">
        <f>G81</f>
        <v>27</v>
      </c>
      <c r="H80" s="81">
        <f aca="true" t="shared" si="37" ref="H80:R81">H81</f>
        <v>0</v>
      </c>
      <c r="I80" s="81">
        <f t="shared" si="37"/>
        <v>27</v>
      </c>
      <c r="J80" s="81">
        <f t="shared" si="37"/>
        <v>0</v>
      </c>
      <c r="K80" s="81">
        <f t="shared" si="37"/>
        <v>27</v>
      </c>
      <c r="L80" s="81">
        <f t="shared" si="37"/>
        <v>0</v>
      </c>
      <c r="M80" s="81">
        <f t="shared" si="37"/>
        <v>27</v>
      </c>
      <c r="N80" s="81">
        <f t="shared" si="37"/>
        <v>0</v>
      </c>
      <c r="O80" s="81">
        <f t="shared" si="37"/>
        <v>27</v>
      </c>
      <c r="P80" s="81">
        <f t="shared" si="37"/>
        <v>0</v>
      </c>
      <c r="Q80" s="81">
        <f t="shared" si="37"/>
        <v>27</v>
      </c>
      <c r="R80" s="81">
        <f t="shared" si="37"/>
        <v>0</v>
      </c>
    </row>
    <row r="81" spans="1:18" ht="18.75">
      <c r="A81" s="109" t="s">
        <v>168</v>
      </c>
      <c r="B81" s="110" t="s">
        <v>316</v>
      </c>
      <c r="C81" s="110" t="s">
        <v>121</v>
      </c>
      <c r="D81" s="110" t="s">
        <v>121</v>
      </c>
      <c r="E81" s="110" t="s">
        <v>241</v>
      </c>
      <c r="F81" s="110"/>
      <c r="G81" s="81">
        <f>G82</f>
        <v>27</v>
      </c>
      <c r="H81" s="81">
        <f t="shared" si="37"/>
        <v>0</v>
      </c>
      <c r="I81" s="81">
        <f t="shared" si="37"/>
        <v>27</v>
      </c>
      <c r="J81" s="81">
        <f t="shared" si="37"/>
        <v>0</v>
      </c>
      <c r="K81" s="81">
        <f t="shared" si="37"/>
        <v>27</v>
      </c>
      <c r="L81" s="81">
        <f t="shared" si="37"/>
        <v>0</v>
      </c>
      <c r="M81" s="81">
        <f t="shared" si="37"/>
        <v>27</v>
      </c>
      <c r="N81" s="81">
        <f t="shared" si="37"/>
        <v>0</v>
      </c>
      <c r="O81" s="81">
        <f t="shared" si="37"/>
        <v>27</v>
      </c>
      <c r="P81" s="81">
        <f t="shared" si="37"/>
        <v>0</v>
      </c>
      <c r="Q81" s="81">
        <f t="shared" si="37"/>
        <v>27</v>
      </c>
      <c r="R81" s="81">
        <f t="shared" si="37"/>
        <v>0</v>
      </c>
    </row>
    <row r="82" spans="1:18" ht="18.75">
      <c r="A82" s="109" t="s">
        <v>179</v>
      </c>
      <c r="B82" s="110" t="s">
        <v>316</v>
      </c>
      <c r="C82" s="110" t="s">
        <v>121</v>
      </c>
      <c r="D82" s="110" t="s">
        <v>121</v>
      </c>
      <c r="E82" s="110" t="s">
        <v>241</v>
      </c>
      <c r="F82" s="110" t="s">
        <v>178</v>
      </c>
      <c r="G82" s="81">
        <f>H82+I82+J82</f>
        <v>27</v>
      </c>
      <c r="H82" s="81"/>
      <c r="I82" s="81">
        <v>27</v>
      </c>
      <c r="J82" s="81"/>
      <c r="K82" s="81">
        <f>L82+M82+N82</f>
        <v>27</v>
      </c>
      <c r="L82" s="81"/>
      <c r="M82" s="81">
        <v>27</v>
      </c>
      <c r="N82" s="81"/>
      <c r="O82" s="81">
        <f>P82+Q82+R82</f>
        <v>27</v>
      </c>
      <c r="P82" s="81"/>
      <c r="Q82" s="81">
        <v>27</v>
      </c>
      <c r="R82" s="81"/>
    </row>
    <row r="83" spans="1:18" ht="44.25" customHeight="1">
      <c r="A83" s="109" t="s">
        <v>244</v>
      </c>
      <c r="B83" s="110" t="s">
        <v>316</v>
      </c>
      <c r="C83" s="110" t="s">
        <v>121</v>
      </c>
      <c r="D83" s="110" t="s">
        <v>121</v>
      </c>
      <c r="E83" s="110" t="s">
        <v>242</v>
      </c>
      <c r="F83" s="110"/>
      <c r="G83" s="81">
        <f>G84</f>
        <v>15.4</v>
      </c>
      <c r="H83" s="81">
        <f aca="true" t="shared" si="38" ref="H83:R84">H84</f>
        <v>0</v>
      </c>
      <c r="I83" s="81">
        <f t="shared" si="38"/>
        <v>15.4</v>
      </c>
      <c r="J83" s="81">
        <f t="shared" si="38"/>
        <v>0</v>
      </c>
      <c r="K83" s="81">
        <f t="shared" si="38"/>
        <v>12</v>
      </c>
      <c r="L83" s="81">
        <f t="shared" si="38"/>
        <v>0</v>
      </c>
      <c r="M83" s="81">
        <f t="shared" si="38"/>
        <v>12</v>
      </c>
      <c r="N83" s="81">
        <f t="shared" si="38"/>
        <v>0</v>
      </c>
      <c r="O83" s="81">
        <f t="shared" si="38"/>
        <v>12</v>
      </c>
      <c r="P83" s="81">
        <f t="shared" si="38"/>
        <v>0</v>
      </c>
      <c r="Q83" s="81">
        <f t="shared" si="38"/>
        <v>12</v>
      </c>
      <c r="R83" s="81">
        <f t="shared" si="38"/>
        <v>0</v>
      </c>
    </row>
    <row r="84" spans="1:18" ht="22.5" customHeight="1">
      <c r="A84" s="109" t="s">
        <v>168</v>
      </c>
      <c r="B84" s="110" t="s">
        <v>316</v>
      </c>
      <c r="C84" s="110" t="s">
        <v>121</v>
      </c>
      <c r="D84" s="110" t="s">
        <v>121</v>
      </c>
      <c r="E84" s="110" t="s">
        <v>243</v>
      </c>
      <c r="F84" s="110"/>
      <c r="G84" s="81">
        <f>G85</f>
        <v>15.4</v>
      </c>
      <c r="H84" s="81">
        <f t="shared" si="38"/>
        <v>0</v>
      </c>
      <c r="I84" s="81">
        <f t="shared" si="38"/>
        <v>15.4</v>
      </c>
      <c r="J84" s="81">
        <f t="shared" si="38"/>
        <v>0</v>
      </c>
      <c r="K84" s="81">
        <f t="shared" si="38"/>
        <v>12</v>
      </c>
      <c r="L84" s="81">
        <f t="shared" si="38"/>
        <v>0</v>
      </c>
      <c r="M84" s="81">
        <f t="shared" si="38"/>
        <v>12</v>
      </c>
      <c r="N84" s="81">
        <f t="shared" si="38"/>
        <v>0</v>
      </c>
      <c r="O84" s="81">
        <f t="shared" si="38"/>
        <v>12</v>
      </c>
      <c r="P84" s="81">
        <f t="shared" si="38"/>
        <v>0</v>
      </c>
      <c r="Q84" s="81">
        <f t="shared" si="38"/>
        <v>12</v>
      </c>
      <c r="R84" s="81">
        <f t="shared" si="38"/>
        <v>0</v>
      </c>
    </row>
    <row r="85" spans="1:18" ht="18.75">
      <c r="A85" s="109" t="s">
        <v>179</v>
      </c>
      <c r="B85" s="110" t="s">
        <v>316</v>
      </c>
      <c r="C85" s="110" t="s">
        <v>121</v>
      </c>
      <c r="D85" s="110" t="s">
        <v>121</v>
      </c>
      <c r="E85" s="110" t="s">
        <v>243</v>
      </c>
      <c r="F85" s="110" t="s">
        <v>178</v>
      </c>
      <c r="G85" s="81">
        <f>H85+I85+J85</f>
        <v>15.4</v>
      </c>
      <c r="H85" s="81"/>
      <c r="I85" s="81">
        <f>3.4+12</f>
        <v>15.4</v>
      </c>
      <c r="J85" s="81"/>
      <c r="K85" s="81">
        <f>L85+M85+N85</f>
        <v>12</v>
      </c>
      <c r="L85" s="81"/>
      <c r="M85" s="81">
        <v>12</v>
      </c>
      <c r="N85" s="81"/>
      <c r="O85" s="81">
        <f>P85+Q85+R85</f>
        <v>12</v>
      </c>
      <c r="P85" s="81"/>
      <c r="Q85" s="81">
        <v>12</v>
      </c>
      <c r="R85" s="81"/>
    </row>
    <row r="86" spans="1:18" ht="18.75">
      <c r="A86" s="109" t="s">
        <v>81</v>
      </c>
      <c r="B86" s="110" t="s">
        <v>316</v>
      </c>
      <c r="C86" s="110" t="s">
        <v>125</v>
      </c>
      <c r="D86" s="110" t="s">
        <v>373</v>
      </c>
      <c r="E86" s="110"/>
      <c r="F86" s="110"/>
      <c r="G86" s="81">
        <f aca="true" t="shared" si="39" ref="G86:R86">G87+G131</f>
        <v>54253.3</v>
      </c>
      <c r="H86" s="81">
        <f t="shared" si="39"/>
        <v>5309.4</v>
      </c>
      <c r="I86" s="81">
        <f t="shared" si="39"/>
        <v>48843.9</v>
      </c>
      <c r="J86" s="81">
        <f t="shared" si="39"/>
        <v>100</v>
      </c>
      <c r="K86" s="81">
        <f t="shared" si="39"/>
        <v>48745.5</v>
      </c>
      <c r="L86" s="81">
        <f t="shared" si="39"/>
        <v>340</v>
      </c>
      <c r="M86" s="81">
        <f t="shared" si="39"/>
        <v>48305.5</v>
      </c>
      <c r="N86" s="81">
        <f t="shared" si="39"/>
        <v>100</v>
      </c>
      <c r="O86" s="81">
        <f t="shared" si="39"/>
        <v>48695.49999999999</v>
      </c>
      <c r="P86" s="81">
        <f t="shared" si="39"/>
        <v>340</v>
      </c>
      <c r="Q86" s="81">
        <f t="shared" si="39"/>
        <v>48255.49999999999</v>
      </c>
      <c r="R86" s="81">
        <f t="shared" si="39"/>
        <v>100</v>
      </c>
    </row>
    <row r="87" spans="1:18" ht="18.75">
      <c r="A87" s="109" t="s">
        <v>126</v>
      </c>
      <c r="B87" s="110" t="s">
        <v>316</v>
      </c>
      <c r="C87" s="110" t="s">
        <v>125</v>
      </c>
      <c r="D87" s="110" t="s">
        <v>112</v>
      </c>
      <c r="E87" s="110"/>
      <c r="F87" s="110"/>
      <c r="G87" s="81">
        <f>G88</f>
        <v>52914.4</v>
      </c>
      <c r="H87" s="81">
        <f>H88</f>
        <v>5309.4</v>
      </c>
      <c r="I87" s="81">
        <f>I88</f>
        <v>47505</v>
      </c>
      <c r="J87" s="81">
        <f>J88</f>
        <v>100</v>
      </c>
      <c r="K87" s="81">
        <f aca="true" t="shared" si="40" ref="K87:R87">K88</f>
        <v>47356.6</v>
      </c>
      <c r="L87" s="81">
        <f t="shared" si="40"/>
        <v>340</v>
      </c>
      <c r="M87" s="81">
        <f t="shared" si="40"/>
        <v>46916.6</v>
      </c>
      <c r="N87" s="81">
        <f t="shared" si="40"/>
        <v>100</v>
      </c>
      <c r="O87" s="81">
        <f t="shared" si="40"/>
        <v>47356.59999999999</v>
      </c>
      <c r="P87" s="81">
        <f t="shared" si="40"/>
        <v>340</v>
      </c>
      <c r="Q87" s="81">
        <f t="shared" si="40"/>
        <v>46916.59999999999</v>
      </c>
      <c r="R87" s="81">
        <f t="shared" si="40"/>
        <v>100</v>
      </c>
    </row>
    <row r="88" spans="1:18" ht="39.75" customHeight="1">
      <c r="A88" s="109" t="s">
        <v>554</v>
      </c>
      <c r="B88" s="110" t="s">
        <v>316</v>
      </c>
      <c r="C88" s="110" t="s">
        <v>125</v>
      </c>
      <c r="D88" s="110" t="s">
        <v>112</v>
      </c>
      <c r="E88" s="110" t="s">
        <v>245</v>
      </c>
      <c r="F88" s="110"/>
      <c r="G88" s="81">
        <f aca="true" t="shared" si="41" ref="G88:R88">G89+G102+G110+G125</f>
        <v>52914.4</v>
      </c>
      <c r="H88" s="81">
        <f t="shared" si="41"/>
        <v>5309.4</v>
      </c>
      <c r="I88" s="81">
        <f t="shared" si="41"/>
        <v>47505</v>
      </c>
      <c r="J88" s="81">
        <f t="shared" si="41"/>
        <v>100</v>
      </c>
      <c r="K88" s="81">
        <f t="shared" si="41"/>
        <v>47356.6</v>
      </c>
      <c r="L88" s="81">
        <f t="shared" si="41"/>
        <v>340</v>
      </c>
      <c r="M88" s="81">
        <f t="shared" si="41"/>
        <v>46916.6</v>
      </c>
      <c r="N88" s="81">
        <f t="shared" si="41"/>
        <v>100</v>
      </c>
      <c r="O88" s="81">
        <f t="shared" si="41"/>
        <v>47356.59999999999</v>
      </c>
      <c r="P88" s="81">
        <f t="shared" si="41"/>
        <v>340</v>
      </c>
      <c r="Q88" s="81">
        <f t="shared" si="41"/>
        <v>46916.59999999999</v>
      </c>
      <c r="R88" s="81">
        <f t="shared" si="41"/>
        <v>100</v>
      </c>
    </row>
    <row r="89" spans="1:18" ht="69" customHeight="1">
      <c r="A89" s="109" t="s">
        <v>379</v>
      </c>
      <c r="B89" s="110" t="s">
        <v>316</v>
      </c>
      <c r="C89" s="110" t="s">
        <v>125</v>
      </c>
      <c r="D89" s="110" t="s">
        <v>112</v>
      </c>
      <c r="E89" s="110" t="s">
        <v>246</v>
      </c>
      <c r="F89" s="110"/>
      <c r="G89" s="81">
        <f>G90+G97</f>
        <v>9407.9</v>
      </c>
      <c r="H89" s="81">
        <f aca="true" t="shared" si="42" ref="H89:R89">H90+H97</f>
        <v>0</v>
      </c>
      <c r="I89" s="81">
        <f t="shared" si="42"/>
        <v>9307.9</v>
      </c>
      <c r="J89" s="81">
        <f t="shared" si="42"/>
        <v>100</v>
      </c>
      <c r="K89" s="81">
        <f t="shared" si="42"/>
        <v>9590.8</v>
      </c>
      <c r="L89" s="81">
        <f t="shared" si="42"/>
        <v>0</v>
      </c>
      <c r="M89" s="81">
        <f t="shared" si="42"/>
        <v>9490.8</v>
      </c>
      <c r="N89" s="81">
        <f t="shared" si="42"/>
        <v>100</v>
      </c>
      <c r="O89" s="81">
        <f t="shared" si="42"/>
        <v>9590.8</v>
      </c>
      <c r="P89" s="81">
        <f t="shared" si="42"/>
        <v>0</v>
      </c>
      <c r="Q89" s="81">
        <f t="shared" si="42"/>
        <v>9490.8</v>
      </c>
      <c r="R89" s="81">
        <f t="shared" si="42"/>
        <v>100</v>
      </c>
    </row>
    <row r="90" spans="1:18" ht="22.5" customHeight="1">
      <c r="A90" s="109" t="s">
        <v>340</v>
      </c>
      <c r="B90" s="110" t="s">
        <v>316</v>
      </c>
      <c r="C90" s="110" t="s">
        <v>125</v>
      </c>
      <c r="D90" s="110" t="s">
        <v>112</v>
      </c>
      <c r="E90" s="110" t="s">
        <v>247</v>
      </c>
      <c r="F90" s="110"/>
      <c r="G90" s="81">
        <f>G91+G93+G95</f>
        <v>2846.6</v>
      </c>
      <c r="H90" s="81">
        <f aca="true" t="shared" si="43" ref="H90:N90">H91+H93+H95</f>
        <v>0</v>
      </c>
      <c r="I90" s="81">
        <f t="shared" si="43"/>
        <v>2746.6</v>
      </c>
      <c r="J90" s="81">
        <f t="shared" si="43"/>
        <v>100</v>
      </c>
      <c r="K90" s="81">
        <f t="shared" si="43"/>
        <v>2882.3</v>
      </c>
      <c r="L90" s="81">
        <f t="shared" si="43"/>
        <v>0</v>
      </c>
      <c r="M90" s="81">
        <f t="shared" si="43"/>
        <v>2782.3</v>
      </c>
      <c r="N90" s="81">
        <f t="shared" si="43"/>
        <v>100</v>
      </c>
      <c r="O90" s="81">
        <f>O91+O93+O95</f>
        <v>2882.3</v>
      </c>
      <c r="P90" s="81">
        <f>P91+P93+P95</f>
        <v>0</v>
      </c>
      <c r="Q90" s="81">
        <f>Q91+Q93+Q95</f>
        <v>2782.3</v>
      </c>
      <c r="R90" s="81">
        <f>R91+R93+R95</f>
        <v>100</v>
      </c>
    </row>
    <row r="91" spans="1:18" ht="18.75">
      <c r="A91" s="109" t="s">
        <v>180</v>
      </c>
      <c r="B91" s="110" t="s">
        <v>316</v>
      </c>
      <c r="C91" s="110" t="s">
        <v>125</v>
      </c>
      <c r="D91" s="110" t="s">
        <v>112</v>
      </c>
      <c r="E91" s="110" t="s">
        <v>248</v>
      </c>
      <c r="F91" s="110"/>
      <c r="G91" s="81">
        <f>G92</f>
        <v>1256.6</v>
      </c>
      <c r="H91" s="81">
        <f aca="true" t="shared" si="44" ref="H91:R91">H92</f>
        <v>0</v>
      </c>
      <c r="I91" s="81">
        <f t="shared" si="44"/>
        <v>1256.6</v>
      </c>
      <c r="J91" s="81">
        <f t="shared" si="44"/>
        <v>0</v>
      </c>
      <c r="K91" s="81">
        <f t="shared" si="44"/>
        <v>1162.3</v>
      </c>
      <c r="L91" s="81">
        <f t="shared" si="44"/>
        <v>0</v>
      </c>
      <c r="M91" s="81">
        <f t="shared" si="44"/>
        <v>1162.3</v>
      </c>
      <c r="N91" s="81">
        <f t="shared" si="44"/>
        <v>0</v>
      </c>
      <c r="O91" s="81">
        <f t="shared" si="44"/>
        <v>962.3</v>
      </c>
      <c r="P91" s="81">
        <f t="shared" si="44"/>
        <v>0</v>
      </c>
      <c r="Q91" s="81">
        <f t="shared" si="44"/>
        <v>962.3</v>
      </c>
      <c r="R91" s="81">
        <f t="shared" si="44"/>
        <v>0</v>
      </c>
    </row>
    <row r="92" spans="1:18" ht="23.25" customHeight="1">
      <c r="A92" s="109" t="s">
        <v>179</v>
      </c>
      <c r="B92" s="110" t="s">
        <v>316</v>
      </c>
      <c r="C92" s="110" t="s">
        <v>125</v>
      </c>
      <c r="D92" s="110" t="s">
        <v>112</v>
      </c>
      <c r="E92" s="110" t="s">
        <v>248</v>
      </c>
      <c r="F92" s="110" t="s">
        <v>178</v>
      </c>
      <c r="G92" s="81">
        <f>H92+I92+J92</f>
        <v>1256.6</v>
      </c>
      <c r="H92" s="81"/>
      <c r="I92" s="81">
        <f>1062.6+194</f>
        <v>1256.6</v>
      </c>
      <c r="J92" s="81"/>
      <c r="K92" s="81">
        <f>L92+M92+N92</f>
        <v>1162.3</v>
      </c>
      <c r="L92" s="81"/>
      <c r="M92" s="81">
        <v>1162.3</v>
      </c>
      <c r="N92" s="81"/>
      <c r="O92" s="81">
        <f>P92+Q92+R92</f>
        <v>962.3</v>
      </c>
      <c r="P92" s="85"/>
      <c r="Q92" s="81">
        <v>962.3</v>
      </c>
      <c r="R92" s="85"/>
    </row>
    <row r="93" spans="1:18" ht="44.25" customHeight="1">
      <c r="A93" s="109" t="s">
        <v>607</v>
      </c>
      <c r="B93" s="110" t="s">
        <v>316</v>
      </c>
      <c r="C93" s="110" t="s">
        <v>125</v>
      </c>
      <c r="D93" s="110" t="s">
        <v>112</v>
      </c>
      <c r="E93" s="110" t="s">
        <v>524</v>
      </c>
      <c r="F93" s="110"/>
      <c r="G93" s="81">
        <f>G94</f>
        <v>100</v>
      </c>
      <c r="H93" s="81">
        <f aca="true" t="shared" si="45" ref="H93:R93">H94</f>
        <v>0</v>
      </c>
      <c r="I93" s="81">
        <f t="shared" si="45"/>
        <v>0</v>
      </c>
      <c r="J93" s="81">
        <f t="shared" si="45"/>
        <v>100</v>
      </c>
      <c r="K93" s="81">
        <f t="shared" si="45"/>
        <v>100</v>
      </c>
      <c r="L93" s="81">
        <f t="shared" si="45"/>
        <v>0</v>
      </c>
      <c r="M93" s="81">
        <f t="shared" si="45"/>
        <v>0</v>
      </c>
      <c r="N93" s="81">
        <f t="shared" si="45"/>
        <v>100</v>
      </c>
      <c r="O93" s="81">
        <f t="shared" si="45"/>
        <v>100</v>
      </c>
      <c r="P93" s="81">
        <f t="shared" si="45"/>
        <v>0</v>
      </c>
      <c r="Q93" s="81">
        <f t="shared" si="45"/>
        <v>0</v>
      </c>
      <c r="R93" s="81">
        <f t="shared" si="45"/>
        <v>100</v>
      </c>
    </row>
    <row r="94" spans="1:18" ht="18.75">
      <c r="A94" s="109" t="s">
        <v>179</v>
      </c>
      <c r="B94" s="110" t="s">
        <v>316</v>
      </c>
      <c r="C94" s="110" t="s">
        <v>125</v>
      </c>
      <c r="D94" s="110" t="s">
        <v>112</v>
      </c>
      <c r="E94" s="110" t="s">
        <v>524</v>
      </c>
      <c r="F94" s="110" t="s">
        <v>178</v>
      </c>
      <c r="G94" s="81">
        <f>H94+J94+I94</f>
        <v>100</v>
      </c>
      <c r="H94" s="81"/>
      <c r="I94" s="81"/>
      <c r="J94" s="81">
        <v>100</v>
      </c>
      <c r="K94" s="81">
        <f>L94+M94+N94</f>
        <v>100</v>
      </c>
      <c r="L94" s="81"/>
      <c r="M94" s="81"/>
      <c r="N94" s="81">
        <v>100</v>
      </c>
      <c r="O94" s="81">
        <f>P94+Q94+R94</f>
        <v>100</v>
      </c>
      <c r="P94" s="85"/>
      <c r="Q94" s="85"/>
      <c r="R94" s="85">
        <v>100</v>
      </c>
    </row>
    <row r="95" spans="1:18" ht="42" customHeight="1">
      <c r="A95" s="112" t="s">
        <v>673</v>
      </c>
      <c r="B95" s="110" t="s">
        <v>316</v>
      </c>
      <c r="C95" s="110" t="s">
        <v>125</v>
      </c>
      <c r="D95" s="110" t="s">
        <v>112</v>
      </c>
      <c r="E95" s="110" t="s">
        <v>421</v>
      </c>
      <c r="F95" s="110"/>
      <c r="G95" s="81">
        <f>G96</f>
        <v>1490</v>
      </c>
      <c r="H95" s="81">
        <f aca="true" t="shared" si="46" ref="H95:R95">H96</f>
        <v>0</v>
      </c>
      <c r="I95" s="81">
        <f t="shared" si="46"/>
        <v>1490</v>
      </c>
      <c r="J95" s="81">
        <f t="shared" si="46"/>
        <v>0</v>
      </c>
      <c r="K95" s="81">
        <f t="shared" si="46"/>
        <v>1620</v>
      </c>
      <c r="L95" s="81">
        <f t="shared" si="46"/>
        <v>0</v>
      </c>
      <c r="M95" s="81">
        <f t="shared" si="46"/>
        <v>1620</v>
      </c>
      <c r="N95" s="81">
        <f t="shared" si="46"/>
        <v>0</v>
      </c>
      <c r="O95" s="81">
        <f t="shared" si="46"/>
        <v>1820</v>
      </c>
      <c r="P95" s="81">
        <f t="shared" si="46"/>
        <v>0</v>
      </c>
      <c r="Q95" s="81">
        <f t="shared" si="46"/>
        <v>1820</v>
      </c>
      <c r="R95" s="81">
        <f t="shared" si="46"/>
        <v>0</v>
      </c>
    </row>
    <row r="96" spans="1:18" ht="18.75">
      <c r="A96" s="109" t="s">
        <v>179</v>
      </c>
      <c r="B96" s="110" t="s">
        <v>316</v>
      </c>
      <c r="C96" s="110" t="s">
        <v>125</v>
      </c>
      <c r="D96" s="110" t="s">
        <v>112</v>
      </c>
      <c r="E96" s="110" t="s">
        <v>421</v>
      </c>
      <c r="F96" s="110" t="s">
        <v>178</v>
      </c>
      <c r="G96" s="81">
        <f>H96+I96+J96</f>
        <v>1490</v>
      </c>
      <c r="H96" s="81"/>
      <c r="I96" s="81">
        <v>1490</v>
      </c>
      <c r="J96" s="81"/>
      <c r="K96" s="81">
        <f>L96+M96+N96</f>
        <v>1620</v>
      </c>
      <c r="L96" s="81"/>
      <c r="M96" s="81">
        <v>1620</v>
      </c>
      <c r="N96" s="81"/>
      <c r="O96" s="81">
        <f>P96+Q96+R96</f>
        <v>1820</v>
      </c>
      <c r="P96" s="85"/>
      <c r="Q96" s="81">
        <v>1820</v>
      </c>
      <c r="R96" s="85"/>
    </row>
    <row r="97" spans="1:18" ht="24" customHeight="1">
      <c r="A97" s="109" t="s">
        <v>341</v>
      </c>
      <c r="B97" s="110" t="s">
        <v>316</v>
      </c>
      <c r="C97" s="110" t="s">
        <v>125</v>
      </c>
      <c r="D97" s="110" t="s">
        <v>112</v>
      </c>
      <c r="E97" s="110" t="s">
        <v>57</v>
      </c>
      <c r="F97" s="110"/>
      <c r="G97" s="81">
        <f>G98+G100</f>
        <v>6561.299999999999</v>
      </c>
      <c r="H97" s="81">
        <f aca="true" t="shared" si="47" ref="H97:R97">H98+H100</f>
        <v>0</v>
      </c>
      <c r="I97" s="81">
        <f t="shared" si="47"/>
        <v>6561.299999999999</v>
      </c>
      <c r="J97" s="81">
        <f t="shared" si="47"/>
        <v>0</v>
      </c>
      <c r="K97" s="81">
        <f t="shared" si="47"/>
        <v>6708.5</v>
      </c>
      <c r="L97" s="81">
        <f t="shared" si="47"/>
        <v>0</v>
      </c>
      <c r="M97" s="81">
        <f t="shared" si="47"/>
        <v>6708.5</v>
      </c>
      <c r="N97" s="81">
        <f t="shared" si="47"/>
        <v>0</v>
      </c>
      <c r="O97" s="81">
        <f t="shared" si="47"/>
        <v>6708.5</v>
      </c>
      <c r="P97" s="81">
        <f t="shared" si="47"/>
        <v>0</v>
      </c>
      <c r="Q97" s="81">
        <f t="shared" si="47"/>
        <v>6708.5</v>
      </c>
      <c r="R97" s="81">
        <f t="shared" si="47"/>
        <v>0</v>
      </c>
    </row>
    <row r="98" spans="1:18" ht="18.75">
      <c r="A98" s="109" t="s">
        <v>180</v>
      </c>
      <c r="B98" s="110" t="s">
        <v>316</v>
      </c>
      <c r="C98" s="110" t="s">
        <v>125</v>
      </c>
      <c r="D98" s="110" t="s">
        <v>112</v>
      </c>
      <c r="E98" s="110" t="s">
        <v>58</v>
      </c>
      <c r="F98" s="110"/>
      <c r="G98" s="81">
        <f>G99</f>
        <v>3792.7</v>
      </c>
      <c r="H98" s="81">
        <f aca="true" t="shared" si="48" ref="H98:R98">H99</f>
        <v>0</v>
      </c>
      <c r="I98" s="81">
        <f t="shared" si="48"/>
        <v>3792.7</v>
      </c>
      <c r="J98" s="81">
        <f t="shared" si="48"/>
        <v>0</v>
      </c>
      <c r="K98" s="81">
        <f t="shared" si="48"/>
        <v>3709.4</v>
      </c>
      <c r="L98" s="81">
        <f t="shared" si="48"/>
        <v>0</v>
      </c>
      <c r="M98" s="81">
        <f t="shared" si="48"/>
        <v>3709.4</v>
      </c>
      <c r="N98" s="81">
        <f t="shared" si="48"/>
        <v>0</v>
      </c>
      <c r="O98" s="81">
        <f t="shared" si="48"/>
        <v>3322.2</v>
      </c>
      <c r="P98" s="81">
        <f t="shared" si="48"/>
        <v>0</v>
      </c>
      <c r="Q98" s="81">
        <f t="shared" si="48"/>
        <v>3322.2</v>
      </c>
      <c r="R98" s="81">
        <f t="shared" si="48"/>
        <v>0</v>
      </c>
    </row>
    <row r="99" spans="1:18" ht="18.75">
      <c r="A99" s="109" t="s">
        <v>179</v>
      </c>
      <c r="B99" s="110" t="s">
        <v>316</v>
      </c>
      <c r="C99" s="110" t="s">
        <v>125</v>
      </c>
      <c r="D99" s="110" t="s">
        <v>112</v>
      </c>
      <c r="E99" s="110" t="s">
        <v>58</v>
      </c>
      <c r="F99" s="110" t="s">
        <v>178</v>
      </c>
      <c r="G99" s="81">
        <f>H99+I99+J99</f>
        <v>3792.7</v>
      </c>
      <c r="H99" s="81"/>
      <c r="I99" s="81">
        <f>3551.7+50+130.2+60.8</f>
        <v>3792.7</v>
      </c>
      <c r="J99" s="81"/>
      <c r="K99" s="81">
        <f>L99+M99+N99</f>
        <v>3709.4</v>
      </c>
      <c r="L99" s="81"/>
      <c r="M99" s="81">
        <v>3709.4</v>
      </c>
      <c r="N99" s="81"/>
      <c r="O99" s="81">
        <f>P99+Q99+R99</f>
        <v>3322.2</v>
      </c>
      <c r="P99" s="85"/>
      <c r="Q99" s="81">
        <v>3322.2</v>
      </c>
      <c r="R99" s="85"/>
    </row>
    <row r="100" spans="1:18" ht="43.5" customHeight="1">
      <c r="A100" s="112" t="s">
        <v>673</v>
      </c>
      <c r="B100" s="110" t="s">
        <v>316</v>
      </c>
      <c r="C100" s="110" t="s">
        <v>125</v>
      </c>
      <c r="D100" s="110" t="s">
        <v>112</v>
      </c>
      <c r="E100" s="110" t="s">
        <v>422</v>
      </c>
      <c r="F100" s="110"/>
      <c r="G100" s="81">
        <f>G101</f>
        <v>2768.6</v>
      </c>
      <c r="H100" s="81">
        <f aca="true" t="shared" si="49" ref="H100:R100">H101</f>
        <v>0</v>
      </c>
      <c r="I100" s="81">
        <f t="shared" si="49"/>
        <v>2768.6</v>
      </c>
      <c r="J100" s="81">
        <f t="shared" si="49"/>
        <v>0</v>
      </c>
      <c r="K100" s="81">
        <f t="shared" si="49"/>
        <v>2999.1</v>
      </c>
      <c r="L100" s="81">
        <f t="shared" si="49"/>
        <v>0</v>
      </c>
      <c r="M100" s="81">
        <f t="shared" si="49"/>
        <v>2999.1</v>
      </c>
      <c r="N100" s="81">
        <f t="shared" si="49"/>
        <v>0</v>
      </c>
      <c r="O100" s="81">
        <f t="shared" si="49"/>
        <v>3386.3</v>
      </c>
      <c r="P100" s="81">
        <f t="shared" si="49"/>
        <v>0</v>
      </c>
      <c r="Q100" s="81">
        <f t="shared" si="49"/>
        <v>3386.3</v>
      </c>
      <c r="R100" s="81">
        <f t="shared" si="49"/>
        <v>0</v>
      </c>
    </row>
    <row r="101" spans="1:18" ht="18.75">
      <c r="A101" s="109" t="s">
        <v>179</v>
      </c>
      <c r="B101" s="110" t="s">
        <v>316</v>
      </c>
      <c r="C101" s="110" t="s">
        <v>125</v>
      </c>
      <c r="D101" s="110" t="s">
        <v>112</v>
      </c>
      <c r="E101" s="110" t="s">
        <v>422</v>
      </c>
      <c r="F101" s="110" t="s">
        <v>178</v>
      </c>
      <c r="G101" s="81">
        <f>H101+I101+J101</f>
        <v>2768.6</v>
      </c>
      <c r="H101" s="81"/>
      <c r="I101" s="81">
        <v>2768.6</v>
      </c>
      <c r="J101" s="81"/>
      <c r="K101" s="81">
        <f>L101+M101+N101</f>
        <v>2999.1</v>
      </c>
      <c r="L101" s="81"/>
      <c r="M101" s="81">
        <v>2999.1</v>
      </c>
      <c r="N101" s="81"/>
      <c r="O101" s="81">
        <f>P101+Q101+R101</f>
        <v>3386.3</v>
      </c>
      <c r="P101" s="85"/>
      <c r="Q101" s="81">
        <v>3386.3</v>
      </c>
      <c r="R101" s="85"/>
    </row>
    <row r="102" spans="1:18" ht="43.5" customHeight="1">
      <c r="A102" s="109" t="s">
        <v>192</v>
      </c>
      <c r="B102" s="110" t="s">
        <v>316</v>
      </c>
      <c r="C102" s="110" t="s">
        <v>125</v>
      </c>
      <c r="D102" s="110" t="s">
        <v>112</v>
      </c>
      <c r="E102" s="110" t="s">
        <v>249</v>
      </c>
      <c r="F102" s="110"/>
      <c r="G102" s="81">
        <f>G103</f>
        <v>18963.4</v>
      </c>
      <c r="H102" s="81">
        <f aca="true" t="shared" si="50" ref="H102:R102">H103</f>
        <v>3492.7</v>
      </c>
      <c r="I102" s="81">
        <f t="shared" si="50"/>
        <v>15470.7</v>
      </c>
      <c r="J102" s="81">
        <f t="shared" si="50"/>
        <v>0</v>
      </c>
      <c r="K102" s="81">
        <f t="shared" si="50"/>
        <v>12714.6</v>
      </c>
      <c r="L102" s="81">
        <f t="shared" si="50"/>
        <v>0</v>
      </c>
      <c r="M102" s="81">
        <f t="shared" si="50"/>
        <v>12714.6</v>
      </c>
      <c r="N102" s="81">
        <f t="shared" si="50"/>
        <v>0</v>
      </c>
      <c r="O102" s="81">
        <f t="shared" si="50"/>
        <v>12714.599999999999</v>
      </c>
      <c r="P102" s="81">
        <f t="shared" si="50"/>
        <v>0</v>
      </c>
      <c r="Q102" s="81">
        <f t="shared" si="50"/>
        <v>12714.599999999999</v>
      </c>
      <c r="R102" s="81">
        <f t="shared" si="50"/>
        <v>0</v>
      </c>
    </row>
    <row r="103" spans="1:18" ht="22.5" customHeight="1">
      <c r="A103" s="109" t="s">
        <v>59</v>
      </c>
      <c r="B103" s="110" t="s">
        <v>316</v>
      </c>
      <c r="C103" s="110" t="s">
        <v>125</v>
      </c>
      <c r="D103" s="110" t="s">
        <v>112</v>
      </c>
      <c r="E103" s="110" t="s">
        <v>250</v>
      </c>
      <c r="F103" s="110"/>
      <c r="G103" s="81">
        <f>G104+G106+G108</f>
        <v>18963.4</v>
      </c>
      <c r="H103" s="81">
        <f aca="true" t="shared" si="51" ref="H103:O103">H104+H106+H108</f>
        <v>3492.7</v>
      </c>
      <c r="I103" s="81">
        <f t="shared" si="51"/>
        <v>15470.7</v>
      </c>
      <c r="J103" s="81">
        <f t="shared" si="51"/>
        <v>0</v>
      </c>
      <c r="K103" s="81">
        <f t="shared" si="51"/>
        <v>12714.6</v>
      </c>
      <c r="L103" s="81">
        <f t="shared" si="51"/>
        <v>0</v>
      </c>
      <c r="M103" s="81">
        <f t="shared" si="51"/>
        <v>12714.6</v>
      </c>
      <c r="N103" s="81">
        <f t="shared" si="51"/>
        <v>0</v>
      </c>
      <c r="O103" s="81">
        <f t="shared" si="51"/>
        <v>12714.599999999999</v>
      </c>
      <c r="P103" s="81">
        <f>P104+P106</f>
        <v>0</v>
      </c>
      <c r="Q103" s="81">
        <f>Q104+Q106</f>
        <v>12714.599999999999</v>
      </c>
      <c r="R103" s="81">
        <f>R104+R106</f>
        <v>0</v>
      </c>
    </row>
    <row r="104" spans="1:18" ht="18.75">
      <c r="A104" s="109" t="s">
        <v>180</v>
      </c>
      <c r="B104" s="110" t="s">
        <v>316</v>
      </c>
      <c r="C104" s="110" t="s">
        <v>125</v>
      </c>
      <c r="D104" s="110" t="s">
        <v>112</v>
      </c>
      <c r="E104" s="110" t="s">
        <v>251</v>
      </c>
      <c r="F104" s="110"/>
      <c r="G104" s="81">
        <f>G105</f>
        <v>11231</v>
      </c>
      <c r="H104" s="81">
        <f aca="true" t="shared" si="52" ref="H104:R104">H105</f>
        <v>0</v>
      </c>
      <c r="I104" s="81">
        <f t="shared" si="52"/>
        <v>11231</v>
      </c>
      <c r="J104" s="81">
        <f t="shared" si="52"/>
        <v>0</v>
      </c>
      <c r="K104" s="81">
        <f t="shared" si="52"/>
        <v>8270.5</v>
      </c>
      <c r="L104" s="81">
        <f t="shared" si="52"/>
        <v>0</v>
      </c>
      <c r="M104" s="81">
        <f t="shared" si="52"/>
        <v>8270.5</v>
      </c>
      <c r="N104" s="81">
        <f t="shared" si="52"/>
        <v>0</v>
      </c>
      <c r="O104" s="81">
        <f t="shared" si="52"/>
        <v>7797.7</v>
      </c>
      <c r="P104" s="81">
        <f t="shared" si="52"/>
        <v>0</v>
      </c>
      <c r="Q104" s="81">
        <f t="shared" si="52"/>
        <v>7797.7</v>
      </c>
      <c r="R104" s="81">
        <f t="shared" si="52"/>
        <v>0</v>
      </c>
    </row>
    <row r="105" spans="1:18" ht="18.75">
      <c r="A105" s="109" t="s">
        <v>179</v>
      </c>
      <c r="B105" s="110" t="s">
        <v>316</v>
      </c>
      <c r="C105" s="110" t="s">
        <v>125</v>
      </c>
      <c r="D105" s="110" t="s">
        <v>112</v>
      </c>
      <c r="E105" s="110" t="s">
        <v>251</v>
      </c>
      <c r="F105" s="110" t="s">
        <v>178</v>
      </c>
      <c r="G105" s="81">
        <f>H105+I105+J105</f>
        <v>11231</v>
      </c>
      <c r="H105" s="81"/>
      <c r="I105" s="81">
        <f>8617.4+72+125.6+916+1500</f>
        <v>11231</v>
      </c>
      <c r="J105" s="81"/>
      <c r="K105" s="81">
        <f>L105+M105+N105</f>
        <v>8270.5</v>
      </c>
      <c r="L105" s="81"/>
      <c r="M105" s="81">
        <v>8270.5</v>
      </c>
      <c r="N105" s="81"/>
      <c r="O105" s="81">
        <f>P105+Q105+R105</f>
        <v>7797.7</v>
      </c>
      <c r="P105" s="85"/>
      <c r="Q105" s="81">
        <v>7797.7</v>
      </c>
      <c r="R105" s="85"/>
    </row>
    <row r="106" spans="1:18" ht="42" customHeight="1">
      <c r="A106" s="112" t="s">
        <v>673</v>
      </c>
      <c r="B106" s="110" t="s">
        <v>316</v>
      </c>
      <c r="C106" s="110" t="s">
        <v>125</v>
      </c>
      <c r="D106" s="110" t="s">
        <v>112</v>
      </c>
      <c r="E106" s="110" t="s">
        <v>423</v>
      </c>
      <c r="F106" s="110"/>
      <c r="G106" s="81">
        <f>G107</f>
        <v>4131.6</v>
      </c>
      <c r="H106" s="81">
        <f aca="true" t="shared" si="53" ref="H106:R106">H107</f>
        <v>0</v>
      </c>
      <c r="I106" s="81">
        <f t="shared" si="53"/>
        <v>4131.6</v>
      </c>
      <c r="J106" s="81">
        <f t="shared" si="53"/>
        <v>0</v>
      </c>
      <c r="K106" s="81">
        <f t="shared" si="53"/>
        <v>4444.1</v>
      </c>
      <c r="L106" s="81">
        <f t="shared" si="53"/>
        <v>0</v>
      </c>
      <c r="M106" s="81">
        <f t="shared" si="53"/>
        <v>4444.1</v>
      </c>
      <c r="N106" s="81">
        <f t="shared" si="53"/>
        <v>0</v>
      </c>
      <c r="O106" s="81">
        <f t="shared" si="53"/>
        <v>4916.9</v>
      </c>
      <c r="P106" s="81">
        <f t="shared" si="53"/>
        <v>0</v>
      </c>
      <c r="Q106" s="81">
        <f t="shared" si="53"/>
        <v>4916.9</v>
      </c>
      <c r="R106" s="81">
        <f t="shared" si="53"/>
        <v>0</v>
      </c>
    </row>
    <row r="107" spans="1:18" ht="18.75">
      <c r="A107" s="109" t="s">
        <v>179</v>
      </c>
      <c r="B107" s="110" t="s">
        <v>316</v>
      </c>
      <c r="C107" s="110" t="s">
        <v>125</v>
      </c>
      <c r="D107" s="110" t="s">
        <v>112</v>
      </c>
      <c r="E107" s="110" t="s">
        <v>423</v>
      </c>
      <c r="F107" s="110" t="s">
        <v>178</v>
      </c>
      <c r="G107" s="81">
        <f>H107+I107+J107</f>
        <v>4131.6</v>
      </c>
      <c r="H107" s="81"/>
      <c r="I107" s="81">
        <v>4131.6</v>
      </c>
      <c r="J107" s="81">
        <v>0</v>
      </c>
      <c r="K107" s="81">
        <f>L107+M107+N107</f>
        <v>4444.1</v>
      </c>
      <c r="L107" s="81"/>
      <c r="M107" s="81">
        <v>4444.1</v>
      </c>
      <c r="N107" s="81"/>
      <c r="O107" s="81">
        <f>P107+Q107+R107</f>
        <v>4916.9</v>
      </c>
      <c r="P107" s="85"/>
      <c r="Q107" s="81">
        <v>4916.9</v>
      </c>
      <c r="R107" s="85"/>
    </row>
    <row r="108" spans="1:18" ht="18.75">
      <c r="A108" s="174" t="s">
        <v>682</v>
      </c>
      <c r="B108" s="110" t="s">
        <v>316</v>
      </c>
      <c r="C108" s="110" t="s">
        <v>125</v>
      </c>
      <c r="D108" s="110" t="s">
        <v>112</v>
      </c>
      <c r="E108" s="110" t="s">
        <v>683</v>
      </c>
      <c r="F108" s="110"/>
      <c r="G108" s="81">
        <f>G109</f>
        <v>3600.7999999999997</v>
      </c>
      <c r="H108" s="81">
        <f aca="true" t="shared" si="54" ref="H108:O108">H109</f>
        <v>3492.7</v>
      </c>
      <c r="I108" s="81">
        <f t="shared" si="54"/>
        <v>108.1</v>
      </c>
      <c r="J108" s="81">
        <f t="shared" si="54"/>
        <v>0</v>
      </c>
      <c r="K108" s="81">
        <f t="shared" si="54"/>
        <v>0</v>
      </c>
      <c r="L108" s="81">
        <f t="shared" si="54"/>
        <v>0</v>
      </c>
      <c r="M108" s="81">
        <f t="shared" si="54"/>
        <v>0</v>
      </c>
      <c r="N108" s="81">
        <f t="shared" si="54"/>
        <v>0</v>
      </c>
      <c r="O108" s="81">
        <f t="shared" si="54"/>
        <v>0</v>
      </c>
      <c r="P108" s="85"/>
      <c r="Q108" s="81"/>
      <c r="R108" s="85"/>
    </row>
    <row r="109" spans="1:18" ht="18.75">
      <c r="A109" s="109" t="s">
        <v>179</v>
      </c>
      <c r="B109" s="110" t="s">
        <v>316</v>
      </c>
      <c r="C109" s="110" t="s">
        <v>125</v>
      </c>
      <c r="D109" s="110" t="s">
        <v>112</v>
      </c>
      <c r="E109" s="110" t="s">
        <v>683</v>
      </c>
      <c r="F109" s="110" t="s">
        <v>178</v>
      </c>
      <c r="G109" s="81">
        <f>H109+I109+J109</f>
        <v>3600.7999999999997</v>
      </c>
      <c r="H109" s="81">
        <v>3492.7</v>
      </c>
      <c r="I109" s="81">
        <v>108.1</v>
      </c>
      <c r="J109" s="81"/>
      <c r="K109" s="81"/>
      <c r="L109" s="81"/>
      <c r="M109" s="81"/>
      <c r="N109" s="81"/>
      <c r="O109" s="81"/>
      <c r="P109" s="85"/>
      <c r="Q109" s="81"/>
      <c r="R109" s="85"/>
    </row>
    <row r="110" spans="1:18" ht="24" customHeight="1">
      <c r="A110" s="109" t="s">
        <v>181</v>
      </c>
      <c r="B110" s="110" t="s">
        <v>316</v>
      </c>
      <c r="C110" s="110" t="s">
        <v>125</v>
      </c>
      <c r="D110" s="110" t="s">
        <v>112</v>
      </c>
      <c r="E110" s="110" t="s">
        <v>252</v>
      </c>
      <c r="F110" s="110"/>
      <c r="G110" s="81">
        <f aca="true" t="shared" si="55" ref="G110:R110">G111+G122</f>
        <v>19934.2</v>
      </c>
      <c r="H110" s="81">
        <f t="shared" si="55"/>
        <v>1816.7</v>
      </c>
      <c r="I110" s="81">
        <f t="shared" si="55"/>
        <v>18117.5</v>
      </c>
      <c r="J110" s="81">
        <f t="shared" si="55"/>
        <v>0</v>
      </c>
      <c r="K110" s="81">
        <f t="shared" si="55"/>
        <v>20678.5</v>
      </c>
      <c r="L110" s="81">
        <f t="shared" si="55"/>
        <v>340</v>
      </c>
      <c r="M110" s="81">
        <f t="shared" si="55"/>
        <v>20338.5</v>
      </c>
      <c r="N110" s="81">
        <f t="shared" si="55"/>
        <v>0</v>
      </c>
      <c r="O110" s="81">
        <f t="shared" si="55"/>
        <v>20678.5</v>
      </c>
      <c r="P110" s="81">
        <f t="shared" si="55"/>
        <v>340</v>
      </c>
      <c r="Q110" s="81">
        <f t="shared" si="55"/>
        <v>20338.5</v>
      </c>
      <c r="R110" s="81">
        <f t="shared" si="55"/>
        <v>0</v>
      </c>
    </row>
    <row r="111" spans="1:18" ht="23.25" customHeight="1">
      <c r="A111" s="109" t="s">
        <v>21</v>
      </c>
      <c r="B111" s="110" t="s">
        <v>316</v>
      </c>
      <c r="C111" s="110" t="s">
        <v>125</v>
      </c>
      <c r="D111" s="110" t="s">
        <v>112</v>
      </c>
      <c r="E111" s="110" t="s">
        <v>253</v>
      </c>
      <c r="F111" s="110"/>
      <c r="G111" s="81">
        <f>G112+G116+G118+G120</f>
        <v>19830</v>
      </c>
      <c r="H111" s="81">
        <f aca="true" t="shared" si="56" ref="H111:R111">H112+H116+H118+H120</f>
        <v>1712.5</v>
      </c>
      <c r="I111" s="81">
        <f t="shared" si="56"/>
        <v>18117.5</v>
      </c>
      <c r="J111" s="81">
        <f t="shared" si="56"/>
        <v>0</v>
      </c>
      <c r="K111" s="81">
        <f t="shared" si="56"/>
        <v>20678.5</v>
      </c>
      <c r="L111" s="81">
        <f t="shared" si="56"/>
        <v>340</v>
      </c>
      <c r="M111" s="81">
        <f t="shared" si="56"/>
        <v>20338.5</v>
      </c>
      <c r="N111" s="81">
        <f t="shared" si="56"/>
        <v>0</v>
      </c>
      <c r="O111" s="81">
        <f t="shared" si="56"/>
        <v>20678.5</v>
      </c>
      <c r="P111" s="81">
        <f t="shared" si="56"/>
        <v>340</v>
      </c>
      <c r="Q111" s="81">
        <f t="shared" si="56"/>
        <v>20338.5</v>
      </c>
      <c r="R111" s="81">
        <f t="shared" si="56"/>
        <v>0</v>
      </c>
    </row>
    <row r="112" spans="1:18" ht="18.75">
      <c r="A112" s="109" t="s">
        <v>127</v>
      </c>
      <c r="B112" s="110" t="s">
        <v>316</v>
      </c>
      <c r="C112" s="110" t="s">
        <v>125</v>
      </c>
      <c r="D112" s="110" t="s">
        <v>112</v>
      </c>
      <c r="E112" s="110" t="s">
        <v>254</v>
      </c>
      <c r="F112" s="110"/>
      <c r="G112" s="81">
        <f>G113+G114+G115</f>
        <v>9703.5</v>
      </c>
      <c r="H112" s="81">
        <f aca="true" t="shared" si="57" ref="H112:R112">H113+H114+H115</f>
        <v>0</v>
      </c>
      <c r="I112" s="81">
        <f t="shared" si="57"/>
        <v>9703.5</v>
      </c>
      <c r="J112" s="81">
        <f t="shared" si="57"/>
        <v>0</v>
      </c>
      <c r="K112" s="81">
        <f t="shared" si="57"/>
        <v>11286.1</v>
      </c>
      <c r="L112" s="81">
        <f t="shared" si="57"/>
        <v>0</v>
      </c>
      <c r="M112" s="81">
        <f t="shared" si="57"/>
        <v>11286.1</v>
      </c>
      <c r="N112" s="81">
        <f t="shared" si="57"/>
        <v>0</v>
      </c>
      <c r="O112" s="81">
        <f t="shared" si="57"/>
        <v>10201.8</v>
      </c>
      <c r="P112" s="81">
        <f t="shared" si="57"/>
        <v>0</v>
      </c>
      <c r="Q112" s="81">
        <f t="shared" si="57"/>
        <v>10201.8</v>
      </c>
      <c r="R112" s="81">
        <f t="shared" si="57"/>
        <v>0</v>
      </c>
    </row>
    <row r="113" spans="1:18" ht="24.75" customHeight="1">
      <c r="A113" s="109" t="s">
        <v>575</v>
      </c>
      <c r="B113" s="110" t="s">
        <v>316</v>
      </c>
      <c r="C113" s="110" t="s">
        <v>125</v>
      </c>
      <c r="D113" s="110" t="s">
        <v>112</v>
      </c>
      <c r="E113" s="110" t="s">
        <v>254</v>
      </c>
      <c r="F113" s="110" t="s">
        <v>143</v>
      </c>
      <c r="G113" s="81">
        <f>H113+I113+J113</f>
        <v>7296.5</v>
      </c>
      <c r="H113" s="81"/>
      <c r="I113" s="81">
        <v>7296.5</v>
      </c>
      <c r="J113" s="81"/>
      <c r="K113" s="81">
        <f>L113+M113+N113</f>
        <v>9063.1</v>
      </c>
      <c r="L113" s="81"/>
      <c r="M113" s="81">
        <v>9063.1</v>
      </c>
      <c r="N113" s="81"/>
      <c r="O113" s="81">
        <f>P113+Q113+R113</f>
        <v>7978.8</v>
      </c>
      <c r="P113" s="85"/>
      <c r="Q113" s="81">
        <v>7978.8</v>
      </c>
      <c r="R113" s="85"/>
    </row>
    <row r="114" spans="1:18" ht="48" customHeight="1">
      <c r="A114" s="109" t="s">
        <v>86</v>
      </c>
      <c r="B114" s="110" t="s">
        <v>316</v>
      </c>
      <c r="C114" s="110" t="s">
        <v>125</v>
      </c>
      <c r="D114" s="110" t="s">
        <v>112</v>
      </c>
      <c r="E114" s="110" t="s">
        <v>254</v>
      </c>
      <c r="F114" s="110" t="s">
        <v>167</v>
      </c>
      <c r="G114" s="81">
        <f>H114+I114+J114</f>
        <v>2382</v>
      </c>
      <c r="H114" s="81"/>
      <c r="I114" s="81">
        <f>2236+60+86</f>
        <v>2382</v>
      </c>
      <c r="J114" s="81"/>
      <c r="K114" s="81">
        <f>L114+M114+N114</f>
        <v>2198</v>
      </c>
      <c r="L114" s="81"/>
      <c r="M114" s="81">
        <v>2198</v>
      </c>
      <c r="N114" s="81"/>
      <c r="O114" s="81">
        <f>P114+Q114+R114</f>
        <v>2198</v>
      </c>
      <c r="P114" s="85"/>
      <c r="Q114" s="81">
        <v>2198</v>
      </c>
      <c r="R114" s="85"/>
    </row>
    <row r="115" spans="1:18" ht="18.75">
      <c r="A115" s="109" t="s">
        <v>165</v>
      </c>
      <c r="B115" s="110" t="s">
        <v>316</v>
      </c>
      <c r="C115" s="110" t="s">
        <v>125</v>
      </c>
      <c r="D115" s="110" t="s">
        <v>112</v>
      </c>
      <c r="E115" s="110" t="s">
        <v>254</v>
      </c>
      <c r="F115" s="110" t="s">
        <v>166</v>
      </c>
      <c r="G115" s="81">
        <f>H115+I115+J115</f>
        <v>25</v>
      </c>
      <c r="H115" s="81"/>
      <c r="I115" s="81">
        <v>25</v>
      </c>
      <c r="J115" s="81"/>
      <c r="K115" s="81">
        <f>L115+M115+N115</f>
        <v>25</v>
      </c>
      <c r="L115" s="81"/>
      <c r="M115" s="81">
        <v>25</v>
      </c>
      <c r="N115" s="81"/>
      <c r="O115" s="81">
        <f>P115+Q115+R115</f>
        <v>25</v>
      </c>
      <c r="P115" s="85"/>
      <c r="Q115" s="81">
        <v>25</v>
      </c>
      <c r="R115" s="85"/>
    </row>
    <row r="116" spans="1:18" ht="43.5" customHeight="1">
      <c r="A116" s="112" t="s">
        <v>673</v>
      </c>
      <c r="B116" s="110" t="s">
        <v>316</v>
      </c>
      <c r="C116" s="110" t="s">
        <v>125</v>
      </c>
      <c r="D116" s="110" t="s">
        <v>112</v>
      </c>
      <c r="E116" s="110" t="s">
        <v>424</v>
      </c>
      <c r="F116" s="110"/>
      <c r="G116" s="81">
        <f>G117</f>
        <v>8348</v>
      </c>
      <c r="H116" s="81">
        <f aca="true" t="shared" si="58" ref="H116:R116">H117</f>
        <v>0</v>
      </c>
      <c r="I116" s="81">
        <f t="shared" si="58"/>
        <v>8348</v>
      </c>
      <c r="J116" s="81">
        <f t="shared" si="58"/>
        <v>0</v>
      </c>
      <c r="K116" s="81">
        <f t="shared" si="58"/>
        <v>9014.4</v>
      </c>
      <c r="L116" s="81">
        <f t="shared" si="58"/>
        <v>0</v>
      </c>
      <c r="M116" s="81">
        <f t="shared" si="58"/>
        <v>9014.4</v>
      </c>
      <c r="N116" s="81">
        <f t="shared" si="58"/>
        <v>0</v>
      </c>
      <c r="O116" s="81">
        <f t="shared" si="58"/>
        <v>10098.7</v>
      </c>
      <c r="P116" s="81">
        <f t="shared" si="58"/>
        <v>0</v>
      </c>
      <c r="Q116" s="81">
        <f t="shared" si="58"/>
        <v>10098.7</v>
      </c>
      <c r="R116" s="81">
        <f t="shared" si="58"/>
        <v>0</v>
      </c>
    </row>
    <row r="117" spans="1:18" ht="18.75">
      <c r="A117" s="109" t="s">
        <v>575</v>
      </c>
      <c r="B117" s="110" t="s">
        <v>316</v>
      </c>
      <c r="C117" s="110" t="s">
        <v>125</v>
      </c>
      <c r="D117" s="110" t="s">
        <v>112</v>
      </c>
      <c r="E117" s="110" t="s">
        <v>424</v>
      </c>
      <c r="F117" s="110" t="s">
        <v>143</v>
      </c>
      <c r="G117" s="81">
        <f>H117+I117+J117</f>
        <v>8348</v>
      </c>
      <c r="H117" s="81"/>
      <c r="I117" s="81">
        <v>8348</v>
      </c>
      <c r="J117" s="81"/>
      <c r="K117" s="81">
        <f>L117+M117+N117</f>
        <v>9014.4</v>
      </c>
      <c r="L117" s="81"/>
      <c r="M117" s="81">
        <v>9014.4</v>
      </c>
      <c r="N117" s="81"/>
      <c r="O117" s="81">
        <f>P117+Q117+R117</f>
        <v>10098.7</v>
      </c>
      <c r="P117" s="85"/>
      <c r="Q117" s="81">
        <v>10098.7</v>
      </c>
      <c r="R117" s="85"/>
    </row>
    <row r="118" spans="1:18" ht="33" customHeight="1">
      <c r="A118" s="126" t="s">
        <v>644</v>
      </c>
      <c r="B118" s="110" t="s">
        <v>316</v>
      </c>
      <c r="C118" s="110" t="s">
        <v>125</v>
      </c>
      <c r="D118" s="110" t="s">
        <v>112</v>
      </c>
      <c r="E118" s="110" t="s">
        <v>643</v>
      </c>
      <c r="F118" s="110"/>
      <c r="G118" s="81">
        <f>G119</f>
        <v>378</v>
      </c>
      <c r="H118" s="81">
        <f aca="true" t="shared" si="59" ref="H118:R118">H119</f>
        <v>340</v>
      </c>
      <c r="I118" s="81">
        <f t="shared" si="59"/>
        <v>38</v>
      </c>
      <c r="J118" s="81">
        <f t="shared" si="59"/>
        <v>0</v>
      </c>
      <c r="K118" s="81">
        <f t="shared" si="59"/>
        <v>378</v>
      </c>
      <c r="L118" s="81">
        <f t="shared" si="59"/>
        <v>340</v>
      </c>
      <c r="M118" s="81">
        <f t="shared" si="59"/>
        <v>38</v>
      </c>
      <c r="N118" s="81">
        <f t="shared" si="59"/>
        <v>0</v>
      </c>
      <c r="O118" s="81">
        <f t="shared" si="59"/>
        <v>378</v>
      </c>
      <c r="P118" s="81">
        <f t="shared" si="59"/>
        <v>340</v>
      </c>
      <c r="Q118" s="81">
        <f t="shared" si="59"/>
        <v>38</v>
      </c>
      <c r="R118" s="81">
        <f t="shared" si="59"/>
        <v>0</v>
      </c>
    </row>
    <row r="119" spans="1:18" ht="48" customHeight="1">
      <c r="A119" s="109" t="s">
        <v>86</v>
      </c>
      <c r="B119" s="110" t="s">
        <v>316</v>
      </c>
      <c r="C119" s="110" t="s">
        <v>125</v>
      </c>
      <c r="D119" s="110" t="s">
        <v>112</v>
      </c>
      <c r="E119" s="110" t="s">
        <v>643</v>
      </c>
      <c r="F119" s="110" t="s">
        <v>167</v>
      </c>
      <c r="G119" s="81">
        <f>H119+I119+J119</f>
        <v>378</v>
      </c>
      <c r="H119" s="81">
        <v>340</v>
      </c>
      <c r="I119" s="81">
        <v>38</v>
      </c>
      <c r="J119" s="81"/>
      <c r="K119" s="81">
        <f>L119+M119+N119</f>
        <v>378</v>
      </c>
      <c r="L119" s="81">
        <v>340</v>
      </c>
      <c r="M119" s="81">
        <v>38</v>
      </c>
      <c r="N119" s="81"/>
      <c r="O119" s="81">
        <f>+R119+Q119+P119</f>
        <v>378</v>
      </c>
      <c r="P119" s="96">
        <v>340</v>
      </c>
      <c r="Q119" s="91">
        <v>38</v>
      </c>
      <c r="R119" s="91"/>
    </row>
    <row r="120" spans="1:18" ht="48" customHeight="1">
      <c r="A120" s="109" t="s">
        <v>632</v>
      </c>
      <c r="B120" s="110" t="s">
        <v>316</v>
      </c>
      <c r="C120" s="110" t="s">
        <v>125</v>
      </c>
      <c r="D120" s="110" t="s">
        <v>112</v>
      </c>
      <c r="E120" s="110" t="s">
        <v>631</v>
      </c>
      <c r="F120" s="110"/>
      <c r="G120" s="81">
        <f>G121</f>
        <v>1400.5</v>
      </c>
      <c r="H120" s="81">
        <f aca="true" t="shared" si="60" ref="H120:R120">H121</f>
        <v>1372.5</v>
      </c>
      <c r="I120" s="81">
        <f t="shared" si="60"/>
        <v>28</v>
      </c>
      <c r="J120" s="81">
        <f t="shared" si="60"/>
        <v>0</v>
      </c>
      <c r="K120" s="81">
        <f t="shared" si="60"/>
        <v>0</v>
      </c>
      <c r="L120" s="81">
        <f t="shared" si="60"/>
        <v>0</v>
      </c>
      <c r="M120" s="81">
        <f t="shared" si="60"/>
        <v>0</v>
      </c>
      <c r="N120" s="81">
        <f t="shared" si="60"/>
        <v>0</v>
      </c>
      <c r="O120" s="81">
        <f t="shared" si="60"/>
        <v>0</v>
      </c>
      <c r="P120" s="81">
        <f t="shared" si="60"/>
        <v>0</v>
      </c>
      <c r="Q120" s="81">
        <f t="shared" si="60"/>
        <v>0</v>
      </c>
      <c r="R120" s="81">
        <f t="shared" si="60"/>
        <v>0</v>
      </c>
    </row>
    <row r="121" spans="1:18" ht="37.5">
      <c r="A121" s="109" t="s">
        <v>86</v>
      </c>
      <c r="B121" s="110" t="s">
        <v>316</v>
      </c>
      <c r="C121" s="110" t="s">
        <v>125</v>
      </c>
      <c r="D121" s="110" t="s">
        <v>112</v>
      </c>
      <c r="E121" s="110" t="s">
        <v>630</v>
      </c>
      <c r="F121" s="110" t="s">
        <v>167</v>
      </c>
      <c r="G121" s="81">
        <f>H121+I121+J121</f>
        <v>1400.5</v>
      </c>
      <c r="H121" s="81">
        <v>1372.5</v>
      </c>
      <c r="I121" s="81">
        <v>28</v>
      </c>
      <c r="J121" s="81"/>
      <c r="K121" s="81">
        <f>L121+M121+N121</f>
        <v>0</v>
      </c>
      <c r="L121" s="140"/>
      <c r="M121" s="81"/>
      <c r="N121" s="81"/>
      <c r="O121" s="81">
        <f>P121+Q121+R121</f>
        <v>0</v>
      </c>
      <c r="P121" s="90"/>
      <c r="Q121" s="90"/>
      <c r="R121" s="100"/>
    </row>
    <row r="122" spans="1:18" ht="18.75">
      <c r="A122" s="126" t="s">
        <v>576</v>
      </c>
      <c r="B122" s="110" t="s">
        <v>316</v>
      </c>
      <c r="C122" s="110" t="s">
        <v>125</v>
      </c>
      <c r="D122" s="110" t="s">
        <v>112</v>
      </c>
      <c r="E122" s="110" t="s">
        <v>634</v>
      </c>
      <c r="F122" s="110"/>
      <c r="G122" s="81">
        <f>G123</f>
        <v>104.2</v>
      </c>
      <c r="H122" s="81">
        <f aca="true" t="shared" si="61" ref="H122:R123">H123</f>
        <v>104.2</v>
      </c>
      <c r="I122" s="81">
        <f t="shared" si="61"/>
        <v>0</v>
      </c>
      <c r="J122" s="81">
        <f t="shared" si="61"/>
        <v>0</v>
      </c>
      <c r="K122" s="81">
        <f t="shared" si="61"/>
        <v>0</v>
      </c>
      <c r="L122" s="81">
        <f t="shared" si="61"/>
        <v>0</v>
      </c>
      <c r="M122" s="81">
        <f t="shared" si="61"/>
        <v>0</v>
      </c>
      <c r="N122" s="81">
        <f t="shared" si="61"/>
        <v>0</v>
      </c>
      <c r="O122" s="81">
        <f t="shared" si="61"/>
        <v>0</v>
      </c>
      <c r="P122" s="81">
        <f t="shared" si="61"/>
        <v>0</v>
      </c>
      <c r="Q122" s="81">
        <f t="shared" si="61"/>
        <v>0</v>
      </c>
      <c r="R122" s="81">
        <f t="shared" si="61"/>
        <v>0</v>
      </c>
    </row>
    <row r="123" spans="1:18" ht="44.25" customHeight="1">
      <c r="A123" s="126" t="s">
        <v>633</v>
      </c>
      <c r="B123" s="110" t="s">
        <v>316</v>
      </c>
      <c r="C123" s="110" t="s">
        <v>125</v>
      </c>
      <c r="D123" s="110" t="s">
        <v>112</v>
      </c>
      <c r="E123" s="110" t="s">
        <v>635</v>
      </c>
      <c r="F123" s="110"/>
      <c r="G123" s="81">
        <f>G124</f>
        <v>104.2</v>
      </c>
      <c r="H123" s="81">
        <f t="shared" si="61"/>
        <v>104.2</v>
      </c>
      <c r="I123" s="81">
        <f t="shared" si="61"/>
        <v>0</v>
      </c>
      <c r="J123" s="81">
        <f t="shared" si="61"/>
        <v>0</v>
      </c>
      <c r="K123" s="81">
        <f t="shared" si="61"/>
        <v>0</v>
      </c>
      <c r="L123" s="81">
        <f t="shared" si="61"/>
        <v>0</v>
      </c>
      <c r="M123" s="81">
        <f t="shared" si="61"/>
        <v>0</v>
      </c>
      <c r="N123" s="81">
        <f t="shared" si="61"/>
        <v>0</v>
      </c>
      <c r="O123" s="81">
        <f t="shared" si="61"/>
        <v>0</v>
      </c>
      <c r="P123" s="81">
        <f t="shared" si="61"/>
        <v>0</v>
      </c>
      <c r="Q123" s="81">
        <f t="shared" si="61"/>
        <v>0</v>
      </c>
      <c r="R123" s="81">
        <f t="shared" si="61"/>
        <v>0</v>
      </c>
    </row>
    <row r="124" spans="1:18" ht="43.5" customHeight="1">
      <c r="A124" s="109" t="s">
        <v>86</v>
      </c>
      <c r="B124" s="110" t="s">
        <v>316</v>
      </c>
      <c r="C124" s="110" t="s">
        <v>125</v>
      </c>
      <c r="D124" s="110" t="s">
        <v>112</v>
      </c>
      <c r="E124" s="110" t="s">
        <v>635</v>
      </c>
      <c r="F124" s="110" t="s">
        <v>167</v>
      </c>
      <c r="G124" s="81">
        <f>H124+I124+J124</f>
        <v>104.2</v>
      </c>
      <c r="H124" s="81">
        <v>104.2</v>
      </c>
      <c r="I124" s="81"/>
      <c r="J124" s="81"/>
      <c r="K124" s="81"/>
      <c r="L124" s="140"/>
      <c r="M124" s="81"/>
      <c r="N124" s="81"/>
      <c r="O124" s="81"/>
      <c r="P124" s="90"/>
      <c r="Q124" s="90"/>
      <c r="R124" s="100"/>
    </row>
    <row r="125" spans="1:18" ht="48" customHeight="1">
      <c r="A125" s="109" t="s">
        <v>387</v>
      </c>
      <c r="B125" s="110" t="s">
        <v>316</v>
      </c>
      <c r="C125" s="110" t="s">
        <v>125</v>
      </c>
      <c r="D125" s="110" t="s">
        <v>112</v>
      </c>
      <c r="E125" s="110" t="s">
        <v>255</v>
      </c>
      <c r="F125" s="110"/>
      <c r="G125" s="81">
        <f>G126</f>
        <v>4608.9</v>
      </c>
      <c r="H125" s="81">
        <f aca="true" t="shared" si="62" ref="H125:R125">H126</f>
        <v>0</v>
      </c>
      <c r="I125" s="81">
        <f t="shared" si="62"/>
        <v>4608.9</v>
      </c>
      <c r="J125" s="81">
        <f t="shared" si="62"/>
        <v>0</v>
      </c>
      <c r="K125" s="81">
        <f t="shared" si="62"/>
        <v>4372.7</v>
      </c>
      <c r="L125" s="81">
        <f t="shared" si="62"/>
        <v>0</v>
      </c>
      <c r="M125" s="81">
        <f t="shared" si="62"/>
        <v>4372.7</v>
      </c>
      <c r="N125" s="81">
        <f t="shared" si="62"/>
        <v>0</v>
      </c>
      <c r="O125" s="81">
        <f t="shared" si="62"/>
        <v>4372.700000000001</v>
      </c>
      <c r="P125" s="81">
        <f t="shared" si="62"/>
        <v>0</v>
      </c>
      <c r="Q125" s="81">
        <f t="shared" si="62"/>
        <v>4372.700000000001</v>
      </c>
      <c r="R125" s="81">
        <f t="shared" si="62"/>
        <v>0</v>
      </c>
    </row>
    <row r="126" spans="1:18" ht="37.5">
      <c r="A126" s="109" t="s">
        <v>350</v>
      </c>
      <c r="B126" s="110" t="s">
        <v>316</v>
      </c>
      <c r="C126" s="110" t="s">
        <v>125</v>
      </c>
      <c r="D126" s="110" t="s">
        <v>112</v>
      </c>
      <c r="E126" s="110" t="s">
        <v>256</v>
      </c>
      <c r="F126" s="110"/>
      <c r="G126" s="81">
        <f>G127+G129</f>
        <v>4608.9</v>
      </c>
      <c r="H126" s="81">
        <f aca="true" t="shared" si="63" ref="H126:R126">H127+H129</f>
        <v>0</v>
      </c>
      <c r="I126" s="81">
        <f t="shared" si="63"/>
        <v>4608.9</v>
      </c>
      <c r="J126" s="81">
        <f t="shared" si="63"/>
        <v>0</v>
      </c>
      <c r="K126" s="81">
        <f t="shared" si="63"/>
        <v>4372.7</v>
      </c>
      <c r="L126" s="81">
        <f t="shared" si="63"/>
        <v>0</v>
      </c>
      <c r="M126" s="81">
        <f t="shared" si="63"/>
        <v>4372.7</v>
      </c>
      <c r="N126" s="81">
        <f t="shared" si="63"/>
        <v>0</v>
      </c>
      <c r="O126" s="81">
        <f t="shared" si="63"/>
        <v>4372.700000000001</v>
      </c>
      <c r="P126" s="81">
        <f t="shared" si="63"/>
        <v>0</v>
      </c>
      <c r="Q126" s="81">
        <f t="shared" si="63"/>
        <v>4372.700000000001</v>
      </c>
      <c r="R126" s="81">
        <f t="shared" si="63"/>
        <v>0</v>
      </c>
    </row>
    <row r="127" spans="1:18" ht="18.75">
      <c r="A127" s="109" t="s">
        <v>349</v>
      </c>
      <c r="B127" s="110" t="s">
        <v>316</v>
      </c>
      <c r="C127" s="110" t="s">
        <v>125</v>
      </c>
      <c r="D127" s="110" t="s">
        <v>112</v>
      </c>
      <c r="E127" s="110" t="s">
        <v>348</v>
      </c>
      <c r="F127" s="110"/>
      <c r="G127" s="81">
        <f>G128</f>
        <v>2940.3</v>
      </c>
      <c r="H127" s="81">
        <f aca="true" t="shared" si="64" ref="H127:R127">H128</f>
        <v>0</v>
      </c>
      <c r="I127" s="81">
        <f t="shared" si="64"/>
        <v>2940.3</v>
      </c>
      <c r="J127" s="81">
        <f t="shared" si="64"/>
        <v>0</v>
      </c>
      <c r="K127" s="81">
        <f t="shared" si="64"/>
        <v>2573.2</v>
      </c>
      <c r="L127" s="81">
        <f t="shared" si="64"/>
        <v>0</v>
      </c>
      <c r="M127" s="81">
        <f t="shared" si="64"/>
        <v>2573.2</v>
      </c>
      <c r="N127" s="81">
        <f t="shared" si="64"/>
        <v>0</v>
      </c>
      <c r="O127" s="81">
        <f t="shared" si="64"/>
        <v>2358.8</v>
      </c>
      <c r="P127" s="81">
        <f t="shared" si="64"/>
        <v>0</v>
      </c>
      <c r="Q127" s="81">
        <f t="shared" si="64"/>
        <v>2358.8</v>
      </c>
      <c r="R127" s="81">
        <f t="shared" si="64"/>
        <v>0</v>
      </c>
    </row>
    <row r="128" spans="1:18" ht="18.75">
      <c r="A128" s="109" t="s">
        <v>179</v>
      </c>
      <c r="B128" s="110" t="s">
        <v>316</v>
      </c>
      <c r="C128" s="110" t="s">
        <v>125</v>
      </c>
      <c r="D128" s="110" t="s">
        <v>112</v>
      </c>
      <c r="E128" s="110" t="s">
        <v>348</v>
      </c>
      <c r="F128" s="110" t="s">
        <v>178</v>
      </c>
      <c r="G128" s="81">
        <f>H128+I128+J128</f>
        <v>2940.3</v>
      </c>
      <c r="H128" s="81"/>
      <c r="I128" s="81">
        <f>3250.3-310</f>
        <v>2940.3</v>
      </c>
      <c r="J128" s="81"/>
      <c r="K128" s="81">
        <f>L128+M128+N128</f>
        <v>2573.2</v>
      </c>
      <c r="L128" s="81"/>
      <c r="M128" s="81">
        <v>2573.2</v>
      </c>
      <c r="N128" s="81"/>
      <c r="O128" s="81">
        <f>P128+Q128+R128</f>
        <v>2358.8</v>
      </c>
      <c r="P128" s="85"/>
      <c r="Q128" s="81">
        <v>2358.8</v>
      </c>
      <c r="R128" s="85"/>
    </row>
    <row r="129" spans="1:18" ht="43.5" customHeight="1">
      <c r="A129" s="112" t="s">
        <v>673</v>
      </c>
      <c r="B129" s="110" t="s">
        <v>316</v>
      </c>
      <c r="C129" s="110" t="s">
        <v>125</v>
      </c>
      <c r="D129" s="110" t="s">
        <v>112</v>
      </c>
      <c r="E129" s="110" t="s">
        <v>425</v>
      </c>
      <c r="F129" s="110"/>
      <c r="G129" s="81">
        <f>G130</f>
        <v>1668.6</v>
      </c>
      <c r="H129" s="81">
        <f aca="true" t="shared" si="65" ref="H129:R129">H130</f>
        <v>0</v>
      </c>
      <c r="I129" s="81">
        <f t="shared" si="65"/>
        <v>1668.6</v>
      </c>
      <c r="J129" s="81">
        <f t="shared" si="65"/>
        <v>0</v>
      </c>
      <c r="K129" s="81">
        <f t="shared" si="65"/>
        <v>1799.5</v>
      </c>
      <c r="L129" s="81">
        <f t="shared" si="65"/>
        <v>0</v>
      </c>
      <c r="M129" s="81">
        <f t="shared" si="65"/>
        <v>1799.5</v>
      </c>
      <c r="N129" s="81">
        <f t="shared" si="65"/>
        <v>0</v>
      </c>
      <c r="O129" s="81">
        <f t="shared" si="65"/>
        <v>2013.9</v>
      </c>
      <c r="P129" s="81">
        <f t="shared" si="65"/>
        <v>0</v>
      </c>
      <c r="Q129" s="81">
        <f t="shared" si="65"/>
        <v>2013.9</v>
      </c>
      <c r="R129" s="81">
        <f t="shared" si="65"/>
        <v>0</v>
      </c>
    </row>
    <row r="130" spans="1:18" ht="18.75">
      <c r="A130" s="109" t="s">
        <v>179</v>
      </c>
      <c r="B130" s="110" t="s">
        <v>316</v>
      </c>
      <c r="C130" s="110" t="s">
        <v>125</v>
      </c>
      <c r="D130" s="110" t="s">
        <v>112</v>
      </c>
      <c r="E130" s="110" t="s">
        <v>425</v>
      </c>
      <c r="F130" s="110" t="s">
        <v>178</v>
      </c>
      <c r="G130" s="81">
        <f>H130+I130+J130</f>
        <v>1668.6</v>
      </c>
      <c r="H130" s="81"/>
      <c r="I130" s="81">
        <v>1668.6</v>
      </c>
      <c r="J130" s="81"/>
      <c r="K130" s="81">
        <f>L130+M130+N130</f>
        <v>1799.5</v>
      </c>
      <c r="L130" s="81"/>
      <c r="M130" s="81">
        <v>1799.5</v>
      </c>
      <c r="N130" s="81"/>
      <c r="O130" s="81">
        <f>P130+Q130+R130</f>
        <v>2013.9</v>
      </c>
      <c r="P130" s="85"/>
      <c r="Q130" s="81">
        <v>2013.9</v>
      </c>
      <c r="R130" s="85"/>
    </row>
    <row r="131" spans="1:18" ht="18.75">
      <c r="A131" s="109" t="s">
        <v>151</v>
      </c>
      <c r="B131" s="110" t="s">
        <v>316</v>
      </c>
      <c r="C131" s="110" t="s">
        <v>125</v>
      </c>
      <c r="D131" s="110" t="s">
        <v>113</v>
      </c>
      <c r="E131" s="110"/>
      <c r="F131" s="110"/>
      <c r="G131" s="81">
        <f>G132+G140</f>
        <v>1338.9</v>
      </c>
      <c r="H131" s="81">
        <f aca="true" t="shared" si="66" ref="H131:R131">H132+H140</f>
        <v>0</v>
      </c>
      <c r="I131" s="81">
        <f t="shared" si="66"/>
        <v>1338.9</v>
      </c>
      <c r="J131" s="81">
        <f t="shared" si="66"/>
        <v>0</v>
      </c>
      <c r="K131" s="81">
        <f t="shared" si="66"/>
        <v>1388.9</v>
      </c>
      <c r="L131" s="81">
        <f t="shared" si="66"/>
        <v>0</v>
      </c>
      <c r="M131" s="81">
        <f t="shared" si="66"/>
        <v>1388.9</v>
      </c>
      <c r="N131" s="81">
        <f t="shared" si="66"/>
        <v>0</v>
      </c>
      <c r="O131" s="81">
        <f t="shared" si="66"/>
        <v>1338.9</v>
      </c>
      <c r="P131" s="81">
        <f t="shared" si="66"/>
        <v>0</v>
      </c>
      <c r="Q131" s="81">
        <f t="shared" si="66"/>
        <v>1338.9</v>
      </c>
      <c r="R131" s="81">
        <f t="shared" si="66"/>
        <v>0</v>
      </c>
    </row>
    <row r="132" spans="1:18" ht="42" customHeight="1">
      <c r="A132" s="109" t="s">
        <v>554</v>
      </c>
      <c r="B132" s="110" t="s">
        <v>316</v>
      </c>
      <c r="C132" s="110" t="s">
        <v>125</v>
      </c>
      <c r="D132" s="110" t="s">
        <v>113</v>
      </c>
      <c r="E132" s="110" t="s">
        <v>245</v>
      </c>
      <c r="F132" s="110"/>
      <c r="G132" s="81">
        <f>G133</f>
        <v>1318.9</v>
      </c>
      <c r="H132" s="81">
        <f aca="true" t="shared" si="67" ref="H132:R133">H133</f>
        <v>0</v>
      </c>
      <c r="I132" s="81">
        <f t="shared" si="67"/>
        <v>1318.9</v>
      </c>
      <c r="J132" s="81">
        <f t="shared" si="67"/>
        <v>0</v>
      </c>
      <c r="K132" s="81">
        <f t="shared" si="67"/>
        <v>1368.9</v>
      </c>
      <c r="L132" s="81">
        <f t="shared" si="67"/>
        <v>0</v>
      </c>
      <c r="M132" s="81">
        <f t="shared" si="67"/>
        <v>1368.9</v>
      </c>
      <c r="N132" s="81">
        <f t="shared" si="67"/>
        <v>0</v>
      </c>
      <c r="O132" s="81">
        <f t="shared" si="67"/>
        <v>1318.9</v>
      </c>
      <c r="P132" s="81">
        <f t="shared" si="67"/>
        <v>0</v>
      </c>
      <c r="Q132" s="81">
        <f t="shared" si="67"/>
        <v>1318.9</v>
      </c>
      <c r="R132" s="81">
        <f t="shared" si="67"/>
        <v>0</v>
      </c>
    </row>
    <row r="133" spans="1:18" ht="18.75">
      <c r="A133" s="109" t="s">
        <v>211</v>
      </c>
      <c r="B133" s="110" t="s">
        <v>316</v>
      </c>
      <c r="C133" s="110" t="s">
        <v>125</v>
      </c>
      <c r="D133" s="110" t="s">
        <v>113</v>
      </c>
      <c r="E133" s="110" t="s">
        <v>345</v>
      </c>
      <c r="F133" s="110"/>
      <c r="G133" s="81">
        <f>G134</f>
        <v>1318.9</v>
      </c>
      <c r="H133" s="81">
        <f t="shared" si="67"/>
        <v>0</v>
      </c>
      <c r="I133" s="81">
        <f t="shared" si="67"/>
        <v>1318.9</v>
      </c>
      <c r="J133" s="81">
        <f t="shared" si="67"/>
        <v>0</v>
      </c>
      <c r="K133" s="81">
        <f t="shared" si="67"/>
        <v>1368.9</v>
      </c>
      <c r="L133" s="81">
        <f t="shared" si="67"/>
        <v>0</v>
      </c>
      <c r="M133" s="81">
        <f t="shared" si="67"/>
        <v>1368.9</v>
      </c>
      <c r="N133" s="81">
        <f t="shared" si="67"/>
        <v>0</v>
      </c>
      <c r="O133" s="81">
        <f t="shared" si="67"/>
        <v>1318.9</v>
      </c>
      <c r="P133" s="81">
        <f t="shared" si="67"/>
        <v>0</v>
      </c>
      <c r="Q133" s="81">
        <f t="shared" si="67"/>
        <v>1318.9</v>
      </c>
      <c r="R133" s="81">
        <f t="shared" si="67"/>
        <v>0</v>
      </c>
    </row>
    <row r="134" spans="1:18" ht="42.75" customHeight="1">
      <c r="A134" s="109" t="s">
        <v>315</v>
      </c>
      <c r="B134" s="110" t="s">
        <v>316</v>
      </c>
      <c r="C134" s="110" t="s">
        <v>125</v>
      </c>
      <c r="D134" s="110" t="s">
        <v>113</v>
      </c>
      <c r="E134" s="110" t="s">
        <v>346</v>
      </c>
      <c r="F134" s="110"/>
      <c r="G134" s="81">
        <f>G135+G138</f>
        <v>1318.9</v>
      </c>
      <c r="H134" s="81">
        <f aca="true" t="shared" si="68" ref="H134:R134">H135+H138</f>
        <v>0</v>
      </c>
      <c r="I134" s="81">
        <f t="shared" si="68"/>
        <v>1318.9</v>
      </c>
      <c r="J134" s="81">
        <f t="shared" si="68"/>
        <v>0</v>
      </c>
      <c r="K134" s="81">
        <f t="shared" si="68"/>
        <v>1368.9</v>
      </c>
      <c r="L134" s="81">
        <f t="shared" si="68"/>
        <v>0</v>
      </c>
      <c r="M134" s="81">
        <f t="shared" si="68"/>
        <v>1368.9</v>
      </c>
      <c r="N134" s="81">
        <f t="shared" si="68"/>
        <v>0</v>
      </c>
      <c r="O134" s="81">
        <f t="shared" si="68"/>
        <v>1318.9</v>
      </c>
      <c r="P134" s="81">
        <f t="shared" si="68"/>
        <v>0</v>
      </c>
      <c r="Q134" s="81">
        <f t="shared" si="68"/>
        <v>1318.9</v>
      </c>
      <c r="R134" s="81">
        <f t="shared" si="68"/>
        <v>0</v>
      </c>
    </row>
    <row r="135" spans="1:18" ht="24.75" customHeight="1">
      <c r="A135" s="109" t="s">
        <v>177</v>
      </c>
      <c r="B135" s="110" t="s">
        <v>316</v>
      </c>
      <c r="C135" s="110" t="s">
        <v>125</v>
      </c>
      <c r="D135" s="110" t="s">
        <v>113</v>
      </c>
      <c r="E135" s="110" t="s">
        <v>347</v>
      </c>
      <c r="F135" s="110"/>
      <c r="G135" s="81">
        <f>G136+G137</f>
        <v>898.1</v>
      </c>
      <c r="H135" s="81">
        <f aca="true" t="shared" si="69" ref="H135:R135">H136+H137</f>
        <v>0</v>
      </c>
      <c r="I135" s="81">
        <f t="shared" si="69"/>
        <v>898.1</v>
      </c>
      <c r="J135" s="81">
        <f t="shared" si="69"/>
        <v>0</v>
      </c>
      <c r="K135" s="81">
        <f t="shared" si="69"/>
        <v>954.3000000000001</v>
      </c>
      <c r="L135" s="81">
        <f t="shared" si="69"/>
        <v>0</v>
      </c>
      <c r="M135" s="81">
        <f t="shared" si="69"/>
        <v>954.3000000000001</v>
      </c>
      <c r="N135" s="81">
        <f t="shared" si="69"/>
        <v>0</v>
      </c>
      <c r="O135" s="81">
        <f t="shared" si="69"/>
        <v>904.3000000000001</v>
      </c>
      <c r="P135" s="81">
        <f t="shared" si="69"/>
        <v>0</v>
      </c>
      <c r="Q135" s="81">
        <f t="shared" si="69"/>
        <v>904.3000000000001</v>
      </c>
      <c r="R135" s="81">
        <f t="shared" si="69"/>
        <v>0</v>
      </c>
    </row>
    <row r="136" spans="1:18" ht="22.5" customHeight="1">
      <c r="A136" s="109" t="s">
        <v>163</v>
      </c>
      <c r="B136" s="110" t="s">
        <v>316</v>
      </c>
      <c r="C136" s="110" t="s">
        <v>125</v>
      </c>
      <c r="D136" s="110" t="s">
        <v>113</v>
      </c>
      <c r="E136" s="110" t="s">
        <v>347</v>
      </c>
      <c r="F136" s="110" t="s">
        <v>164</v>
      </c>
      <c r="G136" s="81">
        <f>H136+I136+J136</f>
        <v>822.4</v>
      </c>
      <c r="H136" s="81"/>
      <c r="I136" s="81">
        <v>822.4</v>
      </c>
      <c r="J136" s="81"/>
      <c r="K136" s="81">
        <f>L136+M136+N136</f>
        <v>878.6</v>
      </c>
      <c r="L136" s="81"/>
      <c r="M136" s="81">
        <v>878.6</v>
      </c>
      <c r="N136" s="81"/>
      <c r="O136" s="81">
        <f>P136+Q136+R136</f>
        <v>828.6</v>
      </c>
      <c r="P136" s="85"/>
      <c r="Q136" s="81">
        <v>828.6</v>
      </c>
      <c r="R136" s="85"/>
    </row>
    <row r="137" spans="1:18" ht="48" customHeight="1">
      <c r="A137" s="109" t="s">
        <v>86</v>
      </c>
      <c r="B137" s="110" t="s">
        <v>316</v>
      </c>
      <c r="C137" s="110" t="s">
        <v>125</v>
      </c>
      <c r="D137" s="110" t="s">
        <v>113</v>
      </c>
      <c r="E137" s="110" t="s">
        <v>347</v>
      </c>
      <c r="F137" s="110" t="s">
        <v>167</v>
      </c>
      <c r="G137" s="81">
        <f>H137+I137+J137</f>
        <v>75.7</v>
      </c>
      <c r="H137" s="81"/>
      <c r="I137" s="81">
        <v>75.7</v>
      </c>
      <c r="J137" s="81"/>
      <c r="K137" s="81">
        <f>L137+M137+N137</f>
        <v>75.7</v>
      </c>
      <c r="L137" s="81"/>
      <c r="M137" s="81">
        <v>75.7</v>
      </c>
      <c r="N137" s="81"/>
      <c r="O137" s="81">
        <f>P137+Q137+R137</f>
        <v>75.7</v>
      </c>
      <c r="P137" s="85"/>
      <c r="Q137" s="81">
        <v>75.7</v>
      </c>
      <c r="R137" s="85"/>
    </row>
    <row r="138" spans="1:18" ht="42" customHeight="1">
      <c r="A138" s="112" t="s">
        <v>673</v>
      </c>
      <c r="B138" s="110" t="s">
        <v>316</v>
      </c>
      <c r="C138" s="110" t="s">
        <v>125</v>
      </c>
      <c r="D138" s="110" t="s">
        <v>113</v>
      </c>
      <c r="E138" s="110" t="s">
        <v>429</v>
      </c>
      <c r="F138" s="110"/>
      <c r="G138" s="81">
        <f>G139</f>
        <v>420.8</v>
      </c>
      <c r="H138" s="81">
        <f aca="true" t="shared" si="70" ref="H138:R138">H139</f>
        <v>0</v>
      </c>
      <c r="I138" s="81">
        <f t="shared" si="70"/>
        <v>420.8</v>
      </c>
      <c r="J138" s="81">
        <f t="shared" si="70"/>
        <v>0</v>
      </c>
      <c r="K138" s="81">
        <f t="shared" si="70"/>
        <v>414.6</v>
      </c>
      <c r="L138" s="81">
        <f t="shared" si="70"/>
        <v>0</v>
      </c>
      <c r="M138" s="81">
        <f t="shared" si="70"/>
        <v>414.6</v>
      </c>
      <c r="N138" s="81">
        <f t="shared" si="70"/>
        <v>0</v>
      </c>
      <c r="O138" s="81">
        <f t="shared" si="70"/>
        <v>414.6</v>
      </c>
      <c r="P138" s="81">
        <f t="shared" si="70"/>
        <v>0</v>
      </c>
      <c r="Q138" s="81">
        <f t="shared" si="70"/>
        <v>414.6</v>
      </c>
      <c r="R138" s="81">
        <f t="shared" si="70"/>
        <v>0</v>
      </c>
    </row>
    <row r="139" spans="1:18" ht="25.5" customHeight="1">
      <c r="A139" s="109" t="s">
        <v>163</v>
      </c>
      <c r="B139" s="110" t="s">
        <v>316</v>
      </c>
      <c r="C139" s="110" t="s">
        <v>125</v>
      </c>
      <c r="D139" s="110" t="s">
        <v>113</v>
      </c>
      <c r="E139" s="110" t="s">
        <v>429</v>
      </c>
      <c r="F139" s="110" t="s">
        <v>164</v>
      </c>
      <c r="G139" s="81">
        <f>H139+I139+J139</f>
        <v>420.8</v>
      </c>
      <c r="H139" s="81"/>
      <c r="I139" s="81">
        <v>420.8</v>
      </c>
      <c r="J139" s="81"/>
      <c r="K139" s="81">
        <f>L139+M139+N139</f>
        <v>414.6</v>
      </c>
      <c r="L139" s="81"/>
      <c r="M139" s="81">
        <v>414.6</v>
      </c>
      <c r="N139" s="81"/>
      <c r="O139" s="81">
        <f>P139+Q139+R139</f>
        <v>414.6</v>
      </c>
      <c r="P139" s="85"/>
      <c r="Q139" s="81">
        <v>414.6</v>
      </c>
      <c r="R139" s="85"/>
    </row>
    <row r="140" spans="1:18" ht="39.75" customHeight="1">
      <c r="A140" s="109" t="s">
        <v>487</v>
      </c>
      <c r="B140" s="110" t="s">
        <v>316</v>
      </c>
      <c r="C140" s="110" t="s">
        <v>125</v>
      </c>
      <c r="D140" s="110" t="s">
        <v>113</v>
      </c>
      <c r="E140" s="110" t="s">
        <v>230</v>
      </c>
      <c r="F140" s="110"/>
      <c r="G140" s="81">
        <f aca="true" t="shared" si="71" ref="G140:R140">G145+G141</f>
        <v>20</v>
      </c>
      <c r="H140" s="81">
        <f t="shared" si="71"/>
        <v>0</v>
      </c>
      <c r="I140" s="81">
        <f t="shared" si="71"/>
        <v>20</v>
      </c>
      <c r="J140" s="81">
        <f t="shared" si="71"/>
        <v>0</v>
      </c>
      <c r="K140" s="81">
        <f t="shared" si="71"/>
        <v>20</v>
      </c>
      <c r="L140" s="81">
        <f t="shared" si="71"/>
        <v>0</v>
      </c>
      <c r="M140" s="81">
        <f t="shared" si="71"/>
        <v>20</v>
      </c>
      <c r="N140" s="81">
        <f t="shared" si="71"/>
        <v>0</v>
      </c>
      <c r="O140" s="81">
        <f t="shared" si="71"/>
        <v>20</v>
      </c>
      <c r="P140" s="81">
        <f t="shared" si="71"/>
        <v>0</v>
      </c>
      <c r="Q140" s="81">
        <f t="shared" si="71"/>
        <v>20</v>
      </c>
      <c r="R140" s="81">
        <f t="shared" si="71"/>
        <v>0</v>
      </c>
    </row>
    <row r="141" spans="1:18" ht="21.75" customHeight="1">
      <c r="A141" s="109" t="s">
        <v>184</v>
      </c>
      <c r="B141" s="110" t="s">
        <v>316</v>
      </c>
      <c r="C141" s="110" t="s">
        <v>125</v>
      </c>
      <c r="D141" s="110" t="s">
        <v>113</v>
      </c>
      <c r="E141" s="111" t="s">
        <v>60</v>
      </c>
      <c r="F141" s="110"/>
      <c r="G141" s="81">
        <f>G142</f>
        <v>13</v>
      </c>
      <c r="H141" s="81">
        <f aca="true" t="shared" si="72" ref="H141:R143">H142</f>
        <v>0</v>
      </c>
      <c r="I141" s="81">
        <f t="shared" si="72"/>
        <v>13</v>
      </c>
      <c r="J141" s="81">
        <f t="shared" si="72"/>
        <v>0</v>
      </c>
      <c r="K141" s="81">
        <f t="shared" si="72"/>
        <v>13</v>
      </c>
      <c r="L141" s="81">
        <f t="shared" si="72"/>
        <v>0</v>
      </c>
      <c r="M141" s="81">
        <f t="shared" si="72"/>
        <v>13</v>
      </c>
      <c r="N141" s="81">
        <f t="shared" si="72"/>
        <v>0</v>
      </c>
      <c r="O141" s="81">
        <f t="shared" si="72"/>
        <v>13</v>
      </c>
      <c r="P141" s="81">
        <f t="shared" si="72"/>
        <v>0</v>
      </c>
      <c r="Q141" s="81">
        <f t="shared" si="72"/>
        <v>13</v>
      </c>
      <c r="R141" s="81">
        <f t="shared" si="72"/>
        <v>0</v>
      </c>
    </row>
    <row r="142" spans="1:18" ht="51" customHeight="1">
      <c r="A142" s="109" t="s">
        <v>378</v>
      </c>
      <c r="B142" s="110" t="s">
        <v>316</v>
      </c>
      <c r="C142" s="110" t="s">
        <v>125</v>
      </c>
      <c r="D142" s="110" t="s">
        <v>113</v>
      </c>
      <c r="E142" s="111" t="s">
        <v>377</v>
      </c>
      <c r="F142" s="110"/>
      <c r="G142" s="81">
        <f>G143</f>
        <v>13</v>
      </c>
      <c r="H142" s="81">
        <f t="shared" si="72"/>
        <v>0</v>
      </c>
      <c r="I142" s="81">
        <f t="shared" si="72"/>
        <v>13</v>
      </c>
      <c r="J142" s="81">
        <f t="shared" si="72"/>
        <v>0</v>
      </c>
      <c r="K142" s="81">
        <f t="shared" si="72"/>
        <v>13</v>
      </c>
      <c r="L142" s="81">
        <f t="shared" si="72"/>
        <v>0</v>
      </c>
      <c r="M142" s="81">
        <f t="shared" si="72"/>
        <v>13</v>
      </c>
      <c r="N142" s="81">
        <f t="shared" si="72"/>
        <v>0</v>
      </c>
      <c r="O142" s="81">
        <f t="shared" si="72"/>
        <v>13</v>
      </c>
      <c r="P142" s="81">
        <f t="shared" si="72"/>
        <v>0</v>
      </c>
      <c r="Q142" s="81">
        <f t="shared" si="72"/>
        <v>13</v>
      </c>
      <c r="R142" s="81">
        <f t="shared" si="72"/>
        <v>0</v>
      </c>
    </row>
    <row r="143" spans="1:18" ht="35.25" customHeight="1">
      <c r="A143" s="109" t="s">
        <v>313</v>
      </c>
      <c r="B143" s="110" t="s">
        <v>316</v>
      </c>
      <c r="C143" s="110" t="s">
        <v>125</v>
      </c>
      <c r="D143" s="110" t="s">
        <v>113</v>
      </c>
      <c r="E143" s="110" t="s">
        <v>540</v>
      </c>
      <c r="F143" s="110"/>
      <c r="G143" s="81">
        <f>G144</f>
        <v>13</v>
      </c>
      <c r="H143" s="81">
        <f t="shared" si="72"/>
        <v>0</v>
      </c>
      <c r="I143" s="81">
        <f t="shared" si="72"/>
        <v>13</v>
      </c>
      <c r="J143" s="81">
        <f t="shared" si="72"/>
        <v>0</v>
      </c>
      <c r="K143" s="81">
        <f t="shared" si="72"/>
        <v>13</v>
      </c>
      <c r="L143" s="81">
        <f t="shared" si="72"/>
        <v>0</v>
      </c>
      <c r="M143" s="81">
        <f t="shared" si="72"/>
        <v>13</v>
      </c>
      <c r="N143" s="81">
        <f t="shared" si="72"/>
        <v>0</v>
      </c>
      <c r="O143" s="81">
        <f t="shared" si="72"/>
        <v>13</v>
      </c>
      <c r="P143" s="81">
        <f t="shared" si="72"/>
        <v>0</v>
      </c>
      <c r="Q143" s="81">
        <f t="shared" si="72"/>
        <v>13</v>
      </c>
      <c r="R143" s="81">
        <f t="shared" si="72"/>
        <v>0</v>
      </c>
    </row>
    <row r="144" spans="1:18" ht="48" customHeight="1">
      <c r="A144" s="109" t="s">
        <v>86</v>
      </c>
      <c r="B144" s="110" t="s">
        <v>316</v>
      </c>
      <c r="C144" s="110" t="s">
        <v>125</v>
      </c>
      <c r="D144" s="110" t="s">
        <v>113</v>
      </c>
      <c r="E144" s="110" t="s">
        <v>540</v>
      </c>
      <c r="F144" s="110" t="s">
        <v>167</v>
      </c>
      <c r="G144" s="81">
        <f>H144+I144+J144</f>
        <v>13</v>
      </c>
      <c r="H144" s="81"/>
      <c r="I144" s="81">
        <v>13</v>
      </c>
      <c r="J144" s="81"/>
      <c r="K144" s="81">
        <f>L144+M144+N144</f>
        <v>13</v>
      </c>
      <c r="L144" s="81"/>
      <c r="M144" s="81">
        <v>13</v>
      </c>
      <c r="N144" s="81"/>
      <c r="O144" s="81">
        <f>P144+Q144+R144</f>
        <v>13</v>
      </c>
      <c r="P144" s="81"/>
      <c r="Q144" s="81">
        <v>13</v>
      </c>
      <c r="R144" s="81"/>
    </row>
    <row r="145" spans="1:18" ht="66" customHeight="1">
      <c r="A145" s="109" t="s">
        <v>338</v>
      </c>
      <c r="B145" s="110" t="s">
        <v>316</v>
      </c>
      <c r="C145" s="110" t="s">
        <v>125</v>
      </c>
      <c r="D145" s="110" t="s">
        <v>113</v>
      </c>
      <c r="E145" s="110" t="s">
        <v>64</v>
      </c>
      <c r="F145" s="110"/>
      <c r="G145" s="81">
        <f>G146</f>
        <v>7</v>
      </c>
      <c r="H145" s="81">
        <f aca="true" t="shared" si="73" ref="H145:Q147">H146</f>
        <v>0</v>
      </c>
      <c r="I145" s="81">
        <f t="shared" si="73"/>
        <v>7</v>
      </c>
      <c r="J145" s="81">
        <f t="shared" si="73"/>
        <v>0</v>
      </c>
      <c r="K145" s="81">
        <f t="shared" si="73"/>
        <v>7</v>
      </c>
      <c r="L145" s="81">
        <f t="shared" si="73"/>
        <v>0</v>
      </c>
      <c r="M145" s="81">
        <f t="shared" si="73"/>
        <v>7</v>
      </c>
      <c r="N145" s="81">
        <f t="shared" si="73"/>
        <v>0</v>
      </c>
      <c r="O145" s="81">
        <f t="shared" si="73"/>
        <v>7</v>
      </c>
      <c r="P145" s="81">
        <f t="shared" si="73"/>
        <v>0</v>
      </c>
      <c r="Q145" s="81">
        <f t="shared" si="73"/>
        <v>7</v>
      </c>
      <c r="R145" s="81">
        <f>R146</f>
        <v>0</v>
      </c>
    </row>
    <row r="146" spans="1:18" ht="68.25" customHeight="1">
      <c r="A146" s="109" t="s">
        <v>302</v>
      </c>
      <c r="B146" s="110" t="s">
        <v>316</v>
      </c>
      <c r="C146" s="110" t="s">
        <v>125</v>
      </c>
      <c r="D146" s="110" t="s">
        <v>113</v>
      </c>
      <c r="E146" s="110" t="s">
        <v>486</v>
      </c>
      <c r="F146" s="110"/>
      <c r="G146" s="81">
        <f>G147</f>
        <v>7</v>
      </c>
      <c r="H146" s="81">
        <f t="shared" si="73"/>
        <v>0</v>
      </c>
      <c r="I146" s="81">
        <f t="shared" si="73"/>
        <v>7</v>
      </c>
      <c r="J146" s="81">
        <f t="shared" si="73"/>
        <v>0</v>
      </c>
      <c r="K146" s="81">
        <f t="shared" si="73"/>
        <v>7</v>
      </c>
      <c r="L146" s="81">
        <f t="shared" si="73"/>
        <v>0</v>
      </c>
      <c r="M146" s="81">
        <f t="shared" si="73"/>
        <v>7</v>
      </c>
      <c r="N146" s="81">
        <f t="shared" si="73"/>
        <v>0</v>
      </c>
      <c r="O146" s="81">
        <f t="shared" si="73"/>
        <v>7</v>
      </c>
      <c r="P146" s="81">
        <f t="shared" si="73"/>
        <v>0</v>
      </c>
      <c r="Q146" s="81">
        <f t="shared" si="73"/>
        <v>7</v>
      </c>
      <c r="R146" s="81">
        <f>R147</f>
        <v>0</v>
      </c>
    </row>
    <row r="147" spans="1:18" ht="27" customHeight="1">
      <c r="A147" s="109" t="s">
        <v>96</v>
      </c>
      <c r="B147" s="110" t="s">
        <v>316</v>
      </c>
      <c r="C147" s="110" t="s">
        <v>125</v>
      </c>
      <c r="D147" s="110" t="s">
        <v>113</v>
      </c>
      <c r="E147" s="110" t="s">
        <v>485</v>
      </c>
      <c r="F147" s="110"/>
      <c r="G147" s="81">
        <f>G148</f>
        <v>7</v>
      </c>
      <c r="H147" s="81">
        <f t="shared" si="73"/>
        <v>0</v>
      </c>
      <c r="I147" s="81">
        <f t="shared" si="73"/>
        <v>7</v>
      </c>
      <c r="J147" s="81">
        <f t="shared" si="73"/>
        <v>0</v>
      </c>
      <c r="K147" s="81">
        <f t="shared" si="73"/>
        <v>7</v>
      </c>
      <c r="L147" s="81">
        <f t="shared" si="73"/>
        <v>0</v>
      </c>
      <c r="M147" s="81">
        <f t="shared" si="73"/>
        <v>7</v>
      </c>
      <c r="N147" s="81">
        <f t="shared" si="73"/>
        <v>0</v>
      </c>
      <c r="O147" s="81">
        <f t="shared" si="73"/>
        <v>7</v>
      </c>
      <c r="P147" s="81">
        <f t="shared" si="73"/>
        <v>0</v>
      </c>
      <c r="Q147" s="81">
        <f t="shared" si="73"/>
        <v>7</v>
      </c>
      <c r="R147" s="81">
        <f>R148</f>
        <v>0</v>
      </c>
    </row>
    <row r="148" spans="1:18" ht="49.5" customHeight="1">
      <c r="A148" s="109" t="s">
        <v>86</v>
      </c>
      <c r="B148" s="110" t="s">
        <v>316</v>
      </c>
      <c r="C148" s="110" t="s">
        <v>125</v>
      </c>
      <c r="D148" s="110" t="s">
        <v>113</v>
      </c>
      <c r="E148" s="110" t="s">
        <v>485</v>
      </c>
      <c r="F148" s="110" t="s">
        <v>167</v>
      </c>
      <c r="G148" s="81">
        <f>H148+I148+J148</f>
        <v>7</v>
      </c>
      <c r="H148" s="81"/>
      <c r="I148" s="81">
        <v>7</v>
      </c>
      <c r="J148" s="81"/>
      <c r="K148" s="81">
        <f>L148+M148+N148</f>
        <v>7</v>
      </c>
      <c r="L148" s="81"/>
      <c r="M148" s="81">
        <v>7</v>
      </c>
      <c r="N148" s="81"/>
      <c r="O148" s="81">
        <f>P148+Q148+R148</f>
        <v>7</v>
      </c>
      <c r="P148" s="81"/>
      <c r="Q148" s="81">
        <v>7</v>
      </c>
      <c r="R148" s="81"/>
    </row>
    <row r="149" spans="1:18" ht="18.75">
      <c r="A149" s="109" t="s">
        <v>129</v>
      </c>
      <c r="B149" s="110" t="s">
        <v>316</v>
      </c>
      <c r="C149" s="110" t="s">
        <v>118</v>
      </c>
      <c r="D149" s="110" t="s">
        <v>373</v>
      </c>
      <c r="E149" s="110"/>
      <c r="F149" s="110"/>
      <c r="G149" s="81">
        <f>G150</f>
        <v>306.4</v>
      </c>
      <c r="H149" s="81">
        <f aca="true" t="shared" si="74" ref="H149:R149">H150</f>
        <v>0</v>
      </c>
      <c r="I149" s="81">
        <f t="shared" si="74"/>
        <v>306.4</v>
      </c>
      <c r="J149" s="81">
        <f t="shared" si="74"/>
        <v>0</v>
      </c>
      <c r="K149" s="81">
        <f t="shared" si="74"/>
        <v>306.4</v>
      </c>
      <c r="L149" s="81">
        <f t="shared" si="74"/>
        <v>0</v>
      </c>
      <c r="M149" s="81">
        <f t="shared" si="74"/>
        <v>306.4</v>
      </c>
      <c r="N149" s="81">
        <f t="shared" si="74"/>
        <v>0</v>
      </c>
      <c r="O149" s="81">
        <f t="shared" si="74"/>
        <v>306.4</v>
      </c>
      <c r="P149" s="81">
        <f t="shared" si="74"/>
        <v>0</v>
      </c>
      <c r="Q149" s="81">
        <f t="shared" si="74"/>
        <v>306.4</v>
      </c>
      <c r="R149" s="81">
        <f t="shared" si="74"/>
        <v>0</v>
      </c>
    </row>
    <row r="150" spans="1:18" ht="18.75">
      <c r="A150" s="109" t="s">
        <v>130</v>
      </c>
      <c r="B150" s="110" t="s">
        <v>316</v>
      </c>
      <c r="C150" s="110" t="s">
        <v>118</v>
      </c>
      <c r="D150" s="110" t="s">
        <v>115</v>
      </c>
      <c r="E150" s="110"/>
      <c r="F150" s="110"/>
      <c r="G150" s="81">
        <f>G154</f>
        <v>306.4</v>
      </c>
      <c r="H150" s="81">
        <f aca="true" t="shared" si="75" ref="H150:R150">H154</f>
        <v>0</v>
      </c>
      <c r="I150" s="81">
        <f t="shared" si="75"/>
        <v>306.4</v>
      </c>
      <c r="J150" s="81">
        <f t="shared" si="75"/>
        <v>0</v>
      </c>
      <c r="K150" s="81">
        <f t="shared" si="75"/>
        <v>306.4</v>
      </c>
      <c r="L150" s="81">
        <f t="shared" si="75"/>
        <v>0</v>
      </c>
      <c r="M150" s="81">
        <f t="shared" si="75"/>
        <v>306.4</v>
      </c>
      <c r="N150" s="81">
        <f t="shared" si="75"/>
        <v>0</v>
      </c>
      <c r="O150" s="81">
        <f t="shared" si="75"/>
        <v>306.4</v>
      </c>
      <c r="P150" s="81">
        <f t="shared" si="75"/>
        <v>0</v>
      </c>
      <c r="Q150" s="81">
        <f t="shared" si="75"/>
        <v>306.4</v>
      </c>
      <c r="R150" s="81">
        <f t="shared" si="75"/>
        <v>0</v>
      </c>
    </row>
    <row r="151" spans="1:18" ht="44.25" customHeight="1">
      <c r="A151" s="109" t="s">
        <v>473</v>
      </c>
      <c r="B151" s="110" t="s">
        <v>316</v>
      </c>
      <c r="C151" s="110" t="s">
        <v>118</v>
      </c>
      <c r="D151" s="110" t="s">
        <v>115</v>
      </c>
      <c r="E151" s="110" t="s">
        <v>9</v>
      </c>
      <c r="F151" s="110"/>
      <c r="G151" s="81">
        <f>G152</f>
        <v>306.4</v>
      </c>
      <c r="H151" s="81">
        <f aca="true" t="shared" si="76" ref="H151:R153">H152</f>
        <v>0</v>
      </c>
      <c r="I151" s="81">
        <f t="shared" si="76"/>
        <v>306.4</v>
      </c>
      <c r="J151" s="81">
        <f t="shared" si="76"/>
        <v>0</v>
      </c>
      <c r="K151" s="81">
        <f t="shared" si="76"/>
        <v>306.4</v>
      </c>
      <c r="L151" s="81">
        <f t="shared" si="76"/>
        <v>0</v>
      </c>
      <c r="M151" s="81">
        <f t="shared" si="76"/>
        <v>306.4</v>
      </c>
      <c r="N151" s="81">
        <f t="shared" si="76"/>
        <v>0</v>
      </c>
      <c r="O151" s="81">
        <f t="shared" si="76"/>
        <v>306.4</v>
      </c>
      <c r="P151" s="81">
        <f t="shared" si="76"/>
        <v>0</v>
      </c>
      <c r="Q151" s="81">
        <f t="shared" si="76"/>
        <v>306.4</v>
      </c>
      <c r="R151" s="81">
        <f t="shared" si="76"/>
        <v>0</v>
      </c>
    </row>
    <row r="152" spans="1:18" ht="45.75" customHeight="1">
      <c r="A152" s="109" t="s">
        <v>40</v>
      </c>
      <c r="B152" s="110" t="s">
        <v>316</v>
      </c>
      <c r="C152" s="110" t="s">
        <v>118</v>
      </c>
      <c r="D152" s="110" t="s">
        <v>115</v>
      </c>
      <c r="E152" s="110" t="s">
        <v>41</v>
      </c>
      <c r="F152" s="110"/>
      <c r="G152" s="81">
        <f>G153</f>
        <v>306.4</v>
      </c>
      <c r="H152" s="81">
        <f t="shared" si="76"/>
        <v>0</v>
      </c>
      <c r="I152" s="81">
        <f t="shared" si="76"/>
        <v>306.4</v>
      </c>
      <c r="J152" s="81">
        <f t="shared" si="76"/>
        <v>0</v>
      </c>
      <c r="K152" s="81">
        <f t="shared" si="76"/>
        <v>306.4</v>
      </c>
      <c r="L152" s="81">
        <f t="shared" si="76"/>
        <v>0</v>
      </c>
      <c r="M152" s="81">
        <f t="shared" si="76"/>
        <v>306.4</v>
      </c>
      <c r="N152" s="81">
        <f t="shared" si="76"/>
        <v>0</v>
      </c>
      <c r="O152" s="81">
        <f t="shared" si="76"/>
        <v>306.4</v>
      </c>
      <c r="P152" s="81">
        <f t="shared" si="76"/>
        <v>0</v>
      </c>
      <c r="Q152" s="81">
        <f t="shared" si="76"/>
        <v>306.4</v>
      </c>
      <c r="R152" s="81">
        <f t="shared" si="76"/>
        <v>0</v>
      </c>
    </row>
    <row r="153" spans="1:18" ht="45" customHeight="1">
      <c r="A153" s="109" t="s">
        <v>24</v>
      </c>
      <c r="B153" s="110" t="s">
        <v>316</v>
      </c>
      <c r="C153" s="110" t="s">
        <v>118</v>
      </c>
      <c r="D153" s="110" t="s">
        <v>115</v>
      </c>
      <c r="E153" s="110" t="s">
        <v>43</v>
      </c>
      <c r="F153" s="110"/>
      <c r="G153" s="81">
        <f>G154</f>
        <v>306.4</v>
      </c>
      <c r="H153" s="81">
        <f t="shared" si="76"/>
        <v>0</v>
      </c>
      <c r="I153" s="81">
        <f t="shared" si="76"/>
        <v>306.4</v>
      </c>
      <c r="J153" s="81">
        <f t="shared" si="76"/>
        <v>0</v>
      </c>
      <c r="K153" s="81">
        <f t="shared" si="76"/>
        <v>306.4</v>
      </c>
      <c r="L153" s="81">
        <f t="shared" si="76"/>
        <v>0</v>
      </c>
      <c r="M153" s="81">
        <f t="shared" si="76"/>
        <v>306.4</v>
      </c>
      <c r="N153" s="81">
        <f t="shared" si="76"/>
        <v>0</v>
      </c>
      <c r="O153" s="81">
        <f t="shared" si="76"/>
        <v>306.4</v>
      </c>
      <c r="P153" s="81">
        <f t="shared" si="76"/>
        <v>0</v>
      </c>
      <c r="Q153" s="81">
        <f t="shared" si="76"/>
        <v>306.4</v>
      </c>
      <c r="R153" s="81">
        <f t="shared" si="76"/>
        <v>0</v>
      </c>
    </row>
    <row r="154" spans="1:18" ht="79.5" customHeight="1">
      <c r="A154" s="109" t="s">
        <v>601</v>
      </c>
      <c r="B154" s="110" t="s">
        <v>316</v>
      </c>
      <c r="C154" s="110" t="s">
        <v>118</v>
      </c>
      <c r="D154" s="110" t="s">
        <v>115</v>
      </c>
      <c r="E154" s="110" t="s">
        <v>42</v>
      </c>
      <c r="F154" s="110"/>
      <c r="G154" s="81">
        <f>G155+G156</f>
        <v>306.4</v>
      </c>
      <c r="H154" s="81">
        <f aca="true" t="shared" si="77" ref="H154:R154">H155+H156</f>
        <v>0</v>
      </c>
      <c r="I154" s="81">
        <f t="shared" si="77"/>
        <v>306.4</v>
      </c>
      <c r="J154" s="81">
        <f t="shared" si="77"/>
        <v>0</v>
      </c>
      <c r="K154" s="81">
        <f t="shared" si="77"/>
        <v>306.4</v>
      </c>
      <c r="L154" s="81">
        <f t="shared" si="77"/>
        <v>0</v>
      </c>
      <c r="M154" s="81">
        <f t="shared" si="77"/>
        <v>306.4</v>
      </c>
      <c r="N154" s="81">
        <f t="shared" si="77"/>
        <v>0</v>
      </c>
      <c r="O154" s="81">
        <f t="shared" si="77"/>
        <v>306.4</v>
      </c>
      <c r="P154" s="81">
        <f t="shared" si="77"/>
        <v>0</v>
      </c>
      <c r="Q154" s="81">
        <f t="shared" si="77"/>
        <v>306.4</v>
      </c>
      <c r="R154" s="81">
        <f t="shared" si="77"/>
        <v>0</v>
      </c>
    </row>
    <row r="155" spans="1:18" ht="39.75" customHeight="1">
      <c r="A155" s="109" t="s">
        <v>86</v>
      </c>
      <c r="B155" s="110" t="s">
        <v>316</v>
      </c>
      <c r="C155" s="111">
        <v>10</v>
      </c>
      <c r="D155" s="110" t="s">
        <v>115</v>
      </c>
      <c r="E155" s="110" t="s">
        <v>42</v>
      </c>
      <c r="F155" s="110" t="s">
        <v>167</v>
      </c>
      <c r="G155" s="81">
        <f>H155+I155+J155</f>
        <v>8.5</v>
      </c>
      <c r="H155" s="81"/>
      <c r="I155" s="81">
        <v>8.5</v>
      </c>
      <c r="J155" s="81"/>
      <c r="K155" s="81">
        <f>L155+M155+N155</f>
        <v>8.5</v>
      </c>
      <c r="L155" s="81"/>
      <c r="M155" s="81">
        <v>8.5</v>
      </c>
      <c r="N155" s="81"/>
      <c r="O155" s="81">
        <f>P155+Q155+R155</f>
        <v>8.5</v>
      </c>
      <c r="P155" s="81"/>
      <c r="Q155" s="81">
        <v>8.5</v>
      </c>
      <c r="R155" s="81"/>
    </row>
    <row r="156" spans="1:18" ht="37.5">
      <c r="A156" s="109" t="s">
        <v>209</v>
      </c>
      <c r="B156" s="110" t="s">
        <v>316</v>
      </c>
      <c r="C156" s="111">
        <v>10</v>
      </c>
      <c r="D156" s="110" t="s">
        <v>115</v>
      </c>
      <c r="E156" s="110" t="s">
        <v>42</v>
      </c>
      <c r="F156" s="110" t="s">
        <v>208</v>
      </c>
      <c r="G156" s="81">
        <f>H156+I156+J156</f>
        <v>297.9</v>
      </c>
      <c r="H156" s="81"/>
      <c r="I156" s="81">
        <v>297.9</v>
      </c>
      <c r="J156" s="81"/>
      <c r="K156" s="81">
        <f>L156+M156+N156</f>
        <v>297.9</v>
      </c>
      <c r="L156" s="81"/>
      <c r="M156" s="81">
        <v>297.9</v>
      </c>
      <c r="N156" s="81"/>
      <c r="O156" s="81">
        <f>P156+Q156+R156</f>
        <v>297.9</v>
      </c>
      <c r="P156" s="81"/>
      <c r="Q156" s="81">
        <v>297.9</v>
      </c>
      <c r="R156" s="81"/>
    </row>
    <row r="157" spans="1:18" ht="37.5">
      <c r="A157" s="87" t="s">
        <v>304</v>
      </c>
      <c r="B157" s="89">
        <v>115</v>
      </c>
      <c r="C157" s="82"/>
      <c r="D157" s="82"/>
      <c r="E157" s="82"/>
      <c r="F157" s="82"/>
      <c r="G157" s="88">
        <f aca="true" t="shared" si="78" ref="G157:R157">G158+G303+G311</f>
        <v>699744</v>
      </c>
      <c r="H157" s="88">
        <f t="shared" si="78"/>
        <v>519391.89999999997</v>
      </c>
      <c r="I157" s="88">
        <f t="shared" si="78"/>
        <v>180192.09999999998</v>
      </c>
      <c r="J157" s="88">
        <f t="shared" si="78"/>
        <v>160</v>
      </c>
      <c r="K157" s="88">
        <f t="shared" si="78"/>
        <v>590564.5</v>
      </c>
      <c r="L157" s="88" t="e">
        <f t="shared" si="78"/>
        <v>#REF!</v>
      </c>
      <c r="M157" s="88" t="e">
        <f t="shared" si="78"/>
        <v>#REF!</v>
      </c>
      <c r="N157" s="88" t="e">
        <f t="shared" si="78"/>
        <v>#REF!</v>
      </c>
      <c r="O157" s="88">
        <f t="shared" si="78"/>
        <v>596846.6000000001</v>
      </c>
      <c r="P157" s="88" t="e">
        <f t="shared" si="78"/>
        <v>#REF!</v>
      </c>
      <c r="Q157" s="88" t="e">
        <f t="shared" si="78"/>
        <v>#REF!</v>
      </c>
      <c r="R157" s="88" t="e">
        <f t="shared" si="78"/>
        <v>#REF!</v>
      </c>
    </row>
    <row r="158" spans="1:18" ht="18.75">
      <c r="A158" s="109" t="s">
        <v>122</v>
      </c>
      <c r="B158" s="111">
        <v>115</v>
      </c>
      <c r="C158" s="110" t="s">
        <v>121</v>
      </c>
      <c r="D158" s="110" t="s">
        <v>373</v>
      </c>
      <c r="E158" s="110"/>
      <c r="F158" s="110"/>
      <c r="G158" s="81">
        <f aca="true" t="shared" si="79" ref="G158:R158">G159+G175+G226+G239+G264</f>
        <v>693572.4</v>
      </c>
      <c r="H158" s="81">
        <f t="shared" si="79"/>
        <v>515287.19999999995</v>
      </c>
      <c r="I158" s="81">
        <f t="shared" si="79"/>
        <v>178285.19999999998</v>
      </c>
      <c r="J158" s="81">
        <f t="shared" si="79"/>
        <v>0</v>
      </c>
      <c r="K158" s="81">
        <f t="shared" si="79"/>
        <v>584972.9</v>
      </c>
      <c r="L158" s="81" t="e">
        <f t="shared" si="79"/>
        <v>#REF!</v>
      </c>
      <c r="M158" s="81" t="e">
        <f t="shared" si="79"/>
        <v>#REF!</v>
      </c>
      <c r="N158" s="81" t="e">
        <f t="shared" si="79"/>
        <v>#REF!</v>
      </c>
      <c r="O158" s="81">
        <f t="shared" si="79"/>
        <v>591255.0000000001</v>
      </c>
      <c r="P158" s="81" t="e">
        <f t="shared" si="79"/>
        <v>#REF!</v>
      </c>
      <c r="Q158" s="81" t="e">
        <f t="shared" si="79"/>
        <v>#REF!</v>
      </c>
      <c r="R158" s="81" t="e">
        <f t="shared" si="79"/>
        <v>#REF!</v>
      </c>
    </row>
    <row r="159" spans="1:18" ht="18.75">
      <c r="A159" s="109" t="s">
        <v>123</v>
      </c>
      <c r="B159" s="111">
        <v>115</v>
      </c>
      <c r="C159" s="110" t="s">
        <v>121</v>
      </c>
      <c r="D159" s="110" t="s">
        <v>112</v>
      </c>
      <c r="E159" s="111"/>
      <c r="F159" s="110"/>
      <c r="G159" s="81">
        <f>G160</f>
        <v>157431</v>
      </c>
      <c r="H159" s="81">
        <f aca="true" t="shared" si="80" ref="H159:R159">H160</f>
        <v>115441.29999999999</v>
      </c>
      <c r="I159" s="81">
        <f t="shared" si="80"/>
        <v>41989.700000000004</v>
      </c>
      <c r="J159" s="81">
        <f t="shared" si="80"/>
        <v>0</v>
      </c>
      <c r="K159" s="81">
        <f t="shared" si="80"/>
        <v>168024.2</v>
      </c>
      <c r="L159" s="81">
        <f t="shared" si="80"/>
        <v>120992.6</v>
      </c>
      <c r="M159" s="81">
        <f t="shared" si="80"/>
        <v>47031.6</v>
      </c>
      <c r="N159" s="81">
        <f t="shared" si="80"/>
        <v>0</v>
      </c>
      <c r="O159" s="81">
        <f t="shared" si="80"/>
        <v>173857.6</v>
      </c>
      <c r="P159" s="81">
        <f t="shared" si="80"/>
        <v>126804.6</v>
      </c>
      <c r="Q159" s="81">
        <f t="shared" si="80"/>
        <v>47053</v>
      </c>
      <c r="R159" s="81">
        <f t="shared" si="80"/>
        <v>0</v>
      </c>
    </row>
    <row r="160" spans="1:18" ht="45.75" customHeight="1">
      <c r="A160" s="109" t="s">
        <v>459</v>
      </c>
      <c r="B160" s="111">
        <v>115</v>
      </c>
      <c r="C160" s="110" t="s">
        <v>121</v>
      </c>
      <c r="D160" s="110" t="s">
        <v>112</v>
      </c>
      <c r="E160" s="111" t="s">
        <v>265</v>
      </c>
      <c r="F160" s="110"/>
      <c r="G160" s="81">
        <f>G161</f>
        <v>157431</v>
      </c>
      <c r="H160" s="81">
        <f aca="true" t="shared" si="81" ref="H160:R160">H161</f>
        <v>115441.29999999999</v>
      </c>
      <c r="I160" s="81">
        <f t="shared" si="81"/>
        <v>41989.700000000004</v>
      </c>
      <c r="J160" s="81">
        <f t="shared" si="81"/>
        <v>0</v>
      </c>
      <c r="K160" s="81">
        <f t="shared" si="81"/>
        <v>168024.2</v>
      </c>
      <c r="L160" s="81">
        <f t="shared" si="81"/>
        <v>120992.6</v>
      </c>
      <c r="M160" s="81">
        <f t="shared" si="81"/>
        <v>47031.6</v>
      </c>
      <c r="N160" s="81">
        <f t="shared" si="81"/>
        <v>0</v>
      </c>
      <c r="O160" s="81">
        <f>O161</f>
        <v>173857.6</v>
      </c>
      <c r="P160" s="81">
        <f t="shared" si="81"/>
        <v>126804.6</v>
      </c>
      <c r="Q160" s="81">
        <f t="shared" si="81"/>
        <v>47053</v>
      </c>
      <c r="R160" s="81">
        <f t="shared" si="81"/>
        <v>0</v>
      </c>
    </row>
    <row r="161" spans="1:18" ht="29.25" customHeight="1">
      <c r="A161" s="109" t="s">
        <v>183</v>
      </c>
      <c r="B161" s="111">
        <v>115</v>
      </c>
      <c r="C161" s="110" t="s">
        <v>121</v>
      </c>
      <c r="D161" s="110" t="s">
        <v>112</v>
      </c>
      <c r="E161" s="111" t="s">
        <v>271</v>
      </c>
      <c r="F161" s="110"/>
      <c r="G161" s="81">
        <f>G162+G169+G172</f>
        <v>157431</v>
      </c>
      <c r="H161" s="81">
        <f aca="true" t="shared" si="82" ref="H161:R161">H162+H169+H172</f>
        <v>115441.29999999999</v>
      </c>
      <c r="I161" s="81">
        <f t="shared" si="82"/>
        <v>41989.700000000004</v>
      </c>
      <c r="J161" s="81">
        <f t="shared" si="82"/>
        <v>0</v>
      </c>
      <c r="K161" s="81">
        <f t="shared" si="82"/>
        <v>168024.2</v>
      </c>
      <c r="L161" s="81">
        <f t="shared" si="82"/>
        <v>120992.6</v>
      </c>
      <c r="M161" s="81">
        <f t="shared" si="82"/>
        <v>47031.6</v>
      </c>
      <c r="N161" s="81">
        <f t="shared" si="82"/>
        <v>0</v>
      </c>
      <c r="O161" s="81">
        <f t="shared" si="82"/>
        <v>173857.6</v>
      </c>
      <c r="P161" s="81">
        <f t="shared" si="82"/>
        <v>126804.6</v>
      </c>
      <c r="Q161" s="81">
        <f t="shared" si="82"/>
        <v>47053</v>
      </c>
      <c r="R161" s="81">
        <f t="shared" si="82"/>
        <v>0</v>
      </c>
    </row>
    <row r="162" spans="1:18" ht="54.75" customHeight="1">
      <c r="A162" s="109" t="s">
        <v>276</v>
      </c>
      <c r="B162" s="111">
        <v>115</v>
      </c>
      <c r="C162" s="110" t="s">
        <v>121</v>
      </c>
      <c r="D162" s="110" t="s">
        <v>112</v>
      </c>
      <c r="E162" s="111" t="s">
        <v>272</v>
      </c>
      <c r="F162" s="110"/>
      <c r="G162" s="81">
        <f>G163+G165+G167</f>
        <v>156135.8</v>
      </c>
      <c r="H162" s="81">
        <f>H163+H165+H167</f>
        <v>114265.9</v>
      </c>
      <c r="I162" s="81">
        <f>I163+I165+I167</f>
        <v>41869.9</v>
      </c>
      <c r="J162" s="81">
        <f>J163+J165+J167</f>
        <v>0</v>
      </c>
      <c r="K162" s="81">
        <f>K163+K165+K167</f>
        <v>166901</v>
      </c>
      <c r="L162" s="81">
        <f aca="true" t="shared" si="83" ref="L162:R162">L163+L165+L167</f>
        <v>119987.5</v>
      </c>
      <c r="M162" s="81">
        <f t="shared" si="83"/>
        <v>46913.5</v>
      </c>
      <c r="N162" s="81">
        <f t="shared" si="83"/>
        <v>0</v>
      </c>
      <c r="O162" s="81">
        <f>O163+O165+O167</f>
        <v>172734.4</v>
      </c>
      <c r="P162" s="81">
        <f t="shared" si="83"/>
        <v>125799.5</v>
      </c>
      <c r="Q162" s="81">
        <f t="shared" si="83"/>
        <v>46934.9</v>
      </c>
      <c r="R162" s="81">
        <f t="shared" si="83"/>
        <v>0</v>
      </c>
    </row>
    <row r="163" spans="1:18" ht="18.75">
      <c r="A163" s="109" t="s">
        <v>124</v>
      </c>
      <c r="B163" s="111">
        <v>115</v>
      </c>
      <c r="C163" s="110" t="s">
        <v>121</v>
      </c>
      <c r="D163" s="110" t="s">
        <v>112</v>
      </c>
      <c r="E163" s="111" t="s">
        <v>16</v>
      </c>
      <c r="F163" s="110"/>
      <c r="G163" s="81">
        <f>G164</f>
        <v>31542.5</v>
      </c>
      <c r="H163" s="81">
        <f aca="true" t="shared" si="84" ref="H163:R163">H164</f>
        <v>0</v>
      </c>
      <c r="I163" s="81">
        <f t="shared" si="84"/>
        <v>31542.5</v>
      </c>
      <c r="J163" s="81">
        <f t="shared" si="84"/>
        <v>0</v>
      </c>
      <c r="K163" s="81">
        <f t="shared" si="84"/>
        <v>36297.3</v>
      </c>
      <c r="L163" s="81">
        <f t="shared" si="84"/>
        <v>0</v>
      </c>
      <c r="M163" s="81">
        <f t="shared" si="84"/>
        <v>36297.3</v>
      </c>
      <c r="N163" s="81">
        <f t="shared" si="84"/>
        <v>0</v>
      </c>
      <c r="O163" s="81">
        <f t="shared" si="84"/>
        <v>36269.3</v>
      </c>
      <c r="P163" s="81">
        <f t="shared" si="84"/>
        <v>0</v>
      </c>
      <c r="Q163" s="81">
        <f t="shared" si="84"/>
        <v>36269.3</v>
      </c>
      <c r="R163" s="81">
        <f t="shared" si="84"/>
        <v>0</v>
      </c>
    </row>
    <row r="164" spans="1:18" ht="18.75">
      <c r="A164" s="109" t="s">
        <v>179</v>
      </c>
      <c r="B164" s="111">
        <v>115</v>
      </c>
      <c r="C164" s="110" t="s">
        <v>121</v>
      </c>
      <c r="D164" s="110" t="s">
        <v>112</v>
      </c>
      <c r="E164" s="111" t="s">
        <v>16</v>
      </c>
      <c r="F164" s="110" t="s">
        <v>178</v>
      </c>
      <c r="G164" s="81">
        <f>H164+I164+J164</f>
        <v>31542.5</v>
      </c>
      <c r="H164" s="81"/>
      <c r="I164" s="81">
        <f>34470.4-2999.9+72</f>
        <v>31542.5</v>
      </c>
      <c r="J164" s="81"/>
      <c r="K164" s="81">
        <f>L164+M164+N164</f>
        <v>36297.3</v>
      </c>
      <c r="L164" s="81"/>
      <c r="M164" s="81">
        <v>36297.3</v>
      </c>
      <c r="N164" s="81"/>
      <c r="O164" s="81">
        <f>P164+Q164+R164</f>
        <v>36269.3</v>
      </c>
      <c r="P164" s="91"/>
      <c r="Q164" s="81">
        <v>36269.3</v>
      </c>
      <c r="R164" s="91"/>
    </row>
    <row r="165" spans="1:18" ht="42" customHeight="1">
      <c r="A165" s="112" t="s">
        <v>673</v>
      </c>
      <c r="B165" s="111">
        <v>115</v>
      </c>
      <c r="C165" s="110" t="s">
        <v>121</v>
      </c>
      <c r="D165" s="110" t="s">
        <v>112</v>
      </c>
      <c r="E165" s="110" t="s">
        <v>414</v>
      </c>
      <c r="F165" s="110"/>
      <c r="G165" s="81">
        <f>G166</f>
        <v>10327.4</v>
      </c>
      <c r="H165" s="81">
        <f aca="true" t="shared" si="85" ref="H165:R165">H166</f>
        <v>0</v>
      </c>
      <c r="I165" s="81">
        <f t="shared" si="85"/>
        <v>10327.4</v>
      </c>
      <c r="J165" s="81">
        <f t="shared" si="85"/>
        <v>0</v>
      </c>
      <c r="K165" s="81">
        <f t="shared" si="85"/>
        <v>10616.2</v>
      </c>
      <c r="L165" s="81">
        <f t="shared" si="85"/>
        <v>0</v>
      </c>
      <c r="M165" s="81">
        <f t="shared" si="85"/>
        <v>10616.2</v>
      </c>
      <c r="N165" s="81">
        <f t="shared" si="85"/>
        <v>0</v>
      </c>
      <c r="O165" s="81">
        <f t="shared" si="85"/>
        <v>10665.6</v>
      </c>
      <c r="P165" s="81">
        <f t="shared" si="85"/>
        <v>0</v>
      </c>
      <c r="Q165" s="81">
        <f t="shared" si="85"/>
        <v>10665.6</v>
      </c>
      <c r="R165" s="81">
        <f t="shared" si="85"/>
        <v>0</v>
      </c>
    </row>
    <row r="166" spans="1:18" ht="18.75">
      <c r="A166" s="109" t="s">
        <v>179</v>
      </c>
      <c r="B166" s="111">
        <v>115</v>
      </c>
      <c r="C166" s="110" t="s">
        <v>121</v>
      </c>
      <c r="D166" s="110" t="s">
        <v>112</v>
      </c>
      <c r="E166" s="110" t="s">
        <v>414</v>
      </c>
      <c r="F166" s="110" t="s">
        <v>178</v>
      </c>
      <c r="G166" s="81">
        <f>H166+I166+J166</f>
        <v>10327.4</v>
      </c>
      <c r="H166" s="81"/>
      <c r="I166" s="81">
        <v>10327.4</v>
      </c>
      <c r="J166" s="81"/>
      <c r="K166" s="81">
        <f>L166+M166+N166</f>
        <v>10616.2</v>
      </c>
      <c r="L166" s="81"/>
      <c r="M166" s="81">
        <v>10616.2</v>
      </c>
      <c r="N166" s="81"/>
      <c r="O166" s="81">
        <f>P166+Q166+R166</f>
        <v>10665.6</v>
      </c>
      <c r="P166" s="91"/>
      <c r="Q166" s="98">
        <v>10665.6</v>
      </c>
      <c r="R166" s="91"/>
    </row>
    <row r="167" spans="1:18" ht="101.25" customHeight="1">
      <c r="A167" s="125" t="s">
        <v>306</v>
      </c>
      <c r="B167" s="111">
        <v>115</v>
      </c>
      <c r="C167" s="110" t="s">
        <v>121</v>
      </c>
      <c r="D167" s="110" t="s">
        <v>112</v>
      </c>
      <c r="E167" s="111" t="s">
        <v>69</v>
      </c>
      <c r="F167" s="110"/>
      <c r="G167" s="81">
        <f>G168</f>
        <v>114265.9</v>
      </c>
      <c r="H167" s="81">
        <f aca="true" t="shared" si="86" ref="H167:R167">H168</f>
        <v>114265.9</v>
      </c>
      <c r="I167" s="81">
        <f t="shared" si="86"/>
        <v>0</v>
      </c>
      <c r="J167" s="81">
        <f t="shared" si="86"/>
        <v>0</v>
      </c>
      <c r="K167" s="81">
        <f t="shared" si="86"/>
        <v>119987.5</v>
      </c>
      <c r="L167" s="81">
        <f t="shared" si="86"/>
        <v>119987.5</v>
      </c>
      <c r="M167" s="81">
        <f t="shared" si="86"/>
        <v>0</v>
      </c>
      <c r="N167" s="81">
        <f t="shared" si="86"/>
        <v>0</v>
      </c>
      <c r="O167" s="81">
        <f t="shared" si="86"/>
        <v>125799.5</v>
      </c>
      <c r="P167" s="81">
        <f t="shared" si="86"/>
        <v>125799.5</v>
      </c>
      <c r="Q167" s="81">
        <f t="shared" si="86"/>
        <v>0</v>
      </c>
      <c r="R167" s="81">
        <f t="shared" si="86"/>
        <v>0</v>
      </c>
    </row>
    <row r="168" spans="1:18" ht="18.75">
      <c r="A168" s="109" t="s">
        <v>179</v>
      </c>
      <c r="B168" s="111">
        <v>115</v>
      </c>
      <c r="C168" s="110" t="s">
        <v>121</v>
      </c>
      <c r="D168" s="110" t="s">
        <v>112</v>
      </c>
      <c r="E168" s="111" t="s">
        <v>69</v>
      </c>
      <c r="F168" s="110" t="s">
        <v>178</v>
      </c>
      <c r="G168" s="81">
        <f>H168+I168+J168</f>
        <v>114265.9</v>
      </c>
      <c r="H168" s="81">
        <v>114265.9</v>
      </c>
      <c r="I168" s="81"/>
      <c r="J168" s="81"/>
      <c r="K168" s="81">
        <f>L168+M168+N168</f>
        <v>119987.5</v>
      </c>
      <c r="L168" s="81">
        <v>119987.5</v>
      </c>
      <c r="M168" s="81"/>
      <c r="N168" s="81"/>
      <c r="O168" s="81">
        <f>P168+Q168+R168</f>
        <v>125799.5</v>
      </c>
      <c r="P168" s="96">
        <v>125799.5</v>
      </c>
      <c r="Q168" s="91"/>
      <c r="R168" s="91"/>
    </row>
    <row r="169" spans="1:18" ht="61.5" customHeight="1">
      <c r="A169" s="109" t="s">
        <v>273</v>
      </c>
      <c r="B169" s="111">
        <v>115</v>
      </c>
      <c r="C169" s="110" t="s">
        <v>121</v>
      </c>
      <c r="D169" s="110" t="s">
        <v>112</v>
      </c>
      <c r="E169" s="111" t="s">
        <v>82</v>
      </c>
      <c r="F169" s="110"/>
      <c r="G169" s="81">
        <f>G170</f>
        <v>562.5</v>
      </c>
      <c r="H169" s="81">
        <f aca="true" t="shared" si="87" ref="H169:R169">H170</f>
        <v>450</v>
      </c>
      <c r="I169" s="81">
        <f t="shared" si="87"/>
        <v>112.5</v>
      </c>
      <c r="J169" s="81">
        <f t="shared" si="87"/>
        <v>0</v>
      </c>
      <c r="K169" s="81">
        <f t="shared" si="87"/>
        <v>562.5</v>
      </c>
      <c r="L169" s="81">
        <f t="shared" si="87"/>
        <v>450</v>
      </c>
      <c r="M169" s="81">
        <f t="shared" si="87"/>
        <v>112.5</v>
      </c>
      <c r="N169" s="81">
        <f t="shared" si="87"/>
        <v>0</v>
      </c>
      <c r="O169" s="81">
        <f t="shared" si="87"/>
        <v>562.5</v>
      </c>
      <c r="P169" s="81">
        <f t="shared" si="87"/>
        <v>450</v>
      </c>
      <c r="Q169" s="81">
        <f t="shared" si="87"/>
        <v>112.5</v>
      </c>
      <c r="R169" s="81">
        <f t="shared" si="87"/>
        <v>0</v>
      </c>
    </row>
    <row r="170" spans="1:18" ht="56.25">
      <c r="A170" s="127" t="s">
        <v>652</v>
      </c>
      <c r="B170" s="111">
        <v>115</v>
      </c>
      <c r="C170" s="110" t="s">
        <v>121</v>
      </c>
      <c r="D170" s="110" t="s">
        <v>112</v>
      </c>
      <c r="E170" s="90" t="s">
        <v>618</v>
      </c>
      <c r="F170" s="110"/>
      <c r="G170" s="81">
        <f>G171</f>
        <v>562.5</v>
      </c>
      <c r="H170" s="81">
        <f aca="true" t="shared" si="88" ref="H170:R170">H171</f>
        <v>450</v>
      </c>
      <c r="I170" s="81">
        <f t="shared" si="88"/>
        <v>112.5</v>
      </c>
      <c r="J170" s="81">
        <f t="shared" si="88"/>
        <v>0</v>
      </c>
      <c r="K170" s="81">
        <f t="shared" si="88"/>
        <v>562.5</v>
      </c>
      <c r="L170" s="81">
        <f t="shared" si="88"/>
        <v>450</v>
      </c>
      <c r="M170" s="81">
        <f t="shared" si="88"/>
        <v>112.5</v>
      </c>
      <c r="N170" s="81">
        <f t="shared" si="88"/>
        <v>0</v>
      </c>
      <c r="O170" s="81">
        <f t="shared" si="88"/>
        <v>562.5</v>
      </c>
      <c r="P170" s="81">
        <f t="shared" si="88"/>
        <v>450</v>
      </c>
      <c r="Q170" s="81">
        <f t="shared" si="88"/>
        <v>112.5</v>
      </c>
      <c r="R170" s="81">
        <f t="shared" si="88"/>
        <v>0</v>
      </c>
    </row>
    <row r="171" spans="1:18" ht="18.75">
      <c r="A171" s="109" t="s">
        <v>179</v>
      </c>
      <c r="B171" s="111">
        <v>115</v>
      </c>
      <c r="C171" s="110" t="s">
        <v>121</v>
      </c>
      <c r="D171" s="110" t="s">
        <v>112</v>
      </c>
      <c r="E171" s="128" t="s">
        <v>618</v>
      </c>
      <c r="F171" s="110" t="s">
        <v>178</v>
      </c>
      <c r="G171" s="81">
        <f>H171+I171+J171</f>
        <v>562.5</v>
      </c>
      <c r="H171" s="81">
        <v>450</v>
      </c>
      <c r="I171" s="81">
        <v>112.5</v>
      </c>
      <c r="J171" s="81"/>
      <c r="K171" s="81">
        <f>L171+M171+N171</f>
        <v>562.5</v>
      </c>
      <c r="L171" s="81">
        <v>450</v>
      </c>
      <c r="M171" s="81">
        <v>112.5</v>
      </c>
      <c r="N171" s="81"/>
      <c r="O171" s="81">
        <f>P171+Q171+R171</f>
        <v>562.5</v>
      </c>
      <c r="P171" s="81">
        <v>450</v>
      </c>
      <c r="Q171" s="81">
        <v>112.5</v>
      </c>
      <c r="R171" s="91"/>
    </row>
    <row r="172" spans="1:18" ht="22.5" customHeight="1">
      <c r="A172" s="109" t="s">
        <v>664</v>
      </c>
      <c r="B172" s="111">
        <v>115</v>
      </c>
      <c r="C172" s="110" t="s">
        <v>121</v>
      </c>
      <c r="D172" s="110" t="s">
        <v>112</v>
      </c>
      <c r="E172" s="90" t="s">
        <v>669</v>
      </c>
      <c r="F172" s="110"/>
      <c r="G172" s="81">
        <f>G173</f>
        <v>732.6999999999999</v>
      </c>
      <c r="H172" s="81">
        <f aca="true" t="shared" si="89" ref="H172:R173">H173</f>
        <v>725.4</v>
      </c>
      <c r="I172" s="81">
        <f t="shared" si="89"/>
        <v>7.3</v>
      </c>
      <c r="J172" s="81">
        <f t="shared" si="89"/>
        <v>0</v>
      </c>
      <c r="K172" s="81">
        <f t="shared" si="89"/>
        <v>560.7</v>
      </c>
      <c r="L172" s="81">
        <f t="shared" si="89"/>
        <v>555.1</v>
      </c>
      <c r="M172" s="81">
        <f t="shared" si="89"/>
        <v>5.6</v>
      </c>
      <c r="N172" s="81">
        <f t="shared" si="89"/>
        <v>0</v>
      </c>
      <c r="O172" s="81">
        <f t="shared" si="89"/>
        <v>560.7</v>
      </c>
      <c r="P172" s="81">
        <f t="shared" si="89"/>
        <v>555.1</v>
      </c>
      <c r="Q172" s="81">
        <f t="shared" si="89"/>
        <v>5.6</v>
      </c>
      <c r="R172" s="81">
        <f t="shared" si="89"/>
        <v>0</v>
      </c>
    </row>
    <row r="173" spans="1:18" ht="39.75" customHeight="1">
      <c r="A173" s="109" t="s">
        <v>667</v>
      </c>
      <c r="B173" s="111">
        <v>115</v>
      </c>
      <c r="C173" s="110" t="s">
        <v>121</v>
      </c>
      <c r="D173" s="110" t="s">
        <v>112</v>
      </c>
      <c r="E173" s="90" t="s">
        <v>668</v>
      </c>
      <c r="F173" s="110"/>
      <c r="G173" s="81">
        <f>G174</f>
        <v>732.6999999999999</v>
      </c>
      <c r="H173" s="81">
        <f t="shared" si="89"/>
        <v>725.4</v>
      </c>
      <c r="I173" s="81">
        <f t="shared" si="89"/>
        <v>7.3</v>
      </c>
      <c r="J173" s="81">
        <f t="shared" si="89"/>
        <v>0</v>
      </c>
      <c r="K173" s="81">
        <f t="shared" si="89"/>
        <v>560.7</v>
      </c>
      <c r="L173" s="81">
        <f t="shared" si="89"/>
        <v>555.1</v>
      </c>
      <c r="M173" s="81">
        <f t="shared" si="89"/>
        <v>5.6</v>
      </c>
      <c r="N173" s="81">
        <f t="shared" si="89"/>
        <v>0</v>
      </c>
      <c r="O173" s="81">
        <f t="shared" si="89"/>
        <v>560.7</v>
      </c>
      <c r="P173" s="81">
        <f t="shared" si="89"/>
        <v>555.1</v>
      </c>
      <c r="Q173" s="81">
        <f t="shared" si="89"/>
        <v>5.6</v>
      </c>
      <c r="R173" s="81">
        <f t="shared" si="89"/>
        <v>0</v>
      </c>
    </row>
    <row r="174" spans="1:18" ht="18.75">
      <c r="A174" s="109" t="s">
        <v>179</v>
      </c>
      <c r="B174" s="111">
        <v>115</v>
      </c>
      <c r="C174" s="110" t="s">
        <v>121</v>
      </c>
      <c r="D174" s="110" t="s">
        <v>112</v>
      </c>
      <c r="E174" s="90" t="s">
        <v>668</v>
      </c>
      <c r="F174" s="110" t="s">
        <v>178</v>
      </c>
      <c r="G174" s="81">
        <f>H174+I174+J174</f>
        <v>732.6999999999999</v>
      </c>
      <c r="H174" s="81">
        <f>555.1+170.2+0.1</f>
        <v>725.4</v>
      </c>
      <c r="I174" s="81">
        <f>5.6+1.7</f>
        <v>7.3</v>
      </c>
      <c r="J174" s="81"/>
      <c r="K174" s="81">
        <f>L174+M174+N174</f>
        <v>560.7</v>
      </c>
      <c r="L174" s="81">
        <v>555.1</v>
      </c>
      <c r="M174" s="81">
        <v>5.6</v>
      </c>
      <c r="N174" s="81"/>
      <c r="O174" s="81">
        <f>P174+Q174+R174</f>
        <v>560.7</v>
      </c>
      <c r="P174" s="81">
        <v>555.1</v>
      </c>
      <c r="Q174" s="81">
        <v>5.6</v>
      </c>
      <c r="R174" s="91"/>
    </row>
    <row r="175" spans="1:18" ht="18.75">
      <c r="A175" s="109" t="s">
        <v>101</v>
      </c>
      <c r="B175" s="111">
        <v>115</v>
      </c>
      <c r="C175" s="110" t="s">
        <v>121</v>
      </c>
      <c r="D175" s="110" t="s">
        <v>116</v>
      </c>
      <c r="E175" s="110"/>
      <c r="F175" s="110"/>
      <c r="G175" s="81">
        <f>G184+G176</f>
        <v>505616.19999999995</v>
      </c>
      <c r="H175" s="81">
        <f>H184+H176</f>
        <v>394426.1</v>
      </c>
      <c r="I175" s="81">
        <f>I184+I176</f>
        <v>111190.09999999999</v>
      </c>
      <c r="J175" s="81">
        <f>J184+J176</f>
        <v>0</v>
      </c>
      <c r="K175" s="81">
        <f aca="true" t="shared" si="90" ref="K175:R175">K184+K176</f>
        <v>378845.8</v>
      </c>
      <c r="L175" s="81">
        <f t="shared" si="90"/>
        <v>272692.4</v>
      </c>
      <c r="M175" s="81">
        <f t="shared" si="90"/>
        <v>106153.40000000001</v>
      </c>
      <c r="N175" s="81">
        <f t="shared" si="90"/>
        <v>0</v>
      </c>
      <c r="O175" s="81">
        <f t="shared" si="90"/>
        <v>391844.3000000001</v>
      </c>
      <c r="P175" s="81" t="e">
        <f t="shared" si="90"/>
        <v>#REF!</v>
      </c>
      <c r="Q175" s="81" t="e">
        <f t="shared" si="90"/>
        <v>#REF!</v>
      </c>
      <c r="R175" s="81" t="e">
        <f t="shared" si="90"/>
        <v>#REF!</v>
      </c>
    </row>
    <row r="176" spans="1:18" ht="51.75" customHeight="1">
      <c r="A176" s="109" t="s">
        <v>430</v>
      </c>
      <c r="B176" s="111">
        <v>115</v>
      </c>
      <c r="C176" s="110" t="s">
        <v>121</v>
      </c>
      <c r="D176" s="110" t="s">
        <v>116</v>
      </c>
      <c r="E176" s="110" t="s">
        <v>234</v>
      </c>
      <c r="F176" s="110"/>
      <c r="G176" s="81">
        <f>G177</f>
        <v>280</v>
      </c>
      <c r="H176" s="81">
        <f aca="true" t="shared" si="91" ref="H176:R176">H177</f>
        <v>0</v>
      </c>
      <c r="I176" s="81">
        <f t="shared" si="91"/>
        <v>280</v>
      </c>
      <c r="J176" s="81">
        <f t="shared" si="91"/>
        <v>0</v>
      </c>
      <c r="K176" s="81">
        <f t="shared" si="91"/>
        <v>280</v>
      </c>
      <c r="L176" s="81">
        <f t="shared" si="91"/>
        <v>0</v>
      </c>
      <c r="M176" s="81">
        <f t="shared" si="91"/>
        <v>280</v>
      </c>
      <c r="N176" s="81">
        <f t="shared" si="91"/>
        <v>0</v>
      </c>
      <c r="O176" s="81">
        <f t="shared" si="91"/>
        <v>280</v>
      </c>
      <c r="P176" s="81">
        <f t="shared" si="91"/>
        <v>0</v>
      </c>
      <c r="Q176" s="81">
        <f t="shared" si="91"/>
        <v>280</v>
      </c>
      <c r="R176" s="81">
        <f t="shared" si="91"/>
        <v>0</v>
      </c>
    </row>
    <row r="177" spans="1:18" ht="43.5" customHeight="1">
      <c r="A177" s="109" t="s">
        <v>431</v>
      </c>
      <c r="B177" s="111">
        <v>115</v>
      </c>
      <c r="C177" s="110" t="s">
        <v>121</v>
      </c>
      <c r="D177" s="110" t="s">
        <v>116</v>
      </c>
      <c r="E177" s="110" t="s">
        <v>235</v>
      </c>
      <c r="F177" s="110"/>
      <c r="G177" s="81">
        <f>G178+G181</f>
        <v>280</v>
      </c>
      <c r="H177" s="81">
        <f aca="true" t="shared" si="92" ref="H177:R177">H178+H181</f>
        <v>0</v>
      </c>
      <c r="I177" s="81">
        <f t="shared" si="92"/>
        <v>280</v>
      </c>
      <c r="J177" s="81">
        <f t="shared" si="92"/>
        <v>0</v>
      </c>
      <c r="K177" s="81">
        <f t="shared" si="92"/>
        <v>280</v>
      </c>
      <c r="L177" s="81">
        <f t="shared" si="92"/>
        <v>0</v>
      </c>
      <c r="M177" s="81">
        <f t="shared" si="92"/>
        <v>280</v>
      </c>
      <c r="N177" s="81">
        <f t="shared" si="92"/>
        <v>0</v>
      </c>
      <c r="O177" s="81">
        <f t="shared" si="92"/>
        <v>280</v>
      </c>
      <c r="P177" s="81">
        <f t="shared" si="92"/>
        <v>0</v>
      </c>
      <c r="Q177" s="81">
        <f t="shared" si="92"/>
        <v>280</v>
      </c>
      <c r="R177" s="81">
        <f t="shared" si="92"/>
        <v>0</v>
      </c>
    </row>
    <row r="178" spans="1:18" ht="47.25" customHeight="1">
      <c r="A178" s="109" t="s">
        <v>353</v>
      </c>
      <c r="B178" s="111">
        <v>115</v>
      </c>
      <c r="C178" s="110" t="s">
        <v>121</v>
      </c>
      <c r="D178" s="110" t="s">
        <v>116</v>
      </c>
      <c r="E178" s="110" t="s">
        <v>354</v>
      </c>
      <c r="F178" s="110"/>
      <c r="G178" s="81">
        <f>G179</f>
        <v>80</v>
      </c>
      <c r="H178" s="81">
        <f aca="true" t="shared" si="93" ref="H178:R179">H179</f>
        <v>0</v>
      </c>
      <c r="I178" s="81">
        <f t="shared" si="93"/>
        <v>80</v>
      </c>
      <c r="J178" s="81">
        <f t="shared" si="93"/>
        <v>0</v>
      </c>
      <c r="K178" s="81">
        <f t="shared" si="93"/>
        <v>80</v>
      </c>
      <c r="L178" s="81">
        <f t="shared" si="93"/>
        <v>0</v>
      </c>
      <c r="M178" s="81">
        <f t="shared" si="93"/>
        <v>80</v>
      </c>
      <c r="N178" s="81">
        <f t="shared" si="93"/>
        <v>0</v>
      </c>
      <c r="O178" s="81">
        <f t="shared" si="93"/>
        <v>80</v>
      </c>
      <c r="P178" s="81">
        <f t="shared" si="93"/>
        <v>0</v>
      </c>
      <c r="Q178" s="81">
        <f t="shared" si="93"/>
        <v>80</v>
      </c>
      <c r="R178" s="81">
        <f t="shared" si="93"/>
        <v>0</v>
      </c>
    </row>
    <row r="179" spans="1:18" ht="18.75">
      <c r="A179" s="109" t="s">
        <v>210</v>
      </c>
      <c r="B179" s="111">
        <v>115</v>
      </c>
      <c r="C179" s="110" t="s">
        <v>121</v>
      </c>
      <c r="D179" s="110" t="s">
        <v>116</v>
      </c>
      <c r="E179" s="110" t="s">
        <v>355</v>
      </c>
      <c r="F179" s="110"/>
      <c r="G179" s="81">
        <f>G180</f>
        <v>80</v>
      </c>
      <c r="H179" s="81">
        <f t="shared" si="93"/>
        <v>0</v>
      </c>
      <c r="I179" s="81">
        <f t="shared" si="93"/>
        <v>80</v>
      </c>
      <c r="J179" s="81">
        <f t="shared" si="93"/>
        <v>0</v>
      </c>
      <c r="K179" s="81">
        <f t="shared" si="93"/>
        <v>80</v>
      </c>
      <c r="L179" s="81">
        <f t="shared" si="93"/>
        <v>0</v>
      </c>
      <c r="M179" s="81">
        <f t="shared" si="93"/>
        <v>80</v>
      </c>
      <c r="N179" s="81">
        <f t="shared" si="93"/>
        <v>0</v>
      </c>
      <c r="O179" s="81">
        <f t="shared" si="93"/>
        <v>80</v>
      </c>
      <c r="P179" s="81">
        <f t="shared" si="93"/>
        <v>0</v>
      </c>
      <c r="Q179" s="81">
        <f t="shared" si="93"/>
        <v>80</v>
      </c>
      <c r="R179" s="81">
        <f t="shared" si="93"/>
        <v>0</v>
      </c>
    </row>
    <row r="180" spans="1:18" ht="18.75">
      <c r="A180" s="109" t="s">
        <v>179</v>
      </c>
      <c r="B180" s="111">
        <v>115</v>
      </c>
      <c r="C180" s="110" t="s">
        <v>121</v>
      </c>
      <c r="D180" s="110" t="s">
        <v>116</v>
      </c>
      <c r="E180" s="110" t="s">
        <v>355</v>
      </c>
      <c r="F180" s="110" t="s">
        <v>178</v>
      </c>
      <c r="G180" s="81">
        <f>H180+I180+J180</f>
        <v>80</v>
      </c>
      <c r="H180" s="81"/>
      <c r="I180" s="81">
        <v>80</v>
      </c>
      <c r="J180" s="81"/>
      <c r="K180" s="81">
        <f>L180+M180+N180</f>
        <v>80</v>
      </c>
      <c r="L180" s="81"/>
      <c r="M180" s="81">
        <v>80</v>
      </c>
      <c r="N180" s="81"/>
      <c r="O180" s="81">
        <f>P180+Q180+R180</f>
        <v>80</v>
      </c>
      <c r="P180" s="81"/>
      <c r="Q180" s="81">
        <v>80</v>
      </c>
      <c r="R180" s="81"/>
    </row>
    <row r="181" spans="1:18" ht="40.5" customHeight="1">
      <c r="A181" s="109" t="s">
        <v>385</v>
      </c>
      <c r="B181" s="111">
        <v>115</v>
      </c>
      <c r="C181" s="110" t="s">
        <v>121</v>
      </c>
      <c r="D181" s="110" t="s">
        <v>116</v>
      </c>
      <c r="E181" s="110" t="s">
        <v>351</v>
      </c>
      <c r="F181" s="110"/>
      <c r="G181" s="81">
        <f>G182</f>
        <v>200</v>
      </c>
      <c r="H181" s="81">
        <f aca="true" t="shared" si="94" ref="H181:R182">H182</f>
        <v>0</v>
      </c>
      <c r="I181" s="81">
        <f t="shared" si="94"/>
        <v>200</v>
      </c>
      <c r="J181" s="81">
        <f t="shared" si="94"/>
        <v>0</v>
      </c>
      <c r="K181" s="81">
        <f t="shared" si="94"/>
        <v>200</v>
      </c>
      <c r="L181" s="81">
        <f t="shared" si="94"/>
        <v>0</v>
      </c>
      <c r="M181" s="81">
        <f t="shared" si="94"/>
        <v>200</v>
      </c>
      <c r="N181" s="81">
        <f t="shared" si="94"/>
        <v>0</v>
      </c>
      <c r="O181" s="81">
        <f t="shared" si="94"/>
        <v>200</v>
      </c>
      <c r="P181" s="81">
        <f t="shared" si="94"/>
        <v>0</v>
      </c>
      <c r="Q181" s="81">
        <f t="shared" si="94"/>
        <v>200</v>
      </c>
      <c r="R181" s="81">
        <f t="shared" si="94"/>
        <v>0</v>
      </c>
    </row>
    <row r="182" spans="1:18" ht="20.25" customHeight="1">
      <c r="A182" s="109" t="s">
        <v>210</v>
      </c>
      <c r="B182" s="111">
        <v>115</v>
      </c>
      <c r="C182" s="110" t="s">
        <v>121</v>
      </c>
      <c r="D182" s="110" t="s">
        <v>116</v>
      </c>
      <c r="E182" s="110" t="s">
        <v>352</v>
      </c>
      <c r="F182" s="110"/>
      <c r="G182" s="81">
        <f>G183</f>
        <v>200</v>
      </c>
      <c r="H182" s="81">
        <f t="shared" si="94"/>
        <v>0</v>
      </c>
      <c r="I182" s="81">
        <f t="shared" si="94"/>
        <v>200</v>
      </c>
      <c r="J182" s="81">
        <f t="shared" si="94"/>
        <v>0</v>
      </c>
      <c r="K182" s="81">
        <f t="shared" si="94"/>
        <v>200</v>
      </c>
      <c r="L182" s="81">
        <f t="shared" si="94"/>
        <v>0</v>
      </c>
      <c r="M182" s="81">
        <f t="shared" si="94"/>
        <v>200</v>
      </c>
      <c r="N182" s="81">
        <f t="shared" si="94"/>
        <v>0</v>
      </c>
      <c r="O182" s="81">
        <f t="shared" si="94"/>
        <v>200</v>
      </c>
      <c r="P182" s="81">
        <f t="shared" si="94"/>
        <v>0</v>
      </c>
      <c r="Q182" s="81">
        <f t="shared" si="94"/>
        <v>200</v>
      </c>
      <c r="R182" s="81">
        <f t="shared" si="94"/>
        <v>0</v>
      </c>
    </row>
    <row r="183" spans="1:18" ht="18.75">
      <c r="A183" s="109" t="s">
        <v>179</v>
      </c>
      <c r="B183" s="111">
        <v>115</v>
      </c>
      <c r="C183" s="110" t="s">
        <v>121</v>
      </c>
      <c r="D183" s="110" t="s">
        <v>116</v>
      </c>
      <c r="E183" s="110" t="s">
        <v>352</v>
      </c>
      <c r="F183" s="110" t="s">
        <v>178</v>
      </c>
      <c r="G183" s="81">
        <f>H183+I183+J183</f>
        <v>200</v>
      </c>
      <c r="H183" s="81"/>
      <c r="I183" s="81">
        <v>200</v>
      </c>
      <c r="J183" s="81"/>
      <c r="K183" s="81">
        <f>L183+M183+N183</f>
        <v>200</v>
      </c>
      <c r="L183" s="81"/>
      <c r="M183" s="81">
        <v>200</v>
      </c>
      <c r="N183" s="81"/>
      <c r="O183" s="81">
        <f>P183+Q183+R183</f>
        <v>200</v>
      </c>
      <c r="P183" s="81"/>
      <c r="Q183" s="81">
        <v>200</v>
      </c>
      <c r="R183" s="81"/>
    </row>
    <row r="184" spans="1:18" ht="46.5" customHeight="1">
      <c r="A184" s="109" t="s">
        <v>459</v>
      </c>
      <c r="B184" s="111">
        <v>115</v>
      </c>
      <c r="C184" s="110" t="s">
        <v>121</v>
      </c>
      <c r="D184" s="110" t="s">
        <v>116</v>
      </c>
      <c r="E184" s="111" t="s">
        <v>265</v>
      </c>
      <c r="F184" s="110"/>
      <c r="G184" s="81">
        <f>G185</f>
        <v>505336.19999999995</v>
      </c>
      <c r="H184" s="81">
        <f aca="true" t="shared" si="95" ref="H184:R184">H185</f>
        <v>394426.1</v>
      </c>
      <c r="I184" s="81">
        <f t="shared" si="95"/>
        <v>110910.09999999999</v>
      </c>
      <c r="J184" s="81">
        <f t="shared" si="95"/>
        <v>0</v>
      </c>
      <c r="K184" s="81">
        <f t="shared" si="95"/>
        <v>378565.8</v>
      </c>
      <c r="L184" s="81">
        <f t="shared" si="95"/>
        <v>272692.4</v>
      </c>
      <c r="M184" s="81">
        <f t="shared" si="95"/>
        <v>105873.40000000001</v>
      </c>
      <c r="N184" s="81">
        <f t="shared" si="95"/>
        <v>0</v>
      </c>
      <c r="O184" s="81">
        <f t="shared" si="95"/>
        <v>391564.3000000001</v>
      </c>
      <c r="P184" s="81" t="e">
        <f t="shared" si="95"/>
        <v>#REF!</v>
      </c>
      <c r="Q184" s="81" t="e">
        <f t="shared" si="95"/>
        <v>#REF!</v>
      </c>
      <c r="R184" s="81" t="e">
        <f t="shared" si="95"/>
        <v>#REF!</v>
      </c>
    </row>
    <row r="185" spans="1:18" ht="21.75" customHeight="1">
      <c r="A185" s="129" t="s">
        <v>18</v>
      </c>
      <c r="B185" s="111">
        <v>115</v>
      </c>
      <c r="C185" s="110" t="s">
        <v>121</v>
      </c>
      <c r="D185" s="110" t="s">
        <v>116</v>
      </c>
      <c r="E185" s="111" t="s">
        <v>266</v>
      </c>
      <c r="F185" s="110"/>
      <c r="G185" s="81">
        <f>G186+G197+G200+G205+G220+G210+G223+G217</f>
        <v>505336.19999999995</v>
      </c>
      <c r="H185" s="81">
        <f aca="true" t="shared" si="96" ref="H185:O185">H186+H197+H200+H205+H220+H210+H223+H217</f>
        <v>394426.1</v>
      </c>
      <c r="I185" s="81">
        <f t="shared" si="96"/>
        <v>110910.09999999999</v>
      </c>
      <c r="J185" s="81">
        <f t="shared" si="96"/>
        <v>0</v>
      </c>
      <c r="K185" s="81">
        <f t="shared" si="96"/>
        <v>378565.8</v>
      </c>
      <c r="L185" s="81">
        <f t="shared" si="96"/>
        <v>272692.4</v>
      </c>
      <c r="M185" s="81">
        <f t="shared" si="96"/>
        <v>105873.40000000001</v>
      </c>
      <c r="N185" s="81">
        <f t="shared" si="96"/>
        <v>0</v>
      </c>
      <c r="O185" s="81">
        <f t="shared" si="96"/>
        <v>391564.3000000001</v>
      </c>
      <c r="P185" s="81" t="e">
        <f>P186+P197+P200+P205+#REF!+#REF!+P220+P210+P223+P217</f>
        <v>#REF!</v>
      </c>
      <c r="Q185" s="81" t="e">
        <f>Q186+Q197+Q200+Q205+#REF!+#REF!+Q220+Q210+Q223+Q217</f>
        <v>#REF!</v>
      </c>
      <c r="R185" s="81" t="e">
        <f>R186+R197+R200+R205+#REF!+#REF!+R220+R210+R223+R217</f>
        <v>#REF!</v>
      </c>
    </row>
    <row r="186" spans="1:18" ht="78.75" customHeight="1">
      <c r="A186" s="129" t="s">
        <v>277</v>
      </c>
      <c r="B186" s="111">
        <v>115</v>
      </c>
      <c r="C186" s="110" t="s">
        <v>121</v>
      </c>
      <c r="D186" s="110" t="s">
        <v>116</v>
      </c>
      <c r="E186" s="111" t="s">
        <v>267</v>
      </c>
      <c r="F186" s="110"/>
      <c r="G186" s="81">
        <f>G187+G193+G191+G189+G195</f>
        <v>331432.6</v>
      </c>
      <c r="H186" s="81">
        <f aca="true" t="shared" si="97" ref="H186:R186">H187+H193+H191+H189+H195</f>
        <v>233798.3</v>
      </c>
      <c r="I186" s="81">
        <f t="shared" si="97"/>
        <v>97634.29999999999</v>
      </c>
      <c r="J186" s="81">
        <f t="shared" si="97"/>
        <v>0</v>
      </c>
      <c r="K186" s="81">
        <f>K187+K193+K191+K189+K195</f>
        <v>343855.49999999994</v>
      </c>
      <c r="L186" s="81">
        <f t="shared" si="97"/>
        <v>244758.89999999997</v>
      </c>
      <c r="M186" s="81">
        <f t="shared" si="97"/>
        <v>99096.6</v>
      </c>
      <c r="N186" s="81">
        <f t="shared" si="97"/>
        <v>0</v>
      </c>
      <c r="O186" s="81">
        <f t="shared" si="97"/>
        <v>356926.10000000003</v>
      </c>
      <c r="P186" s="81">
        <f t="shared" si="97"/>
        <v>257846</v>
      </c>
      <c r="Q186" s="81">
        <f t="shared" si="97"/>
        <v>99080.1</v>
      </c>
      <c r="R186" s="81">
        <f t="shared" si="97"/>
        <v>0</v>
      </c>
    </row>
    <row r="187" spans="1:18" ht="22.5" customHeight="1">
      <c r="A187" s="109" t="s">
        <v>201</v>
      </c>
      <c r="B187" s="111">
        <v>115</v>
      </c>
      <c r="C187" s="110" t="s">
        <v>121</v>
      </c>
      <c r="D187" s="110" t="s">
        <v>116</v>
      </c>
      <c r="E187" s="111" t="s">
        <v>19</v>
      </c>
      <c r="F187" s="110"/>
      <c r="G187" s="81">
        <f>G188</f>
        <v>74980.8</v>
      </c>
      <c r="H187" s="81">
        <f aca="true" t="shared" si="98" ref="H187:O187">H188</f>
        <v>0</v>
      </c>
      <c r="I187" s="81">
        <f t="shared" si="98"/>
        <v>74980.8</v>
      </c>
      <c r="J187" s="81">
        <f t="shared" si="98"/>
        <v>0</v>
      </c>
      <c r="K187" s="81">
        <f t="shared" si="98"/>
        <v>75872.3</v>
      </c>
      <c r="L187" s="81">
        <f t="shared" si="98"/>
        <v>0</v>
      </c>
      <c r="M187" s="81">
        <f t="shared" si="98"/>
        <v>75872.3</v>
      </c>
      <c r="N187" s="81">
        <f t="shared" si="98"/>
        <v>0</v>
      </c>
      <c r="O187" s="81">
        <f t="shared" si="98"/>
        <v>75804.2</v>
      </c>
      <c r="P187" s="81">
        <f>P188</f>
        <v>0</v>
      </c>
      <c r="Q187" s="81">
        <f>Q188</f>
        <v>75804.2</v>
      </c>
      <c r="R187" s="81">
        <f>R188</f>
        <v>0</v>
      </c>
    </row>
    <row r="188" spans="1:18" ht="18.75">
      <c r="A188" s="109" t="s">
        <v>179</v>
      </c>
      <c r="B188" s="111">
        <v>115</v>
      </c>
      <c r="C188" s="110" t="s">
        <v>121</v>
      </c>
      <c r="D188" s="110" t="s">
        <v>116</v>
      </c>
      <c r="E188" s="111" t="s">
        <v>19</v>
      </c>
      <c r="F188" s="110" t="s">
        <v>178</v>
      </c>
      <c r="G188" s="81">
        <f>H188+I188+J188</f>
        <v>74980.8</v>
      </c>
      <c r="H188" s="81"/>
      <c r="I188" s="81">
        <f>72052.8+2902.9+25+0.1</f>
        <v>74980.8</v>
      </c>
      <c r="J188" s="81"/>
      <c r="K188" s="81">
        <f>L188+M188+N188</f>
        <v>75872.3</v>
      </c>
      <c r="L188" s="81"/>
      <c r="M188" s="81">
        <v>75872.3</v>
      </c>
      <c r="N188" s="81"/>
      <c r="O188" s="81">
        <f>P188+Q188+R188</f>
        <v>75804.2</v>
      </c>
      <c r="P188" s="91"/>
      <c r="Q188" s="85">
        <v>75804.2</v>
      </c>
      <c r="R188" s="91"/>
    </row>
    <row r="189" spans="1:18" ht="140.25" customHeight="1">
      <c r="A189" s="122" t="s">
        <v>563</v>
      </c>
      <c r="B189" s="111">
        <v>115</v>
      </c>
      <c r="C189" s="110" t="s">
        <v>121</v>
      </c>
      <c r="D189" s="110" t="s">
        <v>116</v>
      </c>
      <c r="E189" s="111" t="s">
        <v>562</v>
      </c>
      <c r="F189" s="110"/>
      <c r="G189" s="81">
        <f>G190</f>
        <v>15901.3</v>
      </c>
      <c r="H189" s="81">
        <f aca="true" t="shared" si="99" ref="H189:R189">H190</f>
        <v>15901.3</v>
      </c>
      <c r="I189" s="81">
        <f t="shared" si="99"/>
        <v>0</v>
      </c>
      <c r="J189" s="81">
        <f t="shared" si="99"/>
        <v>0</v>
      </c>
      <c r="K189" s="81">
        <f t="shared" si="99"/>
        <v>15901.3</v>
      </c>
      <c r="L189" s="81">
        <f t="shared" si="99"/>
        <v>15901.3</v>
      </c>
      <c r="M189" s="81">
        <f t="shared" si="99"/>
        <v>0</v>
      </c>
      <c r="N189" s="81">
        <f t="shared" si="99"/>
        <v>0</v>
      </c>
      <c r="O189" s="81">
        <f t="shared" si="99"/>
        <v>15901.3</v>
      </c>
      <c r="P189" s="81">
        <f t="shared" si="99"/>
        <v>15901.3</v>
      </c>
      <c r="Q189" s="81">
        <f t="shared" si="99"/>
        <v>0</v>
      </c>
      <c r="R189" s="81">
        <f t="shared" si="99"/>
        <v>0</v>
      </c>
    </row>
    <row r="190" spans="1:18" ht="18.75">
      <c r="A190" s="109" t="s">
        <v>179</v>
      </c>
      <c r="B190" s="111">
        <v>115</v>
      </c>
      <c r="C190" s="110" t="s">
        <v>121</v>
      </c>
      <c r="D190" s="110" t="s">
        <v>116</v>
      </c>
      <c r="E190" s="111" t="s">
        <v>562</v>
      </c>
      <c r="F190" s="110" t="s">
        <v>178</v>
      </c>
      <c r="G190" s="81">
        <f>H190+I190+J190</f>
        <v>15901.3</v>
      </c>
      <c r="H190" s="81">
        <v>15901.3</v>
      </c>
      <c r="I190" s="81"/>
      <c r="J190" s="81"/>
      <c r="K190" s="81">
        <f>L190+M190+N190</f>
        <v>15901.3</v>
      </c>
      <c r="L190" s="81">
        <v>15901.3</v>
      </c>
      <c r="M190" s="81"/>
      <c r="N190" s="81"/>
      <c r="O190" s="81">
        <f>P190+Q190+R190</f>
        <v>15901.3</v>
      </c>
      <c r="P190" s="81">
        <v>15901.3</v>
      </c>
      <c r="Q190" s="85"/>
      <c r="R190" s="85"/>
    </row>
    <row r="191" spans="1:18" ht="41.25" customHeight="1">
      <c r="A191" s="112" t="s">
        <v>673</v>
      </c>
      <c r="B191" s="111">
        <v>115</v>
      </c>
      <c r="C191" s="110" t="s">
        <v>121</v>
      </c>
      <c r="D191" s="110" t="s">
        <v>116</v>
      </c>
      <c r="E191" s="110" t="s">
        <v>415</v>
      </c>
      <c r="F191" s="110"/>
      <c r="G191" s="81">
        <f>G192</f>
        <v>22608.6</v>
      </c>
      <c r="H191" s="81">
        <f aca="true" t="shared" si="100" ref="H191:R191">H192</f>
        <v>0</v>
      </c>
      <c r="I191" s="81">
        <f t="shared" si="100"/>
        <v>22608.6</v>
      </c>
      <c r="J191" s="81">
        <f t="shared" si="100"/>
        <v>0</v>
      </c>
      <c r="K191" s="81">
        <f t="shared" si="100"/>
        <v>23224.3</v>
      </c>
      <c r="L191" s="81">
        <f t="shared" si="100"/>
        <v>0</v>
      </c>
      <c r="M191" s="81">
        <f t="shared" si="100"/>
        <v>23224.3</v>
      </c>
      <c r="N191" s="81">
        <f t="shared" si="100"/>
        <v>0</v>
      </c>
      <c r="O191" s="81">
        <f t="shared" si="100"/>
        <v>23275.9</v>
      </c>
      <c r="P191" s="81">
        <f t="shared" si="100"/>
        <v>0</v>
      </c>
      <c r="Q191" s="81">
        <f t="shared" si="100"/>
        <v>23275.9</v>
      </c>
      <c r="R191" s="81">
        <f t="shared" si="100"/>
        <v>0</v>
      </c>
    </row>
    <row r="192" spans="1:18" ht="18.75">
      <c r="A192" s="109" t="s">
        <v>179</v>
      </c>
      <c r="B192" s="111">
        <v>115</v>
      </c>
      <c r="C192" s="110" t="s">
        <v>121</v>
      </c>
      <c r="D192" s="110" t="s">
        <v>116</v>
      </c>
      <c r="E192" s="110" t="s">
        <v>415</v>
      </c>
      <c r="F192" s="110" t="s">
        <v>178</v>
      </c>
      <c r="G192" s="81">
        <f>H192+I192+J192</f>
        <v>22608.6</v>
      </c>
      <c r="H192" s="81"/>
      <c r="I192" s="81">
        <v>22608.6</v>
      </c>
      <c r="J192" s="81"/>
      <c r="K192" s="81">
        <f>L192+M192+N192</f>
        <v>23224.3</v>
      </c>
      <c r="L192" s="81"/>
      <c r="M192" s="81">
        <v>23224.3</v>
      </c>
      <c r="N192" s="81"/>
      <c r="O192" s="81">
        <f>P192+Q192+R192</f>
        <v>23275.9</v>
      </c>
      <c r="P192" s="91"/>
      <c r="Q192" s="90">
        <v>23275.9</v>
      </c>
      <c r="R192" s="91"/>
    </row>
    <row r="193" spans="1:18" ht="99" customHeight="1">
      <c r="A193" s="141" t="s">
        <v>306</v>
      </c>
      <c r="B193" s="111">
        <v>115</v>
      </c>
      <c r="C193" s="110" t="s">
        <v>121</v>
      </c>
      <c r="D193" s="110" t="s">
        <v>116</v>
      </c>
      <c r="E193" s="111" t="s">
        <v>47</v>
      </c>
      <c r="F193" s="110"/>
      <c r="G193" s="81">
        <f>G194</f>
        <v>215697</v>
      </c>
      <c r="H193" s="81">
        <f aca="true" t="shared" si="101" ref="H193:R193">H194</f>
        <v>215697</v>
      </c>
      <c r="I193" s="81">
        <f t="shared" si="101"/>
        <v>0</v>
      </c>
      <c r="J193" s="81">
        <f t="shared" si="101"/>
        <v>0</v>
      </c>
      <c r="K193" s="81">
        <f t="shared" si="101"/>
        <v>228857.59999999998</v>
      </c>
      <c r="L193" s="81">
        <f t="shared" si="101"/>
        <v>228857.59999999998</v>
      </c>
      <c r="M193" s="81">
        <f t="shared" si="101"/>
        <v>0</v>
      </c>
      <c r="N193" s="81">
        <f t="shared" si="101"/>
        <v>0</v>
      </c>
      <c r="O193" s="81">
        <f t="shared" si="101"/>
        <v>241944.7</v>
      </c>
      <c r="P193" s="81">
        <f t="shared" si="101"/>
        <v>241944.7</v>
      </c>
      <c r="Q193" s="81">
        <f t="shared" si="101"/>
        <v>0</v>
      </c>
      <c r="R193" s="81">
        <f t="shared" si="101"/>
        <v>0</v>
      </c>
    </row>
    <row r="194" spans="1:18" ht="18.75">
      <c r="A194" s="109" t="s">
        <v>179</v>
      </c>
      <c r="B194" s="111">
        <v>115</v>
      </c>
      <c r="C194" s="110" t="s">
        <v>121</v>
      </c>
      <c r="D194" s="110" t="s">
        <v>116</v>
      </c>
      <c r="E194" s="111" t="s">
        <v>47</v>
      </c>
      <c r="F194" s="111">
        <v>610</v>
      </c>
      <c r="G194" s="81">
        <f>H194+I194+J194</f>
        <v>215697</v>
      </c>
      <c r="H194" s="81">
        <f>183246.8+5212+27238.2</f>
        <v>215697</v>
      </c>
      <c r="I194" s="81"/>
      <c r="J194" s="81"/>
      <c r="K194" s="81">
        <f>L194+M194+N194</f>
        <v>228857.59999999998</v>
      </c>
      <c r="L194" s="81">
        <f>196370.8+5212+27274.8</f>
        <v>228857.59999999998</v>
      </c>
      <c r="M194" s="81"/>
      <c r="N194" s="81"/>
      <c r="O194" s="81">
        <f>R194+Q194+P194</f>
        <v>241944.7</v>
      </c>
      <c r="P194" s="81">
        <f>209510+5212+27222.7</f>
        <v>241944.7</v>
      </c>
      <c r="Q194" s="81"/>
      <c r="R194" s="81"/>
    </row>
    <row r="195" spans="1:18" ht="52.5" customHeight="1">
      <c r="A195" s="109" t="s">
        <v>640</v>
      </c>
      <c r="B195" s="111">
        <v>115</v>
      </c>
      <c r="C195" s="110" t="s">
        <v>121</v>
      </c>
      <c r="D195" s="110" t="s">
        <v>116</v>
      </c>
      <c r="E195" s="111" t="s">
        <v>639</v>
      </c>
      <c r="F195" s="111"/>
      <c r="G195" s="81">
        <f>G196</f>
        <v>2244.9</v>
      </c>
      <c r="H195" s="81">
        <f aca="true" t="shared" si="102" ref="H195:P195">H196</f>
        <v>2200</v>
      </c>
      <c r="I195" s="81">
        <f t="shared" si="102"/>
        <v>44.9</v>
      </c>
      <c r="J195" s="81">
        <f t="shared" si="102"/>
        <v>0</v>
      </c>
      <c r="K195" s="81">
        <f t="shared" si="102"/>
        <v>0</v>
      </c>
      <c r="L195" s="81">
        <f t="shared" si="102"/>
        <v>0</v>
      </c>
      <c r="M195" s="81">
        <f t="shared" si="102"/>
        <v>0</v>
      </c>
      <c r="N195" s="81">
        <f t="shared" si="102"/>
        <v>0</v>
      </c>
      <c r="O195" s="81">
        <f t="shared" si="102"/>
        <v>0</v>
      </c>
      <c r="P195" s="81">
        <f t="shared" si="102"/>
        <v>0</v>
      </c>
      <c r="Q195" s="81">
        <f>Q196</f>
        <v>0</v>
      </c>
      <c r="R195" s="81">
        <f>R196</f>
        <v>0</v>
      </c>
    </row>
    <row r="196" spans="1:18" ht="18.75">
      <c r="A196" s="109" t="s">
        <v>179</v>
      </c>
      <c r="B196" s="111">
        <v>115</v>
      </c>
      <c r="C196" s="110" t="s">
        <v>121</v>
      </c>
      <c r="D196" s="110" t="s">
        <v>116</v>
      </c>
      <c r="E196" s="111" t="s">
        <v>639</v>
      </c>
      <c r="F196" s="111">
        <v>610</v>
      </c>
      <c r="G196" s="81">
        <f>H196+I196+J196</f>
        <v>2244.9</v>
      </c>
      <c r="H196" s="81">
        <v>2200</v>
      </c>
      <c r="I196" s="81">
        <v>44.9</v>
      </c>
      <c r="J196" s="81"/>
      <c r="K196" s="81"/>
      <c r="L196" s="81"/>
      <c r="M196" s="81"/>
      <c r="N196" s="81"/>
      <c r="O196" s="81"/>
      <c r="P196" s="81"/>
      <c r="Q196" s="81"/>
      <c r="R196" s="81"/>
    </row>
    <row r="197" spans="1:18" ht="42" customHeight="1">
      <c r="A197" s="129" t="s">
        <v>274</v>
      </c>
      <c r="B197" s="111">
        <v>115</v>
      </c>
      <c r="C197" s="110" t="s">
        <v>121</v>
      </c>
      <c r="D197" s="110" t="s">
        <v>116</v>
      </c>
      <c r="E197" s="111" t="s">
        <v>268</v>
      </c>
      <c r="F197" s="111"/>
      <c r="G197" s="81">
        <f>G198</f>
        <v>11201.4</v>
      </c>
      <c r="H197" s="81">
        <f aca="true" t="shared" si="103" ref="H197:R197">H198</f>
        <v>11201.4</v>
      </c>
      <c r="I197" s="81">
        <f t="shared" si="103"/>
        <v>0</v>
      </c>
      <c r="J197" s="81">
        <f t="shared" si="103"/>
        <v>0</v>
      </c>
      <c r="K197" s="81">
        <f t="shared" si="103"/>
        <v>11201.4</v>
      </c>
      <c r="L197" s="81">
        <f t="shared" si="103"/>
        <v>11201.4</v>
      </c>
      <c r="M197" s="81">
        <f t="shared" si="103"/>
        <v>0</v>
      </c>
      <c r="N197" s="81">
        <f t="shared" si="103"/>
        <v>0</v>
      </c>
      <c r="O197" s="81">
        <f t="shared" si="103"/>
        <v>11201.4</v>
      </c>
      <c r="P197" s="81">
        <f t="shared" si="103"/>
        <v>11201.4</v>
      </c>
      <c r="Q197" s="81">
        <f t="shared" si="103"/>
        <v>0</v>
      </c>
      <c r="R197" s="81">
        <f t="shared" si="103"/>
        <v>0</v>
      </c>
    </row>
    <row r="198" spans="1:18" ht="77.25" customHeight="1">
      <c r="A198" s="109" t="s">
        <v>91</v>
      </c>
      <c r="B198" s="111">
        <v>115</v>
      </c>
      <c r="C198" s="110" t="s">
        <v>121</v>
      </c>
      <c r="D198" s="110" t="s">
        <v>116</v>
      </c>
      <c r="E198" s="111" t="s">
        <v>17</v>
      </c>
      <c r="F198" s="110"/>
      <c r="G198" s="81">
        <f>G199</f>
        <v>11201.4</v>
      </c>
      <c r="H198" s="81">
        <f aca="true" t="shared" si="104" ref="H198:R198">H199</f>
        <v>11201.4</v>
      </c>
      <c r="I198" s="81">
        <f t="shared" si="104"/>
        <v>0</v>
      </c>
      <c r="J198" s="81">
        <f t="shared" si="104"/>
        <v>0</v>
      </c>
      <c r="K198" s="81">
        <f t="shared" si="104"/>
        <v>11201.4</v>
      </c>
      <c r="L198" s="81">
        <f t="shared" si="104"/>
        <v>11201.4</v>
      </c>
      <c r="M198" s="81">
        <f t="shared" si="104"/>
        <v>0</v>
      </c>
      <c r="N198" s="81">
        <f t="shared" si="104"/>
        <v>0</v>
      </c>
      <c r="O198" s="81">
        <f t="shared" si="104"/>
        <v>11201.4</v>
      </c>
      <c r="P198" s="81">
        <f t="shared" si="104"/>
        <v>11201.4</v>
      </c>
      <c r="Q198" s="81">
        <f t="shared" si="104"/>
        <v>0</v>
      </c>
      <c r="R198" s="81">
        <f t="shared" si="104"/>
        <v>0</v>
      </c>
    </row>
    <row r="199" spans="1:18" ht="18.75">
      <c r="A199" s="109" t="s">
        <v>179</v>
      </c>
      <c r="B199" s="111">
        <v>115</v>
      </c>
      <c r="C199" s="110" t="s">
        <v>121</v>
      </c>
      <c r="D199" s="110" t="s">
        <v>116</v>
      </c>
      <c r="E199" s="111" t="s">
        <v>17</v>
      </c>
      <c r="F199" s="110" t="s">
        <v>178</v>
      </c>
      <c r="G199" s="81">
        <f>H199+I199+J199</f>
        <v>11201.4</v>
      </c>
      <c r="H199" s="81">
        <v>11201.4</v>
      </c>
      <c r="I199" s="81"/>
      <c r="J199" s="81"/>
      <c r="K199" s="81">
        <f>L199+M199+N199</f>
        <v>11201.4</v>
      </c>
      <c r="L199" s="81">
        <v>11201.4</v>
      </c>
      <c r="M199" s="81"/>
      <c r="N199" s="81"/>
      <c r="O199" s="81">
        <f>P199+Q199+R199</f>
        <v>11201.4</v>
      </c>
      <c r="P199" s="81">
        <v>11201.4</v>
      </c>
      <c r="Q199" s="91"/>
      <c r="R199" s="91"/>
    </row>
    <row r="200" spans="1:18" ht="59.25" customHeight="1">
      <c r="A200" s="129" t="s">
        <v>273</v>
      </c>
      <c r="B200" s="111">
        <v>115</v>
      </c>
      <c r="C200" s="110" t="s">
        <v>121</v>
      </c>
      <c r="D200" s="110" t="s">
        <v>116</v>
      </c>
      <c r="E200" s="111" t="s">
        <v>48</v>
      </c>
      <c r="F200" s="110"/>
      <c r="G200" s="81">
        <f>G201+G203</f>
        <v>3396.8</v>
      </c>
      <c r="H200" s="81">
        <f aca="true" t="shared" si="105" ref="H200:R200">H201+H203</f>
        <v>2916.5</v>
      </c>
      <c r="I200" s="81">
        <f t="shared" si="105"/>
        <v>480.3</v>
      </c>
      <c r="J200" s="81">
        <f t="shared" si="105"/>
        <v>0</v>
      </c>
      <c r="K200" s="81">
        <f t="shared" si="105"/>
        <v>3396.8</v>
      </c>
      <c r="L200" s="81">
        <f t="shared" si="105"/>
        <v>2916.5</v>
      </c>
      <c r="M200" s="81">
        <f t="shared" si="105"/>
        <v>480.3</v>
      </c>
      <c r="N200" s="81">
        <f t="shared" si="105"/>
        <v>0</v>
      </c>
      <c r="O200" s="81">
        <f t="shared" si="105"/>
        <v>3396.8</v>
      </c>
      <c r="P200" s="81">
        <f t="shared" si="105"/>
        <v>2916.5</v>
      </c>
      <c r="Q200" s="81">
        <f t="shared" si="105"/>
        <v>480.3</v>
      </c>
      <c r="R200" s="81">
        <f t="shared" si="105"/>
        <v>0</v>
      </c>
    </row>
    <row r="201" spans="1:18" ht="66" customHeight="1">
      <c r="A201" s="109" t="s">
        <v>91</v>
      </c>
      <c r="B201" s="111">
        <v>115</v>
      </c>
      <c r="C201" s="110" t="s">
        <v>121</v>
      </c>
      <c r="D201" s="110" t="s">
        <v>116</v>
      </c>
      <c r="E201" s="111" t="s">
        <v>49</v>
      </c>
      <c r="F201" s="110"/>
      <c r="G201" s="81">
        <f>G202</f>
        <v>995.5</v>
      </c>
      <c r="H201" s="81">
        <f aca="true" t="shared" si="106" ref="H201:R201">H202</f>
        <v>995.5</v>
      </c>
      <c r="I201" s="81">
        <f t="shared" si="106"/>
        <v>0</v>
      </c>
      <c r="J201" s="81">
        <f t="shared" si="106"/>
        <v>0</v>
      </c>
      <c r="K201" s="81">
        <f t="shared" si="106"/>
        <v>995.5</v>
      </c>
      <c r="L201" s="81">
        <f t="shared" si="106"/>
        <v>995.5</v>
      </c>
      <c r="M201" s="81">
        <f t="shared" si="106"/>
        <v>0</v>
      </c>
      <c r="N201" s="81">
        <f t="shared" si="106"/>
        <v>0</v>
      </c>
      <c r="O201" s="81">
        <f t="shared" si="106"/>
        <v>995.5</v>
      </c>
      <c r="P201" s="81">
        <f t="shared" si="106"/>
        <v>995.5</v>
      </c>
      <c r="Q201" s="81">
        <f t="shared" si="106"/>
        <v>0</v>
      </c>
      <c r="R201" s="81">
        <f t="shared" si="106"/>
        <v>0</v>
      </c>
    </row>
    <row r="202" spans="1:18" ht="18.75">
      <c r="A202" s="109" t="s">
        <v>179</v>
      </c>
      <c r="B202" s="111">
        <v>115</v>
      </c>
      <c r="C202" s="110" t="s">
        <v>121</v>
      </c>
      <c r="D202" s="110" t="s">
        <v>116</v>
      </c>
      <c r="E202" s="111" t="s">
        <v>49</v>
      </c>
      <c r="F202" s="110" t="s">
        <v>178</v>
      </c>
      <c r="G202" s="81">
        <f>H202+I202+J202</f>
        <v>995.5</v>
      </c>
      <c r="H202" s="81">
        <f>814.2+181.3</f>
        <v>995.5</v>
      </c>
      <c r="I202" s="81"/>
      <c r="J202" s="81"/>
      <c r="K202" s="81">
        <f>L202+M202+N202</f>
        <v>995.5</v>
      </c>
      <c r="L202" s="81">
        <f>814.2+181.3</f>
        <v>995.5</v>
      </c>
      <c r="M202" s="81"/>
      <c r="N202" s="81"/>
      <c r="O202" s="81">
        <f>P202+Q202+R202</f>
        <v>995.5</v>
      </c>
      <c r="P202" s="90">
        <f>814.2+181.3</f>
        <v>995.5</v>
      </c>
      <c r="Q202" s="91"/>
      <c r="R202" s="91"/>
    </row>
    <row r="203" spans="1:18" ht="56.25">
      <c r="A203" s="127" t="s">
        <v>652</v>
      </c>
      <c r="B203" s="111">
        <v>115</v>
      </c>
      <c r="C203" s="110" t="s">
        <v>121</v>
      </c>
      <c r="D203" s="110" t="s">
        <v>116</v>
      </c>
      <c r="E203" s="90" t="s">
        <v>657</v>
      </c>
      <c r="F203" s="110"/>
      <c r="G203" s="81">
        <f>G204</f>
        <v>2401.3</v>
      </c>
      <c r="H203" s="81">
        <f aca="true" t="shared" si="107" ref="H203:R203">H204</f>
        <v>1921</v>
      </c>
      <c r="I203" s="81">
        <f t="shared" si="107"/>
        <v>480.3</v>
      </c>
      <c r="J203" s="81">
        <f t="shared" si="107"/>
        <v>0</v>
      </c>
      <c r="K203" s="81">
        <f t="shared" si="107"/>
        <v>2401.3</v>
      </c>
      <c r="L203" s="81">
        <f t="shared" si="107"/>
        <v>1921</v>
      </c>
      <c r="M203" s="81">
        <f t="shared" si="107"/>
        <v>480.3</v>
      </c>
      <c r="N203" s="81">
        <f t="shared" si="107"/>
        <v>0</v>
      </c>
      <c r="O203" s="81">
        <f t="shared" si="107"/>
        <v>2401.3</v>
      </c>
      <c r="P203" s="81">
        <f t="shared" si="107"/>
        <v>1921</v>
      </c>
      <c r="Q203" s="81">
        <f t="shared" si="107"/>
        <v>480.3</v>
      </c>
      <c r="R203" s="81">
        <f t="shared" si="107"/>
        <v>0</v>
      </c>
    </row>
    <row r="204" spans="1:18" ht="18.75">
      <c r="A204" s="109" t="s">
        <v>179</v>
      </c>
      <c r="B204" s="111">
        <v>115</v>
      </c>
      <c r="C204" s="110" t="s">
        <v>121</v>
      </c>
      <c r="D204" s="110" t="s">
        <v>116</v>
      </c>
      <c r="E204" s="90" t="s">
        <v>657</v>
      </c>
      <c r="F204" s="110" t="s">
        <v>178</v>
      </c>
      <c r="G204" s="81">
        <f>H204+I204+J204</f>
        <v>2401.3</v>
      </c>
      <c r="H204" s="81">
        <v>1921</v>
      </c>
      <c r="I204" s="81">
        <v>480.3</v>
      </c>
      <c r="J204" s="81"/>
      <c r="K204" s="81">
        <f>L204+M204+N204</f>
        <v>2401.3</v>
      </c>
      <c r="L204" s="81">
        <v>1921</v>
      </c>
      <c r="M204" s="81">
        <v>480.3</v>
      </c>
      <c r="N204" s="81"/>
      <c r="O204" s="81">
        <f>P204+Q204+R204</f>
        <v>2401.3</v>
      </c>
      <c r="P204" s="81">
        <v>1921</v>
      </c>
      <c r="Q204" s="81">
        <v>480.3</v>
      </c>
      <c r="R204" s="91"/>
    </row>
    <row r="205" spans="1:18" ht="80.25" customHeight="1">
      <c r="A205" s="129" t="s">
        <v>278</v>
      </c>
      <c r="B205" s="111">
        <v>115</v>
      </c>
      <c r="C205" s="110" t="s">
        <v>121</v>
      </c>
      <c r="D205" s="110" t="s">
        <v>116</v>
      </c>
      <c r="E205" s="111" t="s">
        <v>269</v>
      </c>
      <c r="F205" s="110"/>
      <c r="G205" s="81">
        <f>G206+G208</f>
        <v>5687.9</v>
      </c>
      <c r="H205" s="81">
        <f aca="true" t="shared" si="108" ref="H205:R205">H206+H208</f>
        <v>0</v>
      </c>
      <c r="I205" s="81">
        <f t="shared" si="108"/>
        <v>5687.9</v>
      </c>
      <c r="J205" s="81">
        <f t="shared" si="108"/>
        <v>0</v>
      </c>
      <c r="K205" s="81">
        <f t="shared" si="108"/>
        <v>6040.5</v>
      </c>
      <c r="L205" s="81">
        <f t="shared" si="108"/>
        <v>0</v>
      </c>
      <c r="M205" s="81">
        <f t="shared" si="108"/>
        <v>6040.5</v>
      </c>
      <c r="N205" s="81">
        <f t="shared" si="108"/>
        <v>0</v>
      </c>
      <c r="O205" s="81">
        <f t="shared" si="108"/>
        <v>6096</v>
      </c>
      <c r="P205" s="81">
        <f t="shared" si="108"/>
        <v>0</v>
      </c>
      <c r="Q205" s="81">
        <f t="shared" si="108"/>
        <v>6096</v>
      </c>
      <c r="R205" s="81">
        <f t="shared" si="108"/>
        <v>0</v>
      </c>
    </row>
    <row r="206" spans="1:18" ht="57.75" customHeight="1">
      <c r="A206" s="109" t="s">
        <v>279</v>
      </c>
      <c r="B206" s="111">
        <v>115</v>
      </c>
      <c r="C206" s="110" t="s">
        <v>121</v>
      </c>
      <c r="D206" s="110" t="s">
        <v>116</v>
      </c>
      <c r="E206" s="111" t="s">
        <v>50</v>
      </c>
      <c r="F206" s="110"/>
      <c r="G206" s="81">
        <f>G207</f>
        <v>4141.8</v>
      </c>
      <c r="H206" s="81">
        <f aca="true" t="shared" si="109" ref="H206:R206">H207</f>
        <v>0</v>
      </c>
      <c r="I206" s="81">
        <f t="shared" si="109"/>
        <v>4141.8</v>
      </c>
      <c r="J206" s="81">
        <f t="shared" si="109"/>
        <v>0</v>
      </c>
      <c r="K206" s="81">
        <f t="shared" si="109"/>
        <v>4431.8</v>
      </c>
      <c r="L206" s="81">
        <f t="shared" si="109"/>
        <v>0</v>
      </c>
      <c r="M206" s="81">
        <f t="shared" si="109"/>
        <v>4431.8</v>
      </c>
      <c r="N206" s="81">
        <f t="shared" si="109"/>
        <v>0</v>
      </c>
      <c r="O206" s="81">
        <f t="shared" si="109"/>
        <v>4423</v>
      </c>
      <c r="P206" s="81">
        <f t="shared" si="109"/>
        <v>0</v>
      </c>
      <c r="Q206" s="81">
        <f t="shared" si="109"/>
        <v>4423</v>
      </c>
      <c r="R206" s="81">
        <f t="shared" si="109"/>
        <v>0</v>
      </c>
    </row>
    <row r="207" spans="1:18" ht="18.75">
      <c r="A207" s="109" t="s">
        <v>179</v>
      </c>
      <c r="B207" s="111">
        <v>115</v>
      </c>
      <c r="C207" s="110" t="s">
        <v>121</v>
      </c>
      <c r="D207" s="110" t="s">
        <v>116</v>
      </c>
      <c r="E207" s="111" t="s">
        <v>50</v>
      </c>
      <c r="F207" s="110" t="s">
        <v>178</v>
      </c>
      <c r="G207" s="81">
        <f>H207+I207+J207</f>
        <v>4141.8</v>
      </c>
      <c r="H207" s="81"/>
      <c r="I207" s="81">
        <v>4141.8</v>
      </c>
      <c r="J207" s="81"/>
      <c r="K207" s="81">
        <f>L207+M207+N207</f>
        <v>4431.8</v>
      </c>
      <c r="L207" s="81"/>
      <c r="M207" s="81">
        <v>4431.8</v>
      </c>
      <c r="N207" s="81"/>
      <c r="O207" s="81">
        <f>P207+Q207+R207</f>
        <v>4423</v>
      </c>
      <c r="P207" s="91"/>
      <c r="Q207" s="99">
        <v>4423</v>
      </c>
      <c r="R207" s="91"/>
    </row>
    <row r="208" spans="1:18" ht="39.75" customHeight="1">
      <c r="A208" s="112" t="s">
        <v>673</v>
      </c>
      <c r="B208" s="111">
        <v>115</v>
      </c>
      <c r="C208" s="110" t="s">
        <v>121</v>
      </c>
      <c r="D208" s="110" t="s">
        <v>116</v>
      </c>
      <c r="E208" s="110" t="s">
        <v>416</v>
      </c>
      <c r="F208" s="110"/>
      <c r="G208" s="81">
        <f>G209</f>
        <v>1546.1</v>
      </c>
      <c r="H208" s="81">
        <f aca="true" t="shared" si="110" ref="H208:R208">H209</f>
        <v>0</v>
      </c>
      <c r="I208" s="81">
        <f t="shared" si="110"/>
        <v>1546.1</v>
      </c>
      <c r="J208" s="81">
        <f t="shared" si="110"/>
        <v>0</v>
      </c>
      <c r="K208" s="81">
        <f t="shared" si="110"/>
        <v>1608.7</v>
      </c>
      <c r="L208" s="81">
        <f t="shared" si="110"/>
        <v>0</v>
      </c>
      <c r="M208" s="81">
        <f t="shared" si="110"/>
        <v>1608.7</v>
      </c>
      <c r="N208" s="81">
        <f t="shared" si="110"/>
        <v>0</v>
      </c>
      <c r="O208" s="81">
        <f t="shared" si="110"/>
        <v>1673</v>
      </c>
      <c r="P208" s="81">
        <f t="shared" si="110"/>
        <v>0</v>
      </c>
      <c r="Q208" s="81">
        <f t="shared" si="110"/>
        <v>1673</v>
      </c>
      <c r="R208" s="81">
        <f t="shared" si="110"/>
        <v>0</v>
      </c>
    </row>
    <row r="209" spans="1:18" ht="18.75">
      <c r="A209" s="109" t="s">
        <v>179</v>
      </c>
      <c r="B209" s="111">
        <v>115</v>
      </c>
      <c r="C209" s="110" t="s">
        <v>121</v>
      </c>
      <c r="D209" s="110" t="s">
        <v>116</v>
      </c>
      <c r="E209" s="110" t="s">
        <v>416</v>
      </c>
      <c r="F209" s="110" t="s">
        <v>178</v>
      </c>
      <c r="G209" s="81">
        <f>H209+I209+J209</f>
        <v>1546.1</v>
      </c>
      <c r="H209" s="81"/>
      <c r="I209" s="81">
        <v>1546.1</v>
      </c>
      <c r="J209" s="81"/>
      <c r="K209" s="81">
        <f>L209+M209+N209</f>
        <v>1608.7</v>
      </c>
      <c r="L209" s="81"/>
      <c r="M209" s="81">
        <v>1608.7</v>
      </c>
      <c r="N209" s="81"/>
      <c r="O209" s="81">
        <f>P209+Q209+R209</f>
        <v>1673</v>
      </c>
      <c r="P209" s="91"/>
      <c r="Q209" s="90">
        <v>1673</v>
      </c>
      <c r="R209" s="91"/>
    </row>
    <row r="210" spans="1:18" ht="37.5">
      <c r="A210" s="109" t="s">
        <v>597</v>
      </c>
      <c r="B210" s="111">
        <v>115</v>
      </c>
      <c r="C210" s="110" t="s">
        <v>121</v>
      </c>
      <c r="D210" s="110" t="s">
        <v>116</v>
      </c>
      <c r="E210" s="111" t="s">
        <v>397</v>
      </c>
      <c r="F210" s="110"/>
      <c r="G210" s="81">
        <f>G211+G213+G215</f>
        <v>139365.19999999998</v>
      </c>
      <c r="H210" s="81">
        <f aca="true" t="shared" si="111" ref="H210:Q210">H211+H213+H215</f>
        <v>132515.4</v>
      </c>
      <c r="I210" s="81">
        <f t="shared" si="111"/>
        <v>6849.800000000001</v>
      </c>
      <c r="J210" s="81">
        <f t="shared" si="111"/>
        <v>0</v>
      </c>
      <c r="K210" s="81">
        <f t="shared" si="111"/>
        <v>0</v>
      </c>
      <c r="L210" s="81">
        <f t="shared" si="111"/>
        <v>0</v>
      </c>
      <c r="M210" s="81">
        <f t="shared" si="111"/>
        <v>0</v>
      </c>
      <c r="N210" s="81">
        <f t="shared" si="111"/>
        <v>0</v>
      </c>
      <c r="O210" s="81">
        <f t="shared" si="111"/>
        <v>0</v>
      </c>
      <c r="P210" s="81">
        <f t="shared" si="111"/>
        <v>0</v>
      </c>
      <c r="Q210" s="81">
        <f t="shared" si="111"/>
        <v>0</v>
      </c>
      <c r="R210" s="81">
        <f>R211</f>
        <v>0</v>
      </c>
    </row>
    <row r="211" spans="1:18" ht="56.25">
      <c r="A211" s="130" t="s">
        <v>596</v>
      </c>
      <c r="B211" s="111">
        <v>115</v>
      </c>
      <c r="C211" s="110" t="s">
        <v>121</v>
      </c>
      <c r="D211" s="110" t="s">
        <v>116</v>
      </c>
      <c r="E211" s="111" t="s">
        <v>502</v>
      </c>
      <c r="F211" s="110"/>
      <c r="G211" s="81">
        <f>G212</f>
        <v>2933.8</v>
      </c>
      <c r="H211" s="81">
        <f aca="true" t="shared" si="112" ref="H211:Q211">H212</f>
        <v>0</v>
      </c>
      <c r="I211" s="81">
        <f t="shared" si="112"/>
        <v>2933.8</v>
      </c>
      <c r="J211" s="81">
        <f t="shared" si="112"/>
        <v>0</v>
      </c>
      <c r="K211" s="81">
        <f t="shared" si="112"/>
        <v>0</v>
      </c>
      <c r="L211" s="81">
        <f t="shared" si="112"/>
        <v>0</v>
      </c>
      <c r="M211" s="81">
        <f t="shared" si="112"/>
        <v>0</v>
      </c>
      <c r="N211" s="81">
        <f t="shared" si="112"/>
        <v>0</v>
      </c>
      <c r="O211" s="81">
        <f t="shared" si="112"/>
        <v>0</v>
      </c>
      <c r="P211" s="81">
        <f t="shared" si="112"/>
        <v>0</v>
      </c>
      <c r="Q211" s="81">
        <f t="shared" si="112"/>
        <v>0</v>
      </c>
      <c r="R211" s="91"/>
    </row>
    <row r="212" spans="1:18" ht="18.75">
      <c r="A212" s="109" t="s">
        <v>179</v>
      </c>
      <c r="B212" s="111">
        <v>115</v>
      </c>
      <c r="C212" s="110" t="s">
        <v>121</v>
      </c>
      <c r="D212" s="110" t="s">
        <v>116</v>
      </c>
      <c r="E212" s="111" t="s">
        <v>502</v>
      </c>
      <c r="F212" s="110" t="s">
        <v>178</v>
      </c>
      <c r="G212" s="81">
        <f>H212+I212+J212</f>
        <v>2933.8</v>
      </c>
      <c r="H212" s="81"/>
      <c r="I212" s="81">
        <f>400+1500+1033.8</f>
        <v>2933.8</v>
      </c>
      <c r="J212" s="81"/>
      <c r="K212" s="81">
        <f>L212+M212+N212</f>
        <v>0</v>
      </c>
      <c r="L212" s="81"/>
      <c r="M212" s="81"/>
      <c r="N212" s="81"/>
      <c r="O212" s="81">
        <f>P212+Q212+R212</f>
        <v>0</v>
      </c>
      <c r="P212" s="91"/>
      <c r="Q212" s="98"/>
      <c r="R212" s="91"/>
    </row>
    <row r="213" spans="1:18" ht="50.25" customHeight="1">
      <c r="A213" s="109" t="s">
        <v>653</v>
      </c>
      <c r="B213" s="111">
        <v>115</v>
      </c>
      <c r="C213" s="110" t="s">
        <v>121</v>
      </c>
      <c r="D213" s="110" t="s">
        <v>116</v>
      </c>
      <c r="E213" s="111" t="s">
        <v>593</v>
      </c>
      <c r="F213" s="110"/>
      <c r="G213" s="81">
        <f>G214</f>
        <v>130331.4</v>
      </c>
      <c r="H213" s="81">
        <f>H214</f>
        <v>126421.5</v>
      </c>
      <c r="I213" s="81">
        <f aca="true" t="shared" si="113" ref="I213:R213">I214</f>
        <v>3909.9</v>
      </c>
      <c r="J213" s="81">
        <f t="shared" si="113"/>
        <v>0</v>
      </c>
      <c r="K213" s="81">
        <f t="shared" si="113"/>
        <v>0</v>
      </c>
      <c r="L213" s="81">
        <f t="shared" si="113"/>
        <v>0</v>
      </c>
      <c r="M213" s="81">
        <f t="shared" si="113"/>
        <v>0</v>
      </c>
      <c r="N213" s="81">
        <f t="shared" si="113"/>
        <v>0</v>
      </c>
      <c r="O213" s="81">
        <f t="shared" si="113"/>
        <v>0</v>
      </c>
      <c r="P213" s="81">
        <f t="shared" si="113"/>
        <v>0</v>
      </c>
      <c r="Q213" s="81">
        <f t="shared" si="113"/>
        <v>0</v>
      </c>
      <c r="R213" s="81">
        <f t="shared" si="113"/>
        <v>0</v>
      </c>
    </row>
    <row r="214" spans="1:18" ht="18.75">
      <c r="A214" s="109" t="s">
        <v>179</v>
      </c>
      <c r="B214" s="111">
        <v>115</v>
      </c>
      <c r="C214" s="110" t="s">
        <v>121</v>
      </c>
      <c r="D214" s="110" t="s">
        <v>116</v>
      </c>
      <c r="E214" s="111" t="s">
        <v>593</v>
      </c>
      <c r="F214" s="110" t="s">
        <v>178</v>
      </c>
      <c r="G214" s="81">
        <f>H214+I214+J214</f>
        <v>130331.4</v>
      </c>
      <c r="H214" s="81">
        <f>48269.1+78152.4</f>
        <v>126421.5</v>
      </c>
      <c r="I214" s="81">
        <f>985.1+2924.8</f>
        <v>3909.9</v>
      </c>
      <c r="J214" s="81"/>
      <c r="K214" s="81">
        <f>L214+M214+N214</f>
        <v>0</v>
      </c>
      <c r="L214" s="81"/>
      <c r="M214" s="81"/>
      <c r="N214" s="81"/>
      <c r="O214" s="81">
        <f>P214+Q214+R214</f>
        <v>0</v>
      </c>
      <c r="P214" s="91"/>
      <c r="Q214" s="91"/>
      <c r="R214" s="91"/>
    </row>
    <row r="215" spans="1:18" ht="30" customHeight="1">
      <c r="A215" s="126" t="s">
        <v>594</v>
      </c>
      <c r="B215" s="111">
        <v>115</v>
      </c>
      <c r="C215" s="110" t="s">
        <v>121</v>
      </c>
      <c r="D215" s="110" t="s">
        <v>116</v>
      </c>
      <c r="E215" s="111" t="s">
        <v>595</v>
      </c>
      <c r="F215" s="110"/>
      <c r="G215" s="81">
        <f>G216</f>
        <v>6100</v>
      </c>
      <c r="H215" s="81">
        <f aca="true" t="shared" si="114" ref="H215:R215">H216</f>
        <v>6093.9</v>
      </c>
      <c r="I215" s="81">
        <f t="shared" si="114"/>
        <v>6.1</v>
      </c>
      <c r="J215" s="81">
        <f t="shared" si="114"/>
        <v>0</v>
      </c>
      <c r="K215" s="81">
        <f t="shared" si="114"/>
        <v>0</v>
      </c>
      <c r="L215" s="81">
        <f t="shared" si="114"/>
        <v>0</v>
      </c>
      <c r="M215" s="81">
        <f t="shared" si="114"/>
        <v>0</v>
      </c>
      <c r="N215" s="81">
        <f t="shared" si="114"/>
        <v>0</v>
      </c>
      <c r="O215" s="81">
        <f t="shared" si="114"/>
        <v>0</v>
      </c>
      <c r="P215" s="81">
        <f t="shared" si="114"/>
        <v>0</v>
      </c>
      <c r="Q215" s="81">
        <f t="shared" si="114"/>
        <v>0</v>
      </c>
      <c r="R215" s="81">
        <f t="shared" si="114"/>
        <v>0</v>
      </c>
    </row>
    <row r="216" spans="1:18" ht="18.75">
      <c r="A216" s="109" t="s">
        <v>179</v>
      </c>
      <c r="B216" s="111">
        <v>115</v>
      </c>
      <c r="C216" s="110" t="s">
        <v>121</v>
      </c>
      <c r="D216" s="110" t="s">
        <v>116</v>
      </c>
      <c r="E216" s="111" t="s">
        <v>595</v>
      </c>
      <c r="F216" s="110" t="s">
        <v>178</v>
      </c>
      <c r="G216" s="81">
        <f>H216+I216+J216</f>
        <v>6100</v>
      </c>
      <c r="H216" s="81">
        <v>6093.9</v>
      </c>
      <c r="I216" s="81">
        <v>6.1</v>
      </c>
      <c r="J216" s="81"/>
      <c r="K216" s="81">
        <f>L216+M216+N216</f>
        <v>0</v>
      </c>
      <c r="L216" s="81"/>
      <c r="M216" s="81"/>
      <c r="N216" s="81"/>
      <c r="O216" s="81">
        <f>P216+Q216+R216</f>
        <v>0</v>
      </c>
      <c r="P216" s="91"/>
      <c r="Q216" s="91"/>
      <c r="R216" s="91"/>
    </row>
    <row r="217" spans="1:18" ht="37.5">
      <c r="A217" s="109" t="s">
        <v>672</v>
      </c>
      <c r="B217" s="111">
        <v>115</v>
      </c>
      <c r="C217" s="110" t="s">
        <v>121</v>
      </c>
      <c r="D217" s="110" t="s">
        <v>116</v>
      </c>
      <c r="E217" s="111" t="s">
        <v>671</v>
      </c>
      <c r="F217" s="110"/>
      <c r="G217" s="81">
        <f>G218</f>
        <v>1203.9</v>
      </c>
      <c r="H217" s="81">
        <f aca="true" t="shared" si="115" ref="H217:R218">H218</f>
        <v>1203.9</v>
      </c>
      <c r="I217" s="81">
        <f t="shared" si="115"/>
        <v>0</v>
      </c>
      <c r="J217" s="81">
        <f t="shared" si="115"/>
        <v>0</v>
      </c>
      <c r="K217" s="81">
        <f t="shared" si="115"/>
        <v>1203.9</v>
      </c>
      <c r="L217" s="81">
        <f t="shared" si="115"/>
        <v>1203.9</v>
      </c>
      <c r="M217" s="81">
        <f t="shared" si="115"/>
        <v>0</v>
      </c>
      <c r="N217" s="81">
        <f t="shared" si="115"/>
        <v>0</v>
      </c>
      <c r="O217" s="81">
        <f t="shared" si="115"/>
        <v>1203.9</v>
      </c>
      <c r="P217" s="81">
        <f t="shared" si="115"/>
        <v>1203.9</v>
      </c>
      <c r="Q217" s="81">
        <f t="shared" si="115"/>
        <v>0</v>
      </c>
      <c r="R217" s="81">
        <f t="shared" si="115"/>
        <v>0</v>
      </c>
    </row>
    <row r="218" spans="1:18" ht="56.25">
      <c r="A218" s="109" t="s">
        <v>670</v>
      </c>
      <c r="B218" s="111">
        <v>115</v>
      </c>
      <c r="C218" s="110" t="s">
        <v>121</v>
      </c>
      <c r="D218" s="110" t="s">
        <v>116</v>
      </c>
      <c r="E218" s="111" t="s">
        <v>681</v>
      </c>
      <c r="F218" s="110"/>
      <c r="G218" s="81">
        <f>G219</f>
        <v>1203.9</v>
      </c>
      <c r="H218" s="81">
        <f t="shared" si="115"/>
        <v>1203.9</v>
      </c>
      <c r="I218" s="81">
        <f t="shared" si="115"/>
        <v>0</v>
      </c>
      <c r="J218" s="81">
        <f t="shared" si="115"/>
        <v>0</v>
      </c>
      <c r="K218" s="81">
        <f t="shared" si="115"/>
        <v>1203.9</v>
      </c>
      <c r="L218" s="81">
        <f t="shared" si="115"/>
        <v>1203.9</v>
      </c>
      <c r="M218" s="81">
        <f t="shared" si="115"/>
        <v>0</v>
      </c>
      <c r="N218" s="81">
        <f t="shared" si="115"/>
        <v>0</v>
      </c>
      <c r="O218" s="81">
        <f t="shared" si="115"/>
        <v>1203.9</v>
      </c>
      <c r="P218" s="81">
        <f t="shared" si="115"/>
        <v>1203.9</v>
      </c>
      <c r="Q218" s="81">
        <f t="shared" si="115"/>
        <v>0</v>
      </c>
      <c r="R218" s="81">
        <f t="shared" si="115"/>
        <v>0</v>
      </c>
    </row>
    <row r="219" spans="1:18" ht="18.75">
      <c r="A219" s="109" t="s">
        <v>179</v>
      </c>
      <c r="B219" s="111">
        <v>115</v>
      </c>
      <c r="C219" s="110" t="s">
        <v>121</v>
      </c>
      <c r="D219" s="110" t="s">
        <v>116</v>
      </c>
      <c r="E219" s="111" t="s">
        <v>681</v>
      </c>
      <c r="F219" s="110" t="s">
        <v>178</v>
      </c>
      <c r="G219" s="81">
        <f>H219+I219+J219</f>
        <v>1203.9</v>
      </c>
      <c r="H219" s="81">
        <f>1155.7+48.2</f>
        <v>1203.9</v>
      </c>
      <c r="I219" s="81"/>
      <c r="J219" s="81"/>
      <c r="K219" s="81">
        <f>L219+M219+N219</f>
        <v>1203.9</v>
      </c>
      <c r="L219" s="81">
        <f>1155.7+48.2</f>
        <v>1203.9</v>
      </c>
      <c r="M219" s="81"/>
      <c r="N219" s="81"/>
      <c r="O219" s="81">
        <f>P219+Q219+R219</f>
        <v>1203.9</v>
      </c>
      <c r="P219" s="81">
        <f>1155.7+48.2</f>
        <v>1203.9</v>
      </c>
      <c r="Q219" s="81"/>
      <c r="R219" s="81"/>
    </row>
    <row r="220" spans="1:18" ht="58.5" customHeight="1">
      <c r="A220" s="109" t="s">
        <v>547</v>
      </c>
      <c r="B220" s="111">
        <v>115</v>
      </c>
      <c r="C220" s="110" t="s">
        <v>121</v>
      </c>
      <c r="D220" s="110" t="s">
        <v>116</v>
      </c>
      <c r="E220" s="111" t="s">
        <v>546</v>
      </c>
      <c r="F220" s="110"/>
      <c r="G220" s="81">
        <f>G221</f>
        <v>12723.3</v>
      </c>
      <c r="H220" s="81">
        <f aca="true" t="shared" si="116" ref="H220:R221">H221</f>
        <v>12468.8</v>
      </c>
      <c r="I220" s="81">
        <f t="shared" si="116"/>
        <v>254.5</v>
      </c>
      <c r="J220" s="81">
        <f t="shared" si="116"/>
        <v>0</v>
      </c>
      <c r="K220" s="81">
        <f t="shared" si="116"/>
        <v>12723.3</v>
      </c>
      <c r="L220" s="81">
        <f t="shared" si="116"/>
        <v>12468.8</v>
      </c>
      <c r="M220" s="81">
        <f t="shared" si="116"/>
        <v>254.5</v>
      </c>
      <c r="N220" s="81">
        <f t="shared" si="116"/>
        <v>0</v>
      </c>
      <c r="O220" s="81">
        <f t="shared" si="116"/>
        <v>12595.699999999999</v>
      </c>
      <c r="P220" s="81">
        <f t="shared" si="116"/>
        <v>12343.8</v>
      </c>
      <c r="Q220" s="81">
        <f t="shared" si="116"/>
        <v>251.9</v>
      </c>
      <c r="R220" s="81">
        <f t="shared" si="116"/>
        <v>0</v>
      </c>
    </row>
    <row r="221" spans="1:18" ht="43.5" customHeight="1">
      <c r="A221" s="109" t="s">
        <v>536</v>
      </c>
      <c r="B221" s="111">
        <v>115</v>
      </c>
      <c r="C221" s="110" t="s">
        <v>121</v>
      </c>
      <c r="D221" s="110" t="s">
        <v>116</v>
      </c>
      <c r="E221" s="111" t="s">
        <v>548</v>
      </c>
      <c r="F221" s="110"/>
      <c r="G221" s="81">
        <f>G222</f>
        <v>12723.3</v>
      </c>
      <c r="H221" s="81">
        <f t="shared" si="116"/>
        <v>12468.8</v>
      </c>
      <c r="I221" s="81">
        <f t="shared" si="116"/>
        <v>254.5</v>
      </c>
      <c r="J221" s="81">
        <f t="shared" si="116"/>
        <v>0</v>
      </c>
      <c r="K221" s="81">
        <f t="shared" si="116"/>
        <v>12723.3</v>
      </c>
      <c r="L221" s="81">
        <f t="shared" si="116"/>
        <v>12468.8</v>
      </c>
      <c r="M221" s="81">
        <f t="shared" si="116"/>
        <v>254.5</v>
      </c>
      <c r="N221" s="81">
        <f t="shared" si="116"/>
        <v>0</v>
      </c>
      <c r="O221" s="81">
        <f t="shared" si="116"/>
        <v>12595.699999999999</v>
      </c>
      <c r="P221" s="81">
        <f t="shared" si="116"/>
        <v>12343.8</v>
      </c>
      <c r="Q221" s="81">
        <f t="shared" si="116"/>
        <v>251.9</v>
      </c>
      <c r="R221" s="81">
        <f t="shared" si="116"/>
        <v>0</v>
      </c>
    </row>
    <row r="222" spans="1:18" ht="18.75">
      <c r="A222" s="109" t="s">
        <v>179</v>
      </c>
      <c r="B222" s="111">
        <v>115</v>
      </c>
      <c r="C222" s="110" t="s">
        <v>121</v>
      </c>
      <c r="D222" s="110" t="s">
        <v>116</v>
      </c>
      <c r="E222" s="111" t="s">
        <v>548</v>
      </c>
      <c r="F222" s="110" t="s">
        <v>178</v>
      </c>
      <c r="G222" s="81">
        <f>H222+I222+J222</f>
        <v>12723.3</v>
      </c>
      <c r="H222" s="81">
        <v>12468.8</v>
      </c>
      <c r="I222" s="81">
        <v>254.5</v>
      </c>
      <c r="J222" s="81"/>
      <c r="K222" s="81">
        <f>L222+M222+N222</f>
        <v>12723.3</v>
      </c>
      <c r="L222" s="81">
        <v>12468.8</v>
      </c>
      <c r="M222" s="81">
        <v>254.5</v>
      </c>
      <c r="N222" s="81"/>
      <c r="O222" s="81">
        <f>P222+Q222+R222</f>
        <v>12595.699999999999</v>
      </c>
      <c r="P222" s="81">
        <v>12343.8</v>
      </c>
      <c r="Q222" s="81">
        <v>251.9</v>
      </c>
      <c r="R222" s="81"/>
    </row>
    <row r="223" spans="1:18" ht="18.75">
      <c r="A223" s="109" t="s">
        <v>664</v>
      </c>
      <c r="B223" s="111">
        <v>115</v>
      </c>
      <c r="C223" s="110" t="s">
        <v>121</v>
      </c>
      <c r="D223" s="110" t="s">
        <v>116</v>
      </c>
      <c r="E223" s="111" t="s">
        <v>665</v>
      </c>
      <c r="F223" s="110"/>
      <c r="G223" s="81">
        <f>G224</f>
        <v>325.1</v>
      </c>
      <c r="H223" s="81">
        <f aca="true" t="shared" si="117" ref="H223:R224">H224</f>
        <v>321.8</v>
      </c>
      <c r="I223" s="81">
        <f t="shared" si="117"/>
        <v>3.3</v>
      </c>
      <c r="J223" s="81">
        <f t="shared" si="117"/>
        <v>0</v>
      </c>
      <c r="K223" s="81">
        <f t="shared" si="117"/>
        <v>144.4</v>
      </c>
      <c r="L223" s="81">
        <f t="shared" si="117"/>
        <v>142.9</v>
      </c>
      <c r="M223" s="81">
        <f t="shared" si="117"/>
        <v>1.5</v>
      </c>
      <c r="N223" s="81">
        <f t="shared" si="117"/>
        <v>0</v>
      </c>
      <c r="O223" s="81">
        <f t="shared" si="117"/>
        <v>144.4</v>
      </c>
      <c r="P223" s="81">
        <f t="shared" si="117"/>
        <v>142.9</v>
      </c>
      <c r="Q223" s="81">
        <f t="shared" si="117"/>
        <v>1.5</v>
      </c>
      <c r="R223" s="81">
        <f t="shared" si="117"/>
        <v>0</v>
      </c>
    </row>
    <row r="224" spans="1:18" ht="37.5">
      <c r="A224" s="109" t="s">
        <v>667</v>
      </c>
      <c r="B224" s="111">
        <v>115</v>
      </c>
      <c r="C224" s="110" t="s">
        <v>121</v>
      </c>
      <c r="D224" s="110" t="s">
        <v>116</v>
      </c>
      <c r="E224" s="111" t="s">
        <v>666</v>
      </c>
      <c r="F224" s="110"/>
      <c r="G224" s="81">
        <f>G225</f>
        <v>325.1</v>
      </c>
      <c r="H224" s="81">
        <f t="shared" si="117"/>
        <v>321.8</v>
      </c>
      <c r="I224" s="81">
        <f t="shared" si="117"/>
        <v>3.3</v>
      </c>
      <c r="J224" s="81">
        <f t="shared" si="117"/>
        <v>0</v>
      </c>
      <c r="K224" s="81">
        <f t="shared" si="117"/>
        <v>144.4</v>
      </c>
      <c r="L224" s="81">
        <f t="shared" si="117"/>
        <v>142.9</v>
      </c>
      <c r="M224" s="81">
        <f t="shared" si="117"/>
        <v>1.5</v>
      </c>
      <c r="N224" s="81">
        <f t="shared" si="117"/>
        <v>0</v>
      </c>
      <c r="O224" s="81">
        <f t="shared" si="117"/>
        <v>144.4</v>
      </c>
      <c r="P224" s="81">
        <f t="shared" si="117"/>
        <v>142.9</v>
      </c>
      <c r="Q224" s="81">
        <f t="shared" si="117"/>
        <v>1.5</v>
      </c>
      <c r="R224" s="81">
        <f t="shared" si="117"/>
        <v>0</v>
      </c>
    </row>
    <row r="225" spans="1:18" ht="18.75">
      <c r="A225" s="109" t="s">
        <v>179</v>
      </c>
      <c r="B225" s="111">
        <v>115</v>
      </c>
      <c r="C225" s="110" t="s">
        <v>121</v>
      </c>
      <c r="D225" s="110" t="s">
        <v>116</v>
      </c>
      <c r="E225" s="111" t="s">
        <v>666</v>
      </c>
      <c r="F225" s="110" t="s">
        <v>178</v>
      </c>
      <c r="G225" s="81">
        <f>H225+I225+J225</f>
        <v>325.1</v>
      </c>
      <c r="H225" s="81">
        <f>142.9+178.9</f>
        <v>321.8</v>
      </c>
      <c r="I225" s="81">
        <f>1.5+1.8</f>
        <v>3.3</v>
      </c>
      <c r="J225" s="81"/>
      <c r="K225" s="81">
        <f>L225+M225+N225</f>
        <v>144.4</v>
      </c>
      <c r="L225" s="81">
        <v>142.9</v>
      </c>
      <c r="M225" s="81">
        <v>1.5</v>
      </c>
      <c r="N225" s="81"/>
      <c r="O225" s="81">
        <f>P225+Q225+R225</f>
        <v>144.4</v>
      </c>
      <c r="P225" s="81">
        <v>142.9</v>
      </c>
      <c r="Q225" s="81">
        <v>1.5</v>
      </c>
      <c r="R225" s="81"/>
    </row>
    <row r="226" spans="1:18" ht="18.75">
      <c r="A226" s="109" t="s">
        <v>98</v>
      </c>
      <c r="B226" s="111">
        <v>115</v>
      </c>
      <c r="C226" s="110" t="s">
        <v>121</v>
      </c>
      <c r="D226" s="110" t="s">
        <v>115</v>
      </c>
      <c r="E226" s="111"/>
      <c r="F226" s="110"/>
      <c r="G226" s="81">
        <f>G227</f>
        <v>19628.5</v>
      </c>
      <c r="H226" s="81">
        <f aca="true" t="shared" si="118" ref="H226:O226">H227</f>
        <v>0</v>
      </c>
      <c r="I226" s="81">
        <f t="shared" si="118"/>
        <v>19628.5</v>
      </c>
      <c r="J226" s="81">
        <f t="shared" si="118"/>
        <v>0</v>
      </c>
      <c r="K226" s="81">
        <f t="shared" si="118"/>
        <v>20205.9</v>
      </c>
      <c r="L226" s="81" t="e">
        <f t="shared" si="118"/>
        <v>#REF!</v>
      </c>
      <c r="M226" s="81" t="e">
        <f t="shared" si="118"/>
        <v>#REF!</v>
      </c>
      <c r="N226" s="81" t="e">
        <f t="shared" si="118"/>
        <v>#REF!</v>
      </c>
      <c r="O226" s="81">
        <f t="shared" si="118"/>
        <v>20191.2</v>
      </c>
      <c r="P226" s="81">
        <f>P227</f>
        <v>0</v>
      </c>
      <c r="Q226" s="81">
        <f>Q227</f>
        <v>20191.2</v>
      </c>
      <c r="R226" s="81">
        <f>R227</f>
        <v>0</v>
      </c>
    </row>
    <row r="227" spans="1:18" ht="37.5">
      <c r="A227" s="109" t="s">
        <v>459</v>
      </c>
      <c r="B227" s="111">
        <v>115</v>
      </c>
      <c r="C227" s="110" t="s">
        <v>121</v>
      </c>
      <c r="D227" s="110" t="s">
        <v>115</v>
      </c>
      <c r="E227" s="111" t="s">
        <v>265</v>
      </c>
      <c r="F227" s="110"/>
      <c r="G227" s="81">
        <f>G228</f>
        <v>19628.5</v>
      </c>
      <c r="H227" s="81">
        <f aca="true" t="shared" si="119" ref="H227:R227">H228</f>
        <v>0</v>
      </c>
      <c r="I227" s="81">
        <f t="shared" si="119"/>
        <v>19628.5</v>
      </c>
      <c r="J227" s="81">
        <f t="shared" si="119"/>
        <v>0</v>
      </c>
      <c r="K227" s="81">
        <f t="shared" si="119"/>
        <v>20205.9</v>
      </c>
      <c r="L227" s="81" t="e">
        <f t="shared" si="119"/>
        <v>#REF!</v>
      </c>
      <c r="M227" s="81" t="e">
        <f t="shared" si="119"/>
        <v>#REF!</v>
      </c>
      <c r="N227" s="81" t="e">
        <f t="shared" si="119"/>
        <v>#REF!</v>
      </c>
      <c r="O227" s="81">
        <f t="shared" si="119"/>
        <v>20191.2</v>
      </c>
      <c r="P227" s="81">
        <f t="shared" si="119"/>
        <v>0</v>
      </c>
      <c r="Q227" s="81">
        <f t="shared" si="119"/>
        <v>20191.2</v>
      </c>
      <c r="R227" s="81">
        <f t="shared" si="119"/>
        <v>0</v>
      </c>
    </row>
    <row r="228" spans="1:18" ht="24" customHeight="1">
      <c r="A228" s="129" t="s">
        <v>18</v>
      </c>
      <c r="B228" s="111">
        <v>115</v>
      </c>
      <c r="C228" s="110" t="s">
        <v>121</v>
      </c>
      <c r="D228" s="110" t="s">
        <v>115</v>
      </c>
      <c r="E228" s="111" t="s">
        <v>266</v>
      </c>
      <c r="F228" s="110"/>
      <c r="G228" s="81">
        <f>G229+G234</f>
        <v>19628.5</v>
      </c>
      <c r="H228" s="81">
        <f>H229+H234</f>
        <v>0</v>
      </c>
      <c r="I228" s="81">
        <f>I229+I234</f>
        <v>19628.5</v>
      </c>
      <c r="J228" s="81">
        <f>J229+J234</f>
        <v>0</v>
      </c>
      <c r="K228" s="81">
        <f>K229+K234</f>
        <v>20205.9</v>
      </c>
      <c r="L228" s="81" t="e">
        <f>L229+L234+#REF!</f>
        <v>#REF!</v>
      </c>
      <c r="M228" s="81" t="e">
        <f>M229+M234+#REF!</f>
        <v>#REF!</v>
      </c>
      <c r="N228" s="81" t="e">
        <f>N229+N234+#REF!</f>
        <v>#REF!</v>
      </c>
      <c r="O228" s="81">
        <f>O229+O234</f>
        <v>20191.2</v>
      </c>
      <c r="P228" s="81">
        <f>P229+P234</f>
        <v>0</v>
      </c>
      <c r="Q228" s="81">
        <f>Q229+Q234</f>
        <v>20191.2</v>
      </c>
      <c r="R228" s="81">
        <f>R229+R234</f>
        <v>0</v>
      </c>
    </row>
    <row r="229" spans="1:18" ht="45.75" customHeight="1">
      <c r="A229" s="109" t="s">
        <v>52</v>
      </c>
      <c r="B229" s="111">
        <v>115</v>
      </c>
      <c r="C229" s="110" t="s">
        <v>121</v>
      </c>
      <c r="D229" s="110" t="s">
        <v>115</v>
      </c>
      <c r="E229" s="110" t="s">
        <v>53</v>
      </c>
      <c r="F229" s="110"/>
      <c r="G229" s="81">
        <f>G230+G232</f>
        <v>12928.5</v>
      </c>
      <c r="H229" s="81">
        <f aca="true" t="shared" si="120" ref="H229:R229">H230+H232</f>
        <v>0</v>
      </c>
      <c r="I229" s="81">
        <f t="shared" si="120"/>
        <v>12928.5</v>
      </c>
      <c r="J229" s="81">
        <f t="shared" si="120"/>
        <v>0</v>
      </c>
      <c r="K229" s="81">
        <f t="shared" si="120"/>
        <v>13304</v>
      </c>
      <c r="L229" s="81">
        <f t="shared" si="120"/>
        <v>0</v>
      </c>
      <c r="M229" s="81">
        <f t="shared" si="120"/>
        <v>13304</v>
      </c>
      <c r="N229" s="81">
        <f t="shared" si="120"/>
        <v>0</v>
      </c>
      <c r="O229" s="81">
        <f t="shared" si="120"/>
        <v>13298.7</v>
      </c>
      <c r="P229" s="81">
        <f t="shared" si="120"/>
        <v>0</v>
      </c>
      <c r="Q229" s="81">
        <f t="shared" si="120"/>
        <v>13298.7</v>
      </c>
      <c r="R229" s="81">
        <f t="shared" si="120"/>
        <v>0</v>
      </c>
    </row>
    <row r="230" spans="1:18" ht="18.75">
      <c r="A230" s="109" t="s">
        <v>140</v>
      </c>
      <c r="B230" s="111">
        <v>115</v>
      </c>
      <c r="C230" s="110" t="s">
        <v>121</v>
      </c>
      <c r="D230" s="110" t="s">
        <v>115</v>
      </c>
      <c r="E230" s="110" t="s">
        <v>54</v>
      </c>
      <c r="F230" s="110"/>
      <c r="G230" s="81">
        <f>G231</f>
        <v>6777.1</v>
      </c>
      <c r="H230" s="81">
        <f aca="true" t="shared" si="121" ref="H230:R230">H231</f>
        <v>0</v>
      </c>
      <c r="I230" s="81">
        <f t="shared" si="121"/>
        <v>6777.1</v>
      </c>
      <c r="J230" s="81">
        <f t="shared" si="121"/>
        <v>0</v>
      </c>
      <c r="K230" s="81">
        <f t="shared" si="121"/>
        <v>7116</v>
      </c>
      <c r="L230" s="81">
        <f t="shared" si="121"/>
        <v>0</v>
      </c>
      <c r="M230" s="81">
        <f t="shared" si="121"/>
        <v>7116</v>
      </c>
      <c r="N230" s="81">
        <f t="shared" si="121"/>
        <v>0</v>
      </c>
      <c r="O230" s="81">
        <f t="shared" si="121"/>
        <v>7101.8</v>
      </c>
      <c r="P230" s="81">
        <f t="shared" si="121"/>
        <v>0</v>
      </c>
      <c r="Q230" s="81">
        <f t="shared" si="121"/>
        <v>7101.8</v>
      </c>
      <c r="R230" s="81">
        <f t="shared" si="121"/>
        <v>0</v>
      </c>
    </row>
    <row r="231" spans="1:18" ht="18.75">
      <c r="A231" s="109" t="s">
        <v>179</v>
      </c>
      <c r="B231" s="111">
        <v>115</v>
      </c>
      <c r="C231" s="110" t="s">
        <v>121</v>
      </c>
      <c r="D231" s="110" t="s">
        <v>115</v>
      </c>
      <c r="E231" s="110" t="s">
        <v>54</v>
      </c>
      <c r="F231" s="110" t="s">
        <v>178</v>
      </c>
      <c r="G231" s="81">
        <f>H231+I231+J231</f>
        <v>6777.1</v>
      </c>
      <c r="H231" s="81"/>
      <c r="I231" s="81">
        <v>6777.1</v>
      </c>
      <c r="J231" s="81"/>
      <c r="K231" s="81">
        <f>L231+M231+N231</f>
        <v>7116</v>
      </c>
      <c r="L231" s="81"/>
      <c r="M231" s="81">
        <v>7116</v>
      </c>
      <c r="N231" s="81"/>
      <c r="O231" s="81">
        <f>P231+Q231+R231</f>
        <v>7101.8</v>
      </c>
      <c r="P231" s="91"/>
      <c r="Q231" s="81">
        <v>7101.8</v>
      </c>
      <c r="R231" s="91"/>
    </row>
    <row r="232" spans="1:18" ht="42.75" customHeight="1">
      <c r="A232" s="112" t="s">
        <v>673</v>
      </c>
      <c r="B232" s="111">
        <v>115</v>
      </c>
      <c r="C232" s="110" t="s">
        <v>121</v>
      </c>
      <c r="D232" s="110" t="s">
        <v>115</v>
      </c>
      <c r="E232" s="110" t="s">
        <v>418</v>
      </c>
      <c r="F232" s="110"/>
      <c r="G232" s="81">
        <f>G233</f>
        <v>6151.4</v>
      </c>
      <c r="H232" s="81">
        <f aca="true" t="shared" si="122" ref="H232:R232">H233</f>
        <v>0</v>
      </c>
      <c r="I232" s="81">
        <f t="shared" si="122"/>
        <v>6151.4</v>
      </c>
      <c r="J232" s="81">
        <f t="shared" si="122"/>
        <v>0</v>
      </c>
      <c r="K232" s="81">
        <f t="shared" si="122"/>
        <v>6188</v>
      </c>
      <c r="L232" s="81">
        <f t="shared" si="122"/>
        <v>0</v>
      </c>
      <c r="M232" s="81">
        <f t="shared" si="122"/>
        <v>6188</v>
      </c>
      <c r="N232" s="81">
        <f t="shared" si="122"/>
        <v>0</v>
      </c>
      <c r="O232" s="81">
        <f t="shared" si="122"/>
        <v>6196.9</v>
      </c>
      <c r="P232" s="81">
        <f t="shared" si="122"/>
        <v>0</v>
      </c>
      <c r="Q232" s="81">
        <f t="shared" si="122"/>
        <v>6196.9</v>
      </c>
      <c r="R232" s="81">
        <f t="shared" si="122"/>
        <v>0</v>
      </c>
    </row>
    <row r="233" spans="1:18" ht="18.75">
      <c r="A233" s="109" t="s">
        <v>179</v>
      </c>
      <c r="B233" s="111">
        <v>115</v>
      </c>
      <c r="C233" s="110" t="s">
        <v>121</v>
      </c>
      <c r="D233" s="110" t="s">
        <v>115</v>
      </c>
      <c r="E233" s="110" t="s">
        <v>418</v>
      </c>
      <c r="F233" s="110" t="s">
        <v>178</v>
      </c>
      <c r="G233" s="81">
        <f>H233+I233+J233</f>
        <v>6151.4</v>
      </c>
      <c r="H233" s="81"/>
      <c r="I233" s="81">
        <v>6151.4</v>
      </c>
      <c r="J233" s="81"/>
      <c r="K233" s="81">
        <f>L233+M233+N233</f>
        <v>6188</v>
      </c>
      <c r="L233" s="81"/>
      <c r="M233" s="81">
        <v>6188</v>
      </c>
      <c r="N233" s="81"/>
      <c r="O233" s="81">
        <f>P233+Q233+R233</f>
        <v>6196.9</v>
      </c>
      <c r="P233" s="91"/>
      <c r="Q233" s="90">
        <v>6196.9</v>
      </c>
      <c r="R233" s="91"/>
    </row>
    <row r="234" spans="1:18" ht="63" customHeight="1">
      <c r="A234" s="109" t="s">
        <v>386</v>
      </c>
      <c r="B234" s="111">
        <v>115</v>
      </c>
      <c r="C234" s="110" t="s">
        <v>121</v>
      </c>
      <c r="D234" s="110" t="s">
        <v>115</v>
      </c>
      <c r="E234" s="111" t="s">
        <v>332</v>
      </c>
      <c r="F234" s="110"/>
      <c r="G234" s="81">
        <f>G235+G237</f>
        <v>6700</v>
      </c>
      <c r="H234" s="81">
        <f aca="true" t="shared" si="123" ref="H234:R234">H235+H237</f>
        <v>0</v>
      </c>
      <c r="I234" s="81">
        <f t="shared" si="123"/>
        <v>6700</v>
      </c>
      <c r="J234" s="81">
        <f t="shared" si="123"/>
        <v>0</v>
      </c>
      <c r="K234" s="81">
        <f t="shared" si="123"/>
        <v>6901.9</v>
      </c>
      <c r="L234" s="81">
        <f t="shared" si="123"/>
        <v>0</v>
      </c>
      <c r="M234" s="81">
        <f t="shared" si="123"/>
        <v>6901.9</v>
      </c>
      <c r="N234" s="81">
        <f t="shared" si="123"/>
        <v>0</v>
      </c>
      <c r="O234" s="81">
        <f t="shared" si="123"/>
        <v>6892.5</v>
      </c>
      <c r="P234" s="81">
        <f t="shared" si="123"/>
        <v>0</v>
      </c>
      <c r="Q234" s="81">
        <f t="shared" si="123"/>
        <v>6892.5</v>
      </c>
      <c r="R234" s="81">
        <f t="shared" si="123"/>
        <v>0</v>
      </c>
    </row>
    <row r="235" spans="1:18" ht="18.75">
      <c r="A235" s="109" t="s">
        <v>140</v>
      </c>
      <c r="B235" s="111">
        <v>115</v>
      </c>
      <c r="C235" s="110" t="s">
        <v>121</v>
      </c>
      <c r="D235" s="110" t="s">
        <v>115</v>
      </c>
      <c r="E235" s="110" t="s">
        <v>331</v>
      </c>
      <c r="F235" s="110"/>
      <c r="G235" s="81">
        <f>G236</f>
        <v>4037.5</v>
      </c>
      <c r="H235" s="81">
        <f aca="true" t="shared" si="124" ref="H235:R235">H236</f>
        <v>0</v>
      </c>
      <c r="I235" s="81">
        <f t="shared" si="124"/>
        <v>4037.5</v>
      </c>
      <c r="J235" s="81">
        <f t="shared" si="124"/>
        <v>0</v>
      </c>
      <c r="K235" s="81">
        <f t="shared" si="124"/>
        <v>4239.4</v>
      </c>
      <c r="L235" s="81">
        <f t="shared" si="124"/>
        <v>0</v>
      </c>
      <c r="M235" s="81">
        <f t="shared" si="124"/>
        <v>4239.4</v>
      </c>
      <c r="N235" s="81">
        <f t="shared" si="124"/>
        <v>0</v>
      </c>
      <c r="O235" s="81">
        <f t="shared" si="124"/>
        <v>4230</v>
      </c>
      <c r="P235" s="81">
        <f t="shared" si="124"/>
        <v>0</v>
      </c>
      <c r="Q235" s="81">
        <f t="shared" si="124"/>
        <v>4230</v>
      </c>
      <c r="R235" s="81">
        <f t="shared" si="124"/>
        <v>0</v>
      </c>
    </row>
    <row r="236" spans="1:18" ht="37.5">
      <c r="A236" s="109" t="s">
        <v>85</v>
      </c>
      <c r="B236" s="111">
        <v>115</v>
      </c>
      <c r="C236" s="110" t="s">
        <v>121</v>
      </c>
      <c r="D236" s="110" t="s">
        <v>115</v>
      </c>
      <c r="E236" s="110" t="s">
        <v>331</v>
      </c>
      <c r="F236" s="110" t="s">
        <v>176</v>
      </c>
      <c r="G236" s="81">
        <f>H236+I236+J236</f>
        <v>4037.5</v>
      </c>
      <c r="H236" s="81"/>
      <c r="I236" s="81">
        <v>4037.5</v>
      </c>
      <c r="J236" s="81"/>
      <c r="K236" s="81">
        <f>L236+M236+N236</f>
        <v>4239.4</v>
      </c>
      <c r="L236" s="81"/>
      <c r="M236" s="81">
        <v>4239.4</v>
      </c>
      <c r="N236" s="81"/>
      <c r="O236" s="81">
        <f>P236+Q236+R236</f>
        <v>4230</v>
      </c>
      <c r="P236" s="85"/>
      <c r="Q236" s="81">
        <v>4230</v>
      </c>
      <c r="R236" s="85"/>
    </row>
    <row r="237" spans="1:18" ht="39.75" customHeight="1">
      <c r="A237" s="112" t="s">
        <v>673</v>
      </c>
      <c r="B237" s="111">
        <v>115</v>
      </c>
      <c r="C237" s="110" t="s">
        <v>121</v>
      </c>
      <c r="D237" s="110" t="s">
        <v>115</v>
      </c>
      <c r="E237" s="110" t="s">
        <v>541</v>
      </c>
      <c r="F237" s="110"/>
      <c r="G237" s="81">
        <f>G238</f>
        <v>2662.5</v>
      </c>
      <c r="H237" s="81">
        <f aca="true" t="shared" si="125" ref="H237:R237">H238</f>
        <v>0</v>
      </c>
      <c r="I237" s="81">
        <f t="shared" si="125"/>
        <v>2662.5</v>
      </c>
      <c r="J237" s="81">
        <f t="shared" si="125"/>
        <v>0</v>
      </c>
      <c r="K237" s="81">
        <f t="shared" si="125"/>
        <v>2662.5</v>
      </c>
      <c r="L237" s="81">
        <f t="shared" si="125"/>
        <v>0</v>
      </c>
      <c r="M237" s="81">
        <f t="shared" si="125"/>
        <v>2662.5</v>
      </c>
      <c r="N237" s="81">
        <f t="shared" si="125"/>
        <v>0</v>
      </c>
      <c r="O237" s="81">
        <f t="shared" si="125"/>
        <v>2662.5</v>
      </c>
      <c r="P237" s="81">
        <f t="shared" si="125"/>
        <v>0</v>
      </c>
      <c r="Q237" s="81">
        <f t="shared" si="125"/>
        <v>2662.5</v>
      </c>
      <c r="R237" s="81">
        <f t="shared" si="125"/>
        <v>0</v>
      </c>
    </row>
    <row r="238" spans="1:18" ht="49.5" customHeight="1">
      <c r="A238" s="109" t="s">
        <v>85</v>
      </c>
      <c r="B238" s="111">
        <v>115</v>
      </c>
      <c r="C238" s="110" t="s">
        <v>121</v>
      </c>
      <c r="D238" s="110" t="s">
        <v>115</v>
      </c>
      <c r="E238" s="110" t="s">
        <v>541</v>
      </c>
      <c r="F238" s="110" t="s">
        <v>176</v>
      </c>
      <c r="G238" s="81">
        <f>H238+I238+J238</f>
        <v>2662.5</v>
      </c>
      <c r="H238" s="81"/>
      <c r="I238" s="81">
        <v>2662.5</v>
      </c>
      <c r="J238" s="81"/>
      <c r="K238" s="81">
        <f>L238+M238+N238</f>
        <v>2662.5</v>
      </c>
      <c r="L238" s="81"/>
      <c r="M238" s="81">
        <v>2662.5</v>
      </c>
      <c r="N238" s="81"/>
      <c r="O238" s="81">
        <f>P238+Q238+R238</f>
        <v>2662.5</v>
      </c>
      <c r="P238" s="85"/>
      <c r="Q238" s="81">
        <v>2662.5</v>
      </c>
      <c r="R238" s="85"/>
    </row>
    <row r="239" spans="1:18" ht="18.75">
      <c r="A239" s="109" t="s">
        <v>99</v>
      </c>
      <c r="B239" s="111">
        <v>115</v>
      </c>
      <c r="C239" s="110" t="s">
        <v>121</v>
      </c>
      <c r="D239" s="110" t="s">
        <v>121</v>
      </c>
      <c r="E239" s="110"/>
      <c r="F239" s="110"/>
      <c r="G239" s="81">
        <f>G240+G251</f>
        <v>1394.9</v>
      </c>
      <c r="H239" s="81">
        <f aca="true" t="shared" si="126" ref="H239:R239">H240+H251</f>
        <v>0</v>
      </c>
      <c r="I239" s="81">
        <f t="shared" si="126"/>
        <v>1394.9</v>
      </c>
      <c r="J239" s="81">
        <f t="shared" si="126"/>
        <v>0</v>
      </c>
      <c r="K239" s="81">
        <f t="shared" si="126"/>
        <v>1394.9</v>
      </c>
      <c r="L239" s="81">
        <f t="shared" si="126"/>
        <v>0</v>
      </c>
      <c r="M239" s="81">
        <f>M240+M251</f>
        <v>1394.9</v>
      </c>
      <c r="N239" s="81">
        <f t="shared" si="126"/>
        <v>0</v>
      </c>
      <c r="O239" s="81">
        <f t="shared" si="126"/>
        <v>1394.9</v>
      </c>
      <c r="P239" s="81">
        <f t="shared" si="126"/>
        <v>0</v>
      </c>
      <c r="Q239" s="81">
        <f t="shared" si="126"/>
        <v>1394.9</v>
      </c>
      <c r="R239" s="81">
        <f t="shared" si="126"/>
        <v>0</v>
      </c>
    </row>
    <row r="240" spans="1:18" ht="41.25" customHeight="1">
      <c r="A240" s="109" t="s">
        <v>473</v>
      </c>
      <c r="B240" s="111">
        <v>115</v>
      </c>
      <c r="C240" s="110" t="s">
        <v>121</v>
      </c>
      <c r="D240" s="110" t="s">
        <v>121</v>
      </c>
      <c r="E240" s="110" t="s">
        <v>9</v>
      </c>
      <c r="F240" s="110"/>
      <c r="G240" s="81">
        <f>G241</f>
        <v>1193.3</v>
      </c>
      <c r="H240" s="81">
        <f aca="true" t="shared" si="127" ref="H240:R240">H241</f>
        <v>0</v>
      </c>
      <c r="I240" s="81">
        <f t="shared" si="127"/>
        <v>1193.3</v>
      </c>
      <c r="J240" s="81">
        <f t="shared" si="127"/>
        <v>0</v>
      </c>
      <c r="K240" s="81">
        <f t="shared" si="127"/>
        <v>1193.3</v>
      </c>
      <c r="L240" s="81">
        <f t="shared" si="127"/>
        <v>0</v>
      </c>
      <c r="M240" s="81">
        <f t="shared" si="127"/>
        <v>1193.3</v>
      </c>
      <c r="N240" s="81">
        <f t="shared" si="127"/>
        <v>0</v>
      </c>
      <c r="O240" s="81">
        <f t="shared" si="127"/>
        <v>1193.3</v>
      </c>
      <c r="P240" s="81">
        <f t="shared" si="127"/>
        <v>0</v>
      </c>
      <c r="Q240" s="81">
        <f t="shared" si="127"/>
        <v>1193.3</v>
      </c>
      <c r="R240" s="81">
        <f t="shared" si="127"/>
        <v>0</v>
      </c>
    </row>
    <row r="241" spans="1:18" ht="41.25" customHeight="1">
      <c r="A241" s="109" t="s">
        <v>479</v>
      </c>
      <c r="B241" s="111">
        <v>115</v>
      </c>
      <c r="C241" s="110" t="s">
        <v>121</v>
      </c>
      <c r="D241" s="110" t="s">
        <v>121</v>
      </c>
      <c r="E241" s="110" t="s">
        <v>10</v>
      </c>
      <c r="F241" s="110"/>
      <c r="G241" s="81">
        <f>G242+G245+G248</f>
        <v>1193.3</v>
      </c>
      <c r="H241" s="81">
        <f aca="true" t="shared" si="128" ref="H241:R241">H242+H245+H248</f>
        <v>0</v>
      </c>
      <c r="I241" s="81">
        <f t="shared" si="128"/>
        <v>1193.3</v>
      </c>
      <c r="J241" s="81">
        <f t="shared" si="128"/>
        <v>0</v>
      </c>
      <c r="K241" s="81">
        <f t="shared" si="128"/>
        <v>1193.3</v>
      </c>
      <c r="L241" s="81">
        <f t="shared" si="128"/>
        <v>0</v>
      </c>
      <c r="M241" s="81">
        <f t="shared" si="128"/>
        <v>1193.3</v>
      </c>
      <c r="N241" s="81">
        <f t="shared" si="128"/>
        <v>0</v>
      </c>
      <c r="O241" s="81">
        <f t="shared" si="128"/>
        <v>1193.3</v>
      </c>
      <c r="P241" s="81">
        <f t="shared" si="128"/>
        <v>0</v>
      </c>
      <c r="Q241" s="81">
        <f t="shared" si="128"/>
        <v>1193.3</v>
      </c>
      <c r="R241" s="81">
        <f t="shared" si="128"/>
        <v>0</v>
      </c>
    </row>
    <row r="242" spans="1:18" ht="39.75" customHeight="1">
      <c r="A242" s="109" t="s">
        <v>336</v>
      </c>
      <c r="B242" s="111">
        <v>115</v>
      </c>
      <c r="C242" s="110" t="s">
        <v>121</v>
      </c>
      <c r="D242" s="110" t="s">
        <v>121</v>
      </c>
      <c r="E242" s="110" t="s">
        <v>11</v>
      </c>
      <c r="F242" s="110"/>
      <c r="G242" s="81">
        <f>G243</f>
        <v>748.3</v>
      </c>
      <c r="H242" s="81">
        <f aca="true" t="shared" si="129" ref="H242:R243">H243</f>
        <v>0</v>
      </c>
      <c r="I242" s="81">
        <f t="shared" si="129"/>
        <v>748.3</v>
      </c>
      <c r="J242" s="81">
        <f t="shared" si="129"/>
        <v>0</v>
      </c>
      <c r="K242" s="81">
        <f t="shared" si="129"/>
        <v>748.3</v>
      </c>
      <c r="L242" s="81">
        <f t="shared" si="129"/>
        <v>0</v>
      </c>
      <c r="M242" s="81">
        <f t="shared" si="129"/>
        <v>748.3</v>
      </c>
      <c r="N242" s="81">
        <f t="shared" si="129"/>
        <v>0</v>
      </c>
      <c r="O242" s="81">
        <f t="shared" si="129"/>
        <v>748.3</v>
      </c>
      <c r="P242" s="81">
        <f t="shared" si="129"/>
        <v>0</v>
      </c>
      <c r="Q242" s="81">
        <f t="shared" si="129"/>
        <v>748.3</v>
      </c>
      <c r="R242" s="81">
        <f t="shared" si="129"/>
        <v>0</v>
      </c>
    </row>
    <row r="243" spans="1:18" ht="18.75">
      <c r="A243" s="109" t="s">
        <v>39</v>
      </c>
      <c r="B243" s="111">
        <v>115</v>
      </c>
      <c r="C243" s="110" t="s">
        <v>121</v>
      </c>
      <c r="D243" s="110" t="s">
        <v>121</v>
      </c>
      <c r="E243" s="110" t="s">
        <v>38</v>
      </c>
      <c r="F243" s="110"/>
      <c r="G243" s="81">
        <f>G244</f>
        <v>748.3</v>
      </c>
      <c r="H243" s="81">
        <f t="shared" si="129"/>
        <v>0</v>
      </c>
      <c r="I243" s="81">
        <f t="shared" si="129"/>
        <v>748.3</v>
      </c>
      <c r="J243" s="81">
        <f t="shared" si="129"/>
        <v>0</v>
      </c>
      <c r="K243" s="81">
        <f t="shared" si="129"/>
        <v>748.3</v>
      </c>
      <c r="L243" s="81">
        <f t="shared" si="129"/>
        <v>0</v>
      </c>
      <c r="M243" s="81">
        <f t="shared" si="129"/>
        <v>748.3</v>
      </c>
      <c r="N243" s="81">
        <f t="shared" si="129"/>
        <v>0</v>
      </c>
      <c r="O243" s="81">
        <f t="shared" si="129"/>
        <v>748.3</v>
      </c>
      <c r="P243" s="81">
        <f t="shared" si="129"/>
        <v>0</v>
      </c>
      <c r="Q243" s="81">
        <f t="shared" si="129"/>
        <v>748.3</v>
      </c>
      <c r="R243" s="81">
        <f t="shared" si="129"/>
        <v>0</v>
      </c>
    </row>
    <row r="244" spans="1:18" ht="18.75">
      <c r="A244" s="109" t="s">
        <v>179</v>
      </c>
      <c r="B244" s="111">
        <v>115</v>
      </c>
      <c r="C244" s="110" t="s">
        <v>121</v>
      </c>
      <c r="D244" s="110" t="s">
        <v>121</v>
      </c>
      <c r="E244" s="110" t="s">
        <v>38</v>
      </c>
      <c r="F244" s="110" t="s">
        <v>178</v>
      </c>
      <c r="G244" s="81">
        <f>H244+I244+J244</f>
        <v>748.3</v>
      </c>
      <c r="H244" s="81"/>
      <c r="I244" s="81">
        <v>748.3</v>
      </c>
      <c r="J244" s="81"/>
      <c r="K244" s="81">
        <f>L244+M244+N244</f>
        <v>748.3</v>
      </c>
      <c r="L244" s="81"/>
      <c r="M244" s="81">
        <v>748.3</v>
      </c>
      <c r="N244" s="81"/>
      <c r="O244" s="81">
        <f>P244+Q244+R244</f>
        <v>748.3</v>
      </c>
      <c r="P244" s="85"/>
      <c r="Q244" s="81">
        <v>748.3</v>
      </c>
      <c r="R244" s="85"/>
    </row>
    <row r="245" spans="1:18" ht="47.25" customHeight="1">
      <c r="A245" s="109" t="s">
        <v>20</v>
      </c>
      <c r="B245" s="111">
        <v>115</v>
      </c>
      <c r="C245" s="110" t="s">
        <v>121</v>
      </c>
      <c r="D245" s="110" t="s">
        <v>121</v>
      </c>
      <c r="E245" s="110" t="s">
        <v>482</v>
      </c>
      <c r="F245" s="110"/>
      <c r="G245" s="81">
        <f>G246</f>
        <v>410</v>
      </c>
      <c r="H245" s="81">
        <f aca="true" t="shared" si="130" ref="H245:R246">H246</f>
        <v>0</v>
      </c>
      <c r="I245" s="81">
        <f t="shared" si="130"/>
        <v>410</v>
      </c>
      <c r="J245" s="81">
        <f t="shared" si="130"/>
        <v>0</v>
      </c>
      <c r="K245" s="81">
        <f t="shared" si="130"/>
        <v>410</v>
      </c>
      <c r="L245" s="81">
        <f t="shared" si="130"/>
        <v>0</v>
      </c>
      <c r="M245" s="81">
        <f t="shared" si="130"/>
        <v>410</v>
      </c>
      <c r="N245" s="81">
        <f t="shared" si="130"/>
        <v>0</v>
      </c>
      <c r="O245" s="81">
        <f t="shared" si="130"/>
        <v>410</v>
      </c>
      <c r="P245" s="81">
        <f t="shared" si="130"/>
        <v>0</v>
      </c>
      <c r="Q245" s="81">
        <f t="shared" si="130"/>
        <v>410</v>
      </c>
      <c r="R245" s="81">
        <f t="shared" si="130"/>
        <v>0</v>
      </c>
    </row>
    <row r="246" spans="1:18" ht="24" customHeight="1">
      <c r="A246" s="109" t="s">
        <v>39</v>
      </c>
      <c r="B246" s="111">
        <v>115</v>
      </c>
      <c r="C246" s="110" t="s">
        <v>121</v>
      </c>
      <c r="D246" s="110" t="s">
        <v>121</v>
      </c>
      <c r="E246" s="110" t="s">
        <v>483</v>
      </c>
      <c r="F246" s="110"/>
      <c r="G246" s="81">
        <f>G247</f>
        <v>410</v>
      </c>
      <c r="H246" s="81">
        <f t="shared" si="130"/>
        <v>0</v>
      </c>
      <c r="I246" s="81">
        <f t="shared" si="130"/>
        <v>410</v>
      </c>
      <c r="J246" s="81">
        <f t="shared" si="130"/>
        <v>0</v>
      </c>
      <c r="K246" s="81">
        <f t="shared" si="130"/>
        <v>410</v>
      </c>
      <c r="L246" s="81">
        <f t="shared" si="130"/>
        <v>0</v>
      </c>
      <c r="M246" s="81">
        <f t="shared" si="130"/>
        <v>410</v>
      </c>
      <c r="N246" s="81">
        <f t="shared" si="130"/>
        <v>0</v>
      </c>
      <c r="O246" s="81">
        <f t="shared" si="130"/>
        <v>410</v>
      </c>
      <c r="P246" s="81">
        <f t="shared" si="130"/>
        <v>0</v>
      </c>
      <c r="Q246" s="81">
        <f t="shared" si="130"/>
        <v>410</v>
      </c>
      <c r="R246" s="81">
        <f t="shared" si="130"/>
        <v>0</v>
      </c>
    </row>
    <row r="247" spans="1:18" ht="18.75">
      <c r="A247" s="109" t="s">
        <v>179</v>
      </c>
      <c r="B247" s="111">
        <v>115</v>
      </c>
      <c r="C247" s="110" t="s">
        <v>121</v>
      </c>
      <c r="D247" s="110" t="s">
        <v>121</v>
      </c>
      <c r="E247" s="110" t="s">
        <v>483</v>
      </c>
      <c r="F247" s="110" t="s">
        <v>178</v>
      </c>
      <c r="G247" s="81">
        <f>H247+I247+J247</f>
        <v>410</v>
      </c>
      <c r="H247" s="81"/>
      <c r="I247" s="81">
        <v>410</v>
      </c>
      <c r="J247" s="81"/>
      <c r="K247" s="81">
        <f>L247+N247+M247</f>
        <v>410</v>
      </c>
      <c r="L247" s="81"/>
      <c r="M247" s="81">
        <v>410</v>
      </c>
      <c r="N247" s="81"/>
      <c r="O247" s="81">
        <f>P247+R247+Q247</f>
        <v>410</v>
      </c>
      <c r="P247" s="85"/>
      <c r="Q247" s="81">
        <v>410</v>
      </c>
      <c r="R247" s="85"/>
    </row>
    <row r="248" spans="1:18" ht="60.75" customHeight="1">
      <c r="A248" s="109" t="s">
        <v>339</v>
      </c>
      <c r="B248" s="111">
        <v>115</v>
      </c>
      <c r="C248" s="110" t="s">
        <v>121</v>
      </c>
      <c r="D248" s="110" t="s">
        <v>121</v>
      </c>
      <c r="E248" s="110" t="s">
        <v>36</v>
      </c>
      <c r="F248" s="110"/>
      <c r="G248" s="81">
        <f>G249</f>
        <v>35</v>
      </c>
      <c r="H248" s="81">
        <f aca="true" t="shared" si="131" ref="H248:R249">H249</f>
        <v>0</v>
      </c>
      <c r="I248" s="81">
        <f t="shared" si="131"/>
        <v>35</v>
      </c>
      <c r="J248" s="81">
        <f t="shared" si="131"/>
        <v>0</v>
      </c>
      <c r="K248" s="81">
        <f t="shared" si="131"/>
        <v>35</v>
      </c>
      <c r="L248" s="81">
        <f t="shared" si="131"/>
        <v>0</v>
      </c>
      <c r="M248" s="81">
        <f t="shared" si="131"/>
        <v>35</v>
      </c>
      <c r="N248" s="81">
        <f t="shared" si="131"/>
        <v>0</v>
      </c>
      <c r="O248" s="81">
        <f t="shared" si="131"/>
        <v>35</v>
      </c>
      <c r="P248" s="81">
        <f t="shared" si="131"/>
        <v>0</v>
      </c>
      <c r="Q248" s="81">
        <f t="shared" si="131"/>
        <v>35</v>
      </c>
      <c r="R248" s="81">
        <f t="shared" si="131"/>
        <v>0</v>
      </c>
    </row>
    <row r="249" spans="1:18" ht="27" customHeight="1">
      <c r="A249" s="109" t="s">
        <v>39</v>
      </c>
      <c r="B249" s="111">
        <v>115</v>
      </c>
      <c r="C249" s="110" t="s">
        <v>121</v>
      </c>
      <c r="D249" s="110" t="s">
        <v>121</v>
      </c>
      <c r="E249" s="110" t="s">
        <v>37</v>
      </c>
      <c r="F249" s="110"/>
      <c r="G249" s="81">
        <f>G250</f>
        <v>35</v>
      </c>
      <c r="H249" s="81">
        <f t="shared" si="131"/>
        <v>0</v>
      </c>
      <c r="I249" s="81">
        <f t="shared" si="131"/>
        <v>35</v>
      </c>
      <c r="J249" s="81">
        <f t="shared" si="131"/>
        <v>0</v>
      </c>
      <c r="K249" s="81">
        <f t="shared" si="131"/>
        <v>35</v>
      </c>
      <c r="L249" s="81">
        <f t="shared" si="131"/>
        <v>0</v>
      </c>
      <c r="M249" s="81">
        <f t="shared" si="131"/>
        <v>35</v>
      </c>
      <c r="N249" s="81">
        <f t="shared" si="131"/>
        <v>0</v>
      </c>
      <c r="O249" s="81">
        <f t="shared" si="131"/>
        <v>35</v>
      </c>
      <c r="P249" s="81">
        <f t="shared" si="131"/>
        <v>0</v>
      </c>
      <c r="Q249" s="81">
        <f t="shared" si="131"/>
        <v>35</v>
      </c>
      <c r="R249" s="81">
        <f t="shared" si="131"/>
        <v>0</v>
      </c>
    </row>
    <row r="250" spans="1:18" ht="18.75">
      <c r="A250" s="109" t="s">
        <v>179</v>
      </c>
      <c r="B250" s="111">
        <v>115</v>
      </c>
      <c r="C250" s="110" t="s">
        <v>121</v>
      </c>
      <c r="D250" s="110" t="s">
        <v>121</v>
      </c>
      <c r="E250" s="110" t="s">
        <v>484</v>
      </c>
      <c r="F250" s="110" t="s">
        <v>178</v>
      </c>
      <c r="G250" s="81">
        <f>H250+I250+J250</f>
        <v>35</v>
      </c>
      <c r="H250" s="81"/>
      <c r="I250" s="81">
        <v>35</v>
      </c>
      <c r="J250" s="81"/>
      <c r="K250" s="81">
        <f>L250+M250+N250</f>
        <v>35</v>
      </c>
      <c r="L250" s="81"/>
      <c r="M250" s="81">
        <v>35</v>
      </c>
      <c r="N250" s="81"/>
      <c r="O250" s="81">
        <f>P250+Q250+R250</f>
        <v>35</v>
      </c>
      <c r="P250" s="91"/>
      <c r="Q250" s="96">
        <v>35</v>
      </c>
      <c r="R250" s="91"/>
    </row>
    <row r="251" spans="1:18" ht="41.25" customHeight="1">
      <c r="A251" s="109" t="s">
        <v>455</v>
      </c>
      <c r="B251" s="111">
        <v>115</v>
      </c>
      <c r="C251" s="110" t="s">
        <v>121</v>
      </c>
      <c r="D251" s="110" t="s">
        <v>121</v>
      </c>
      <c r="E251" s="110" t="s">
        <v>236</v>
      </c>
      <c r="F251" s="110"/>
      <c r="G251" s="81">
        <f>G252+G255+G258+G261</f>
        <v>201.60000000000002</v>
      </c>
      <c r="H251" s="81">
        <f aca="true" t="shared" si="132" ref="H251:R251">H252+H255+H258+H261</f>
        <v>0</v>
      </c>
      <c r="I251" s="81">
        <f t="shared" si="132"/>
        <v>201.60000000000002</v>
      </c>
      <c r="J251" s="81">
        <f t="shared" si="132"/>
        <v>0</v>
      </c>
      <c r="K251" s="81">
        <f t="shared" si="132"/>
        <v>201.60000000000002</v>
      </c>
      <c r="L251" s="81">
        <f t="shared" si="132"/>
        <v>0</v>
      </c>
      <c r="M251" s="81">
        <f t="shared" si="132"/>
        <v>201.60000000000002</v>
      </c>
      <c r="N251" s="81">
        <f t="shared" si="132"/>
        <v>0</v>
      </c>
      <c r="O251" s="81">
        <f t="shared" si="132"/>
        <v>201.60000000000002</v>
      </c>
      <c r="P251" s="81">
        <f t="shared" si="132"/>
        <v>0</v>
      </c>
      <c r="Q251" s="81">
        <f t="shared" si="132"/>
        <v>201.60000000000002</v>
      </c>
      <c r="R251" s="81">
        <f t="shared" si="132"/>
        <v>0</v>
      </c>
    </row>
    <row r="252" spans="1:18" ht="42" customHeight="1">
      <c r="A252" s="109" t="s">
        <v>237</v>
      </c>
      <c r="B252" s="111">
        <v>115</v>
      </c>
      <c r="C252" s="110" t="s">
        <v>121</v>
      </c>
      <c r="D252" s="110" t="s">
        <v>121</v>
      </c>
      <c r="E252" s="110" t="s">
        <v>457</v>
      </c>
      <c r="F252" s="110"/>
      <c r="G252" s="81">
        <f>G253</f>
        <v>140.8</v>
      </c>
      <c r="H252" s="81">
        <f aca="true" t="shared" si="133" ref="H252:R253">H253</f>
        <v>0</v>
      </c>
      <c r="I252" s="81">
        <f t="shared" si="133"/>
        <v>140.8</v>
      </c>
      <c r="J252" s="81">
        <f t="shared" si="133"/>
        <v>0</v>
      </c>
      <c r="K252" s="81">
        <f t="shared" si="133"/>
        <v>140.8</v>
      </c>
      <c r="L252" s="81">
        <f t="shared" si="133"/>
        <v>0</v>
      </c>
      <c r="M252" s="81">
        <f t="shared" si="133"/>
        <v>140.8</v>
      </c>
      <c r="N252" s="81">
        <f t="shared" si="133"/>
        <v>0</v>
      </c>
      <c r="O252" s="81">
        <f t="shared" si="133"/>
        <v>140.8</v>
      </c>
      <c r="P252" s="81">
        <f t="shared" si="133"/>
        <v>0</v>
      </c>
      <c r="Q252" s="81">
        <f t="shared" si="133"/>
        <v>140.8</v>
      </c>
      <c r="R252" s="81">
        <f t="shared" si="133"/>
        <v>0</v>
      </c>
    </row>
    <row r="253" spans="1:18" ht="21.75" customHeight="1">
      <c r="A253" s="109" t="s">
        <v>168</v>
      </c>
      <c r="B253" s="111">
        <v>115</v>
      </c>
      <c r="C253" s="110" t="s">
        <v>121</v>
      </c>
      <c r="D253" s="110" t="s">
        <v>121</v>
      </c>
      <c r="E253" s="110" t="s">
        <v>458</v>
      </c>
      <c r="F253" s="110"/>
      <c r="G253" s="81">
        <f>G254</f>
        <v>140.8</v>
      </c>
      <c r="H253" s="81">
        <f t="shared" si="133"/>
        <v>0</v>
      </c>
      <c r="I253" s="81">
        <f t="shared" si="133"/>
        <v>140.8</v>
      </c>
      <c r="J253" s="81">
        <f t="shared" si="133"/>
        <v>0</v>
      </c>
      <c r="K253" s="81">
        <f t="shared" si="133"/>
        <v>140.8</v>
      </c>
      <c r="L253" s="81">
        <f t="shared" si="133"/>
        <v>0</v>
      </c>
      <c r="M253" s="81">
        <f t="shared" si="133"/>
        <v>140.8</v>
      </c>
      <c r="N253" s="81">
        <f t="shared" si="133"/>
        <v>0</v>
      </c>
      <c r="O253" s="81">
        <f t="shared" si="133"/>
        <v>140.8</v>
      </c>
      <c r="P253" s="81">
        <f t="shared" si="133"/>
        <v>0</v>
      </c>
      <c r="Q253" s="81">
        <f t="shared" si="133"/>
        <v>140.8</v>
      </c>
      <c r="R253" s="81">
        <f t="shared" si="133"/>
        <v>0</v>
      </c>
    </row>
    <row r="254" spans="1:18" ht="18.75">
      <c r="A254" s="109" t="s">
        <v>179</v>
      </c>
      <c r="B254" s="111">
        <v>115</v>
      </c>
      <c r="C254" s="110" t="s">
        <v>121</v>
      </c>
      <c r="D254" s="110" t="s">
        <v>121</v>
      </c>
      <c r="E254" s="110" t="s">
        <v>458</v>
      </c>
      <c r="F254" s="110" t="s">
        <v>178</v>
      </c>
      <c r="G254" s="81">
        <f>H254+I254+J254</f>
        <v>140.8</v>
      </c>
      <c r="H254" s="81"/>
      <c r="I254" s="81">
        <v>140.8</v>
      </c>
      <c r="J254" s="81"/>
      <c r="K254" s="81">
        <f>L254+M254+N254</f>
        <v>140.8</v>
      </c>
      <c r="L254" s="81"/>
      <c r="M254" s="81">
        <v>140.8</v>
      </c>
      <c r="N254" s="81"/>
      <c r="O254" s="81">
        <f>P254+Q254+R254</f>
        <v>140.8</v>
      </c>
      <c r="P254" s="81"/>
      <c r="Q254" s="81">
        <v>140.8</v>
      </c>
      <c r="R254" s="81"/>
    </row>
    <row r="255" spans="1:18" ht="48" customHeight="1">
      <c r="A255" s="109" t="s">
        <v>456</v>
      </c>
      <c r="B255" s="111">
        <v>115</v>
      </c>
      <c r="C255" s="110" t="s">
        <v>121</v>
      </c>
      <c r="D255" s="110" t="s">
        <v>121</v>
      </c>
      <c r="E255" s="110" t="s">
        <v>238</v>
      </c>
      <c r="F255" s="110"/>
      <c r="G255" s="81">
        <f>G256</f>
        <v>3.6</v>
      </c>
      <c r="H255" s="81">
        <f aca="true" t="shared" si="134" ref="H255:R256">H256</f>
        <v>0</v>
      </c>
      <c r="I255" s="81">
        <f t="shared" si="134"/>
        <v>3.6</v>
      </c>
      <c r="J255" s="81">
        <f t="shared" si="134"/>
        <v>0</v>
      </c>
      <c r="K255" s="81">
        <f t="shared" si="134"/>
        <v>3.6</v>
      </c>
      <c r="L255" s="81">
        <f t="shared" si="134"/>
        <v>0</v>
      </c>
      <c r="M255" s="81">
        <f t="shared" si="134"/>
        <v>3.6</v>
      </c>
      <c r="N255" s="81">
        <f t="shared" si="134"/>
        <v>0</v>
      </c>
      <c r="O255" s="81">
        <f t="shared" si="134"/>
        <v>3.6</v>
      </c>
      <c r="P255" s="81">
        <f t="shared" si="134"/>
        <v>0</v>
      </c>
      <c r="Q255" s="81">
        <f t="shared" si="134"/>
        <v>3.6</v>
      </c>
      <c r="R255" s="81">
        <f t="shared" si="134"/>
        <v>0</v>
      </c>
    </row>
    <row r="256" spans="1:18" ht="30.75" customHeight="1">
      <c r="A256" s="109" t="s">
        <v>168</v>
      </c>
      <c r="B256" s="111">
        <v>115</v>
      </c>
      <c r="C256" s="110" t="s">
        <v>121</v>
      </c>
      <c r="D256" s="110" t="s">
        <v>121</v>
      </c>
      <c r="E256" s="110" t="s">
        <v>239</v>
      </c>
      <c r="F256" s="110"/>
      <c r="G256" s="81">
        <f>G257</f>
        <v>3.6</v>
      </c>
      <c r="H256" s="81">
        <f t="shared" si="134"/>
        <v>0</v>
      </c>
      <c r="I256" s="81">
        <f t="shared" si="134"/>
        <v>3.6</v>
      </c>
      <c r="J256" s="81">
        <f t="shared" si="134"/>
        <v>0</v>
      </c>
      <c r="K256" s="81">
        <f t="shared" si="134"/>
        <v>3.6</v>
      </c>
      <c r="L256" s="81">
        <f t="shared" si="134"/>
        <v>0</v>
      </c>
      <c r="M256" s="81">
        <f t="shared" si="134"/>
        <v>3.6</v>
      </c>
      <c r="N256" s="81">
        <f t="shared" si="134"/>
        <v>0</v>
      </c>
      <c r="O256" s="81">
        <f t="shared" si="134"/>
        <v>3.6</v>
      </c>
      <c r="P256" s="81">
        <f t="shared" si="134"/>
        <v>0</v>
      </c>
      <c r="Q256" s="81">
        <f t="shared" si="134"/>
        <v>3.6</v>
      </c>
      <c r="R256" s="81">
        <f t="shared" si="134"/>
        <v>0</v>
      </c>
    </row>
    <row r="257" spans="1:18" ht="18.75">
      <c r="A257" s="109" t="s">
        <v>179</v>
      </c>
      <c r="B257" s="111">
        <v>115</v>
      </c>
      <c r="C257" s="110" t="s">
        <v>121</v>
      </c>
      <c r="D257" s="110" t="s">
        <v>121</v>
      </c>
      <c r="E257" s="110" t="s">
        <v>239</v>
      </c>
      <c r="F257" s="110" t="s">
        <v>178</v>
      </c>
      <c r="G257" s="81">
        <f>H257+I257+J257</f>
        <v>3.6</v>
      </c>
      <c r="H257" s="81"/>
      <c r="I257" s="81">
        <v>3.6</v>
      </c>
      <c r="J257" s="81"/>
      <c r="K257" s="81">
        <f>L257+N257+M257</f>
        <v>3.6</v>
      </c>
      <c r="L257" s="81"/>
      <c r="M257" s="81">
        <v>3.6</v>
      </c>
      <c r="N257" s="81"/>
      <c r="O257" s="81">
        <f>P257+R257+Q257</f>
        <v>3.6</v>
      </c>
      <c r="P257" s="81"/>
      <c r="Q257" s="81">
        <v>3.6</v>
      </c>
      <c r="R257" s="81"/>
    </row>
    <row r="258" spans="1:18" ht="41.25" customHeight="1">
      <c r="A258" s="109" t="s">
        <v>31</v>
      </c>
      <c r="B258" s="111">
        <v>115</v>
      </c>
      <c r="C258" s="110" t="s">
        <v>121</v>
      </c>
      <c r="D258" s="110" t="s">
        <v>121</v>
      </c>
      <c r="E258" s="110" t="s">
        <v>240</v>
      </c>
      <c r="F258" s="110"/>
      <c r="G258" s="81">
        <f>G259</f>
        <v>15</v>
      </c>
      <c r="H258" s="81">
        <f aca="true" t="shared" si="135" ref="H258:R259">H259</f>
        <v>0</v>
      </c>
      <c r="I258" s="81">
        <f t="shared" si="135"/>
        <v>15</v>
      </c>
      <c r="J258" s="81">
        <f t="shared" si="135"/>
        <v>0</v>
      </c>
      <c r="K258" s="81">
        <f t="shared" si="135"/>
        <v>15</v>
      </c>
      <c r="L258" s="81">
        <f t="shared" si="135"/>
        <v>0</v>
      </c>
      <c r="M258" s="81">
        <f t="shared" si="135"/>
        <v>15</v>
      </c>
      <c r="N258" s="81">
        <f t="shared" si="135"/>
        <v>0</v>
      </c>
      <c r="O258" s="81">
        <f t="shared" si="135"/>
        <v>15</v>
      </c>
      <c r="P258" s="81">
        <f t="shared" si="135"/>
        <v>0</v>
      </c>
      <c r="Q258" s="81">
        <f t="shared" si="135"/>
        <v>15</v>
      </c>
      <c r="R258" s="81">
        <f t="shared" si="135"/>
        <v>0</v>
      </c>
    </row>
    <row r="259" spans="1:18" ht="23.25" customHeight="1">
      <c r="A259" s="109" t="s">
        <v>168</v>
      </c>
      <c r="B259" s="111">
        <v>115</v>
      </c>
      <c r="C259" s="110" t="s">
        <v>121</v>
      </c>
      <c r="D259" s="110" t="s">
        <v>121</v>
      </c>
      <c r="E259" s="110" t="s">
        <v>241</v>
      </c>
      <c r="F259" s="110"/>
      <c r="G259" s="81">
        <f>G260</f>
        <v>15</v>
      </c>
      <c r="H259" s="81">
        <f t="shared" si="135"/>
        <v>0</v>
      </c>
      <c r="I259" s="81">
        <f t="shared" si="135"/>
        <v>15</v>
      </c>
      <c r="J259" s="81">
        <f t="shared" si="135"/>
        <v>0</v>
      </c>
      <c r="K259" s="81">
        <f t="shared" si="135"/>
        <v>15</v>
      </c>
      <c r="L259" s="81">
        <f t="shared" si="135"/>
        <v>0</v>
      </c>
      <c r="M259" s="81">
        <f t="shared" si="135"/>
        <v>15</v>
      </c>
      <c r="N259" s="81">
        <f t="shared" si="135"/>
        <v>0</v>
      </c>
      <c r="O259" s="81">
        <f t="shared" si="135"/>
        <v>15</v>
      </c>
      <c r="P259" s="81">
        <f t="shared" si="135"/>
        <v>0</v>
      </c>
      <c r="Q259" s="81">
        <f t="shared" si="135"/>
        <v>15</v>
      </c>
      <c r="R259" s="81">
        <f t="shared" si="135"/>
        <v>0</v>
      </c>
    </row>
    <row r="260" spans="1:18" ht="18.75">
      <c r="A260" s="109" t="s">
        <v>179</v>
      </c>
      <c r="B260" s="111">
        <v>115</v>
      </c>
      <c r="C260" s="110" t="s">
        <v>121</v>
      </c>
      <c r="D260" s="110" t="s">
        <v>121</v>
      </c>
      <c r="E260" s="110" t="s">
        <v>241</v>
      </c>
      <c r="F260" s="110" t="s">
        <v>178</v>
      </c>
      <c r="G260" s="81">
        <f>H260+I260+J260</f>
        <v>15</v>
      </c>
      <c r="H260" s="81"/>
      <c r="I260" s="81">
        <v>15</v>
      </c>
      <c r="J260" s="81"/>
      <c r="K260" s="81">
        <f>L260+M260+N260</f>
        <v>15</v>
      </c>
      <c r="L260" s="81"/>
      <c r="M260" s="81">
        <v>15</v>
      </c>
      <c r="N260" s="81"/>
      <c r="O260" s="81">
        <f>P260+Q260+R260</f>
        <v>15</v>
      </c>
      <c r="P260" s="81"/>
      <c r="Q260" s="81">
        <v>15</v>
      </c>
      <c r="R260" s="81"/>
    </row>
    <row r="261" spans="1:18" ht="41.25" customHeight="1">
      <c r="A261" s="109" t="s">
        <v>244</v>
      </c>
      <c r="B261" s="111">
        <v>115</v>
      </c>
      <c r="C261" s="110" t="s">
        <v>121</v>
      </c>
      <c r="D261" s="110" t="s">
        <v>121</v>
      </c>
      <c r="E261" s="110" t="s">
        <v>242</v>
      </c>
      <c r="F261" s="110"/>
      <c r="G261" s="81">
        <f>G262</f>
        <v>42.2</v>
      </c>
      <c r="H261" s="81">
        <f aca="true" t="shared" si="136" ref="H261:R262">H262</f>
        <v>0</v>
      </c>
      <c r="I261" s="81">
        <f t="shared" si="136"/>
        <v>42.2</v>
      </c>
      <c r="J261" s="81">
        <f t="shared" si="136"/>
        <v>0</v>
      </c>
      <c r="K261" s="81">
        <f t="shared" si="136"/>
        <v>42.2</v>
      </c>
      <c r="L261" s="81">
        <f t="shared" si="136"/>
        <v>0</v>
      </c>
      <c r="M261" s="81">
        <f t="shared" si="136"/>
        <v>42.2</v>
      </c>
      <c r="N261" s="81">
        <f t="shared" si="136"/>
        <v>0</v>
      </c>
      <c r="O261" s="81">
        <f t="shared" si="136"/>
        <v>42.2</v>
      </c>
      <c r="P261" s="81">
        <f t="shared" si="136"/>
        <v>0</v>
      </c>
      <c r="Q261" s="81">
        <f t="shared" si="136"/>
        <v>42.2</v>
      </c>
      <c r="R261" s="81">
        <f t="shared" si="136"/>
        <v>0</v>
      </c>
    </row>
    <row r="262" spans="1:18" ht="24.75" customHeight="1">
      <c r="A262" s="109" t="s">
        <v>168</v>
      </c>
      <c r="B262" s="111">
        <v>115</v>
      </c>
      <c r="C262" s="110" t="s">
        <v>121</v>
      </c>
      <c r="D262" s="110" t="s">
        <v>121</v>
      </c>
      <c r="E262" s="110" t="s">
        <v>243</v>
      </c>
      <c r="F262" s="110"/>
      <c r="G262" s="81">
        <f>G263</f>
        <v>42.2</v>
      </c>
      <c r="H262" s="81">
        <f t="shared" si="136"/>
        <v>0</v>
      </c>
      <c r="I262" s="81">
        <f t="shared" si="136"/>
        <v>42.2</v>
      </c>
      <c r="J262" s="81">
        <f t="shared" si="136"/>
        <v>0</v>
      </c>
      <c r="K262" s="81">
        <f t="shared" si="136"/>
        <v>42.2</v>
      </c>
      <c r="L262" s="81">
        <f t="shared" si="136"/>
        <v>0</v>
      </c>
      <c r="M262" s="81">
        <f t="shared" si="136"/>
        <v>42.2</v>
      </c>
      <c r="N262" s="81">
        <f t="shared" si="136"/>
        <v>0</v>
      </c>
      <c r="O262" s="81">
        <f t="shared" si="136"/>
        <v>42.2</v>
      </c>
      <c r="P262" s="81">
        <f t="shared" si="136"/>
        <v>0</v>
      </c>
      <c r="Q262" s="81">
        <f t="shared" si="136"/>
        <v>42.2</v>
      </c>
      <c r="R262" s="81">
        <f t="shared" si="136"/>
        <v>0</v>
      </c>
    </row>
    <row r="263" spans="1:18" ht="18.75">
      <c r="A263" s="109" t="s">
        <v>179</v>
      </c>
      <c r="B263" s="111">
        <v>115</v>
      </c>
      <c r="C263" s="110" t="s">
        <v>121</v>
      </c>
      <c r="D263" s="110" t="s">
        <v>121</v>
      </c>
      <c r="E263" s="110" t="s">
        <v>243</v>
      </c>
      <c r="F263" s="110" t="s">
        <v>178</v>
      </c>
      <c r="G263" s="81">
        <f>H263+I263+J263</f>
        <v>42.2</v>
      </c>
      <c r="H263" s="81"/>
      <c r="I263" s="81">
        <v>42.2</v>
      </c>
      <c r="J263" s="81"/>
      <c r="K263" s="81">
        <f>L263+M263+N263</f>
        <v>42.2</v>
      </c>
      <c r="L263" s="81"/>
      <c r="M263" s="81">
        <v>42.2</v>
      </c>
      <c r="N263" s="81"/>
      <c r="O263" s="81">
        <f>P263+Q263+R263</f>
        <v>42.2</v>
      </c>
      <c r="P263" s="81"/>
      <c r="Q263" s="81">
        <v>42.2</v>
      </c>
      <c r="R263" s="81"/>
    </row>
    <row r="264" spans="1:18" ht="18.75">
      <c r="A264" s="109" t="s">
        <v>144</v>
      </c>
      <c r="B264" s="111">
        <v>115</v>
      </c>
      <c r="C264" s="110" t="s">
        <v>121</v>
      </c>
      <c r="D264" s="110" t="s">
        <v>117</v>
      </c>
      <c r="E264" s="110"/>
      <c r="F264" s="110"/>
      <c r="G264" s="81">
        <f>G265+G287</f>
        <v>9501.8</v>
      </c>
      <c r="H264" s="81">
        <f aca="true" t="shared" si="137" ref="H264:R264">H265+H287</f>
        <v>5419.8</v>
      </c>
      <c r="I264" s="81">
        <f t="shared" si="137"/>
        <v>4082</v>
      </c>
      <c r="J264" s="81">
        <f t="shared" si="137"/>
        <v>0</v>
      </c>
      <c r="K264" s="81">
        <f t="shared" si="137"/>
        <v>16502.1</v>
      </c>
      <c r="L264" s="81">
        <f t="shared" si="137"/>
        <v>12345.4</v>
      </c>
      <c r="M264" s="81">
        <f t="shared" si="137"/>
        <v>4156.7</v>
      </c>
      <c r="N264" s="81">
        <f t="shared" si="137"/>
        <v>0</v>
      </c>
      <c r="O264" s="81">
        <f t="shared" si="137"/>
        <v>3967</v>
      </c>
      <c r="P264" s="81">
        <f t="shared" si="137"/>
        <v>27.8</v>
      </c>
      <c r="Q264" s="81">
        <f t="shared" si="137"/>
        <v>3939.2</v>
      </c>
      <c r="R264" s="81">
        <f t="shared" si="137"/>
        <v>0</v>
      </c>
    </row>
    <row r="265" spans="1:18" ht="42.75" customHeight="1">
      <c r="A265" s="109" t="s">
        <v>459</v>
      </c>
      <c r="B265" s="111">
        <v>115</v>
      </c>
      <c r="C265" s="110" t="s">
        <v>121</v>
      </c>
      <c r="D265" s="110" t="s">
        <v>117</v>
      </c>
      <c r="E265" s="111" t="s">
        <v>265</v>
      </c>
      <c r="F265" s="110"/>
      <c r="G265" s="81">
        <f aca="true" t="shared" si="138" ref="G265:R265">G266+G279</f>
        <v>9479.3</v>
      </c>
      <c r="H265" s="81">
        <f t="shared" si="138"/>
        <v>5419.8</v>
      </c>
      <c r="I265" s="81">
        <f t="shared" si="138"/>
        <v>4059.5</v>
      </c>
      <c r="J265" s="81">
        <f t="shared" si="138"/>
        <v>0</v>
      </c>
      <c r="K265" s="81">
        <f t="shared" si="138"/>
        <v>16479.6</v>
      </c>
      <c r="L265" s="81">
        <f t="shared" si="138"/>
        <v>12345.4</v>
      </c>
      <c r="M265" s="81">
        <f t="shared" si="138"/>
        <v>4134.2</v>
      </c>
      <c r="N265" s="81">
        <f t="shared" si="138"/>
        <v>0</v>
      </c>
      <c r="O265" s="81">
        <f t="shared" si="138"/>
        <v>3944.5</v>
      </c>
      <c r="P265" s="81">
        <f t="shared" si="138"/>
        <v>27.8</v>
      </c>
      <c r="Q265" s="81">
        <f t="shared" si="138"/>
        <v>3916.7</v>
      </c>
      <c r="R265" s="81">
        <f t="shared" si="138"/>
        <v>0</v>
      </c>
    </row>
    <row r="266" spans="1:18" ht="21.75" customHeight="1">
      <c r="A266" s="129" t="s">
        <v>18</v>
      </c>
      <c r="B266" s="111">
        <v>115</v>
      </c>
      <c r="C266" s="110" t="s">
        <v>121</v>
      </c>
      <c r="D266" s="110" t="s">
        <v>117</v>
      </c>
      <c r="E266" s="111" t="s">
        <v>266</v>
      </c>
      <c r="F266" s="110"/>
      <c r="G266" s="81">
        <f>G267+G270+G273+G276</f>
        <v>5562.6</v>
      </c>
      <c r="H266" s="81">
        <f aca="true" t="shared" si="139" ref="H266:O266">H267+H270+H273+H276</f>
        <v>5419.8</v>
      </c>
      <c r="I266" s="81">
        <f t="shared" si="139"/>
        <v>142.79999999999998</v>
      </c>
      <c r="J266" s="81">
        <f t="shared" si="139"/>
        <v>0</v>
      </c>
      <c r="K266" s="81">
        <f t="shared" si="139"/>
        <v>12501.399999999998</v>
      </c>
      <c r="L266" s="81">
        <f t="shared" si="139"/>
        <v>12345.4</v>
      </c>
      <c r="M266" s="81">
        <f t="shared" si="139"/>
        <v>156</v>
      </c>
      <c r="N266" s="81">
        <f t="shared" si="139"/>
        <v>0</v>
      </c>
      <c r="O266" s="81">
        <f t="shared" si="139"/>
        <v>27.8</v>
      </c>
      <c r="P266" s="81">
        <f>P267+P270</f>
        <v>27.8</v>
      </c>
      <c r="Q266" s="81">
        <f>Q267+Q270</f>
        <v>0</v>
      </c>
      <c r="R266" s="81">
        <f>R267+R270</f>
        <v>0</v>
      </c>
    </row>
    <row r="267" spans="1:18" ht="64.5" customHeight="1">
      <c r="A267" s="129" t="s">
        <v>273</v>
      </c>
      <c r="B267" s="111">
        <v>115</v>
      </c>
      <c r="C267" s="110" t="s">
        <v>121</v>
      </c>
      <c r="D267" s="110" t="s">
        <v>117</v>
      </c>
      <c r="E267" s="111" t="s">
        <v>48</v>
      </c>
      <c r="F267" s="110"/>
      <c r="G267" s="81">
        <f>G268</f>
        <v>7.8</v>
      </c>
      <c r="H267" s="81">
        <f aca="true" t="shared" si="140" ref="H267:R268">H268</f>
        <v>7.8</v>
      </c>
      <c r="I267" s="81">
        <f t="shared" si="140"/>
        <v>0</v>
      </c>
      <c r="J267" s="81">
        <f t="shared" si="140"/>
        <v>0</v>
      </c>
      <c r="K267" s="81">
        <f t="shared" si="140"/>
        <v>7.8</v>
      </c>
      <c r="L267" s="81">
        <f t="shared" si="140"/>
        <v>7.8</v>
      </c>
      <c r="M267" s="81">
        <f t="shared" si="140"/>
        <v>0</v>
      </c>
      <c r="N267" s="81">
        <f t="shared" si="140"/>
        <v>0</v>
      </c>
      <c r="O267" s="81">
        <f t="shared" si="140"/>
        <v>7.8</v>
      </c>
      <c r="P267" s="81">
        <f t="shared" si="140"/>
        <v>7.8</v>
      </c>
      <c r="Q267" s="81">
        <f t="shared" si="140"/>
        <v>0</v>
      </c>
      <c r="R267" s="81">
        <f t="shared" si="140"/>
        <v>0</v>
      </c>
    </row>
    <row r="268" spans="1:18" ht="72" customHeight="1">
      <c r="A268" s="109" t="s">
        <v>91</v>
      </c>
      <c r="B268" s="111">
        <v>115</v>
      </c>
      <c r="C268" s="110" t="s">
        <v>121</v>
      </c>
      <c r="D268" s="110" t="s">
        <v>117</v>
      </c>
      <c r="E268" s="111" t="s">
        <v>49</v>
      </c>
      <c r="F268" s="110"/>
      <c r="G268" s="81">
        <f>G269</f>
        <v>7.8</v>
      </c>
      <c r="H268" s="81">
        <f t="shared" si="140"/>
        <v>7.8</v>
      </c>
      <c r="I268" s="81">
        <f t="shared" si="140"/>
        <v>0</v>
      </c>
      <c r="J268" s="81">
        <f t="shared" si="140"/>
        <v>0</v>
      </c>
      <c r="K268" s="81">
        <f t="shared" si="140"/>
        <v>7.8</v>
      </c>
      <c r="L268" s="81">
        <f t="shared" si="140"/>
        <v>7.8</v>
      </c>
      <c r="M268" s="81">
        <f t="shared" si="140"/>
        <v>0</v>
      </c>
      <c r="N268" s="81">
        <f t="shared" si="140"/>
        <v>0</v>
      </c>
      <c r="O268" s="81">
        <f t="shared" si="140"/>
        <v>7.8</v>
      </c>
      <c r="P268" s="81">
        <f t="shared" si="140"/>
        <v>7.8</v>
      </c>
      <c r="Q268" s="81">
        <f t="shared" si="140"/>
        <v>0</v>
      </c>
      <c r="R268" s="81">
        <f t="shared" si="140"/>
        <v>0</v>
      </c>
    </row>
    <row r="269" spans="1:18" ht="27" customHeight="1">
      <c r="A269" s="109" t="s">
        <v>209</v>
      </c>
      <c r="B269" s="111">
        <v>115</v>
      </c>
      <c r="C269" s="110" t="s">
        <v>121</v>
      </c>
      <c r="D269" s="110" t="s">
        <v>117</v>
      </c>
      <c r="E269" s="111" t="s">
        <v>49</v>
      </c>
      <c r="F269" s="110" t="s">
        <v>208</v>
      </c>
      <c r="G269" s="81">
        <f>H269+I269+J269</f>
        <v>7.8</v>
      </c>
      <c r="H269" s="81">
        <v>7.8</v>
      </c>
      <c r="I269" s="81"/>
      <c r="J269" s="81"/>
      <c r="K269" s="81">
        <f>L269+M269+N269</f>
        <v>7.8</v>
      </c>
      <c r="L269" s="81">
        <v>7.8</v>
      </c>
      <c r="M269" s="81"/>
      <c r="N269" s="81"/>
      <c r="O269" s="81">
        <f>P269+Q269+R269</f>
        <v>7.8</v>
      </c>
      <c r="P269" s="90">
        <v>7.8</v>
      </c>
      <c r="Q269" s="91"/>
      <c r="R269" s="91"/>
    </row>
    <row r="270" spans="1:18" ht="49.5" customHeight="1">
      <c r="A270" s="109" t="s">
        <v>333</v>
      </c>
      <c r="B270" s="111">
        <v>115</v>
      </c>
      <c r="C270" s="110" t="s">
        <v>121</v>
      </c>
      <c r="D270" s="110" t="s">
        <v>117</v>
      </c>
      <c r="E270" s="111" t="s">
        <v>270</v>
      </c>
      <c r="F270" s="110"/>
      <c r="G270" s="81">
        <f>G271</f>
        <v>20</v>
      </c>
      <c r="H270" s="81">
        <f aca="true" t="shared" si="141" ref="H270:R271">H271</f>
        <v>20</v>
      </c>
      <c r="I270" s="81">
        <f t="shared" si="141"/>
        <v>0</v>
      </c>
      <c r="J270" s="81">
        <f t="shared" si="141"/>
        <v>0</v>
      </c>
      <c r="K270" s="81">
        <f t="shared" si="141"/>
        <v>20</v>
      </c>
      <c r="L270" s="81">
        <f>L271</f>
        <v>20</v>
      </c>
      <c r="M270" s="81">
        <f t="shared" si="141"/>
        <v>0</v>
      </c>
      <c r="N270" s="81">
        <f t="shared" si="141"/>
        <v>0</v>
      </c>
      <c r="O270" s="81">
        <f t="shared" si="141"/>
        <v>20</v>
      </c>
      <c r="P270" s="81">
        <f t="shared" si="141"/>
        <v>20</v>
      </c>
      <c r="Q270" s="81">
        <f t="shared" si="141"/>
        <v>0</v>
      </c>
      <c r="R270" s="81">
        <f t="shared" si="141"/>
        <v>0</v>
      </c>
    </row>
    <row r="271" spans="1:18" ht="70.5" customHeight="1">
      <c r="A271" s="109" t="s">
        <v>91</v>
      </c>
      <c r="B271" s="111">
        <v>115</v>
      </c>
      <c r="C271" s="110" t="s">
        <v>121</v>
      </c>
      <c r="D271" s="110" t="s">
        <v>117</v>
      </c>
      <c r="E271" s="111" t="s">
        <v>51</v>
      </c>
      <c r="F271" s="110"/>
      <c r="G271" s="81">
        <f>G272</f>
        <v>20</v>
      </c>
      <c r="H271" s="81">
        <f t="shared" si="141"/>
        <v>20</v>
      </c>
      <c r="I271" s="81">
        <f t="shared" si="141"/>
        <v>0</v>
      </c>
      <c r="J271" s="81">
        <f t="shared" si="141"/>
        <v>0</v>
      </c>
      <c r="K271" s="81">
        <f t="shared" si="141"/>
        <v>20</v>
      </c>
      <c r="L271" s="81">
        <f t="shared" si="141"/>
        <v>20</v>
      </c>
      <c r="M271" s="81">
        <f t="shared" si="141"/>
        <v>0</v>
      </c>
      <c r="N271" s="81">
        <f t="shared" si="141"/>
        <v>0</v>
      </c>
      <c r="O271" s="81">
        <f t="shared" si="141"/>
        <v>20</v>
      </c>
      <c r="P271" s="81">
        <f t="shared" si="141"/>
        <v>20</v>
      </c>
      <c r="Q271" s="81">
        <f t="shared" si="141"/>
        <v>0</v>
      </c>
      <c r="R271" s="81">
        <f t="shared" si="141"/>
        <v>0</v>
      </c>
    </row>
    <row r="272" spans="1:18" ht="30" customHeight="1">
      <c r="A272" s="109" t="s">
        <v>209</v>
      </c>
      <c r="B272" s="111">
        <v>115</v>
      </c>
      <c r="C272" s="110" t="s">
        <v>121</v>
      </c>
      <c r="D272" s="110" t="s">
        <v>117</v>
      </c>
      <c r="E272" s="111" t="s">
        <v>51</v>
      </c>
      <c r="F272" s="110" t="s">
        <v>208</v>
      </c>
      <c r="G272" s="81">
        <f>H272+I272+J272</f>
        <v>20</v>
      </c>
      <c r="H272" s="81">
        <v>20</v>
      </c>
      <c r="I272" s="81"/>
      <c r="J272" s="81"/>
      <c r="K272" s="81">
        <f>L272+M272+N272</f>
        <v>20</v>
      </c>
      <c r="L272" s="81">
        <v>20</v>
      </c>
      <c r="M272" s="81"/>
      <c r="N272" s="81"/>
      <c r="O272" s="81">
        <f>P272+Q272+R272</f>
        <v>20</v>
      </c>
      <c r="P272" s="81">
        <v>20</v>
      </c>
      <c r="Q272" s="81"/>
      <c r="R272" s="81"/>
    </row>
    <row r="273" spans="1:18" ht="30" customHeight="1">
      <c r="A273" s="129" t="s">
        <v>525</v>
      </c>
      <c r="B273" s="111">
        <v>115</v>
      </c>
      <c r="C273" s="110" t="s">
        <v>121</v>
      </c>
      <c r="D273" s="116" t="s">
        <v>117</v>
      </c>
      <c r="E273" s="142" t="s">
        <v>467</v>
      </c>
      <c r="F273" s="110"/>
      <c r="G273" s="81">
        <f>G274</f>
        <v>2195.2999999999997</v>
      </c>
      <c r="H273" s="81">
        <f aca="true" t="shared" si="142" ref="H273:O274">H274</f>
        <v>2195.1</v>
      </c>
      <c r="I273" s="81">
        <f t="shared" si="142"/>
        <v>0.2</v>
      </c>
      <c r="J273" s="81">
        <f t="shared" si="142"/>
        <v>0</v>
      </c>
      <c r="K273" s="81">
        <f t="shared" si="142"/>
        <v>8840.4</v>
      </c>
      <c r="L273" s="81">
        <f t="shared" si="142"/>
        <v>8839.5</v>
      </c>
      <c r="M273" s="81">
        <f t="shared" si="142"/>
        <v>0.9</v>
      </c>
      <c r="N273" s="81">
        <f t="shared" si="142"/>
        <v>0</v>
      </c>
      <c r="O273" s="81">
        <f t="shared" si="142"/>
        <v>0</v>
      </c>
      <c r="P273" s="81"/>
      <c r="Q273" s="81"/>
      <c r="R273" s="81"/>
    </row>
    <row r="274" spans="1:18" ht="81.75" customHeight="1">
      <c r="A274" s="126" t="s">
        <v>662</v>
      </c>
      <c r="B274" s="111">
        <v>115</v>
      </c>
      <c r="C274" s="110" t="s">
        <v>121</v>
      </c>
      <c r="D274" s="110" t="s">
        <v>117</v>
      </c>
      <c r="E274" s="111" t="s">
        <v>663</v>
      </c>
      <c r="F274" s="110"/>
      <c r="G274" s="81">
        <f>G275</f>
        <v>2195.2999999999997</v>
      </c>
      <c r="H274" s="81">
        <f t="shared" si="142"/>
        <v>2195.1</v>
      </c>
      <c r="I274" s="81">
        <f t="shared" si="142"/>
        <v>0.2</v>
      </c>
      <c r="J274" s="81">
        <f t="shared" si="142"/>
        <v>0</v>
      </c>
      <c r="K274" s="81">
        <f t="shared" si="142"/>
        <v>8840.4</v>
      </c>
      <c r="L274" s="81">
        <f t="shared" si="142"/>
        <v>8839.5</v>
      </c>
      <c r="M274" s="81">
        <f t="shared" si="142"/>
        <v>0.9</v>
      </c>
      <c r="N274" s="81">
        <f t="shared" si="142"/>
        <v>0</v>
      </c>
      <c r="O274" s="81">
        <f t="shared" si="142"/>
        <v>0</v>
      </c>
      <c r="P274" s="81"/>
      <c r="Q274" s="81"/>
      <c r="R274" s="81"/>
    </row>
    <row r="275" spans="1:18" ht="51" customHeight="1">
      <c r="A275" s="109" t="s">
        <v>86</v>
      </c>
      <c r="B275" s="111">
        <v>115</v>
      </c>
      <c r="C275" s="110" t="s">
        <v>121</v>
      </c>
      <c r="D275" s="110" t="s">
        <v>117</v>
      </c>
      <c r="E275" s="111" t="s">
        <v>663</v>
      </c>
      <c r="F275" s="110" t="s">
        <v>167</v>
      </c>
      <c r="G275" s="81">
        <f>H275+I275+J275</f>
        <v>2195.2999999999997</v>
      </c>
      <c r="H275" s="81">
        <v>2195.1</v>
      </c>
      <c r="I275" s="81">
        <v>0.2</v>
      </c>
      <c r="J275" s="81"/>
      <c r="K275" s="81">
        <f>L275+M275+N275</f>
        <v>8840.4</v>
      </c>
      <c r="L275" s="81">
        <v>8839.5</v>
      </c>
      <c r="M275" s="81">
        <v>0.9</v>
      </c>
      <c r="N275" s="81"/>
      <c r="O275" s="81">
        <f>P275+Q275+R275</f>
        <v>0</v>
      </c>
      <c r="P275" s="81"/>
      <c r="Q275" s="81"/>
      <c r="R275" s="81"/>
    </row>
    <row r="276" spans="1:18" ht="42" customHeight="1">
      <c r="A276" s="109" t="s">
        <v>526</v>
      </c>
      <c r="B276" s="111">
        <v>115</v>
      </c>
      <c r="C276" s="110" t="s">
        <v>121</v>
      </c>
      <c r="D276" s="110" t="s">
        <v>117</v>
      </c>
      <c r="E276" s="111" t="s">
        <v>468</v>
      </c>
      <c r="F276" s="110"/>
      <c r="G276" s="81">
        <f>G277</f>
        <v>3339.5</v>
      </c>
      <c r="H276" s="81">
        <f aca="true" t="shared" si="143" ref="H276:O277">H277</f>
        <v>3196.9</v>
      </c>
      <c r="I276" s="81">
        <f t="shared" si="143"/>
        <v>142.6</v>
      </c>
      <c r="J276" s="81">
        <f t="shared" si="143"/>
        <v>0</v>
      </c>
      <c r="K276" s="81">
        <f t="shared" si="143"/>
        <v>3633.2</v>
      </c>
      <c r="L276" s="81">
        <f>L277</f>
        <v>3478.1</v>
      </c>
      <c r="M276" s="81">
        <f t="shared" si="143"/>
        <v>155.1</v>
      </c>
      <c r="N276" s="81">
        <f t="shared" si="143"/>
        <v>0</v>
      </c>
      <c r="O276" s="81">
        <f t="shared" si="143"/>
        <v>0</v>
      </c>
      <c r="P276" s="81"/>
      <c r="Q276" s="81"/>
      <c r="R276" s="81"/>
    </row>
    <row r="277" spans="1:18" ht="55.5" customHeight="1">
      <c r="A277" s="126" t="s">
        <v>660</v>
      </c>
      <c r="B277" s="111">
        <v>115</v>
      </c>
      <c r="C277" s="110" t="s">
        <v>121</v>
      </c>
      <c r="D277" s="110" t="s">
        <v>117</v>
      </c>
      <c r="E277" s="111" t="s">
        <v>661</v>
      </c>
      <c r="F277" s="110"/>
      <c r="G277" s="81">
        <f>G278</f>
        <v>3339.5</v>
      </c>
      <c r="H277" s="81">
        <f t="shared" si="143"/>
        <v>3196.9</v>
      </c>
      <c r="I277" s="81">
        <f t="shared" si="143"/>
        <v>142.6</v>
      </c>
      <c r="J277" s="81">
        <f t="shared" si="143"/>
        <v>0</v>
      </c>
      <c r="K277" s="81">
        <f t="shared" si="143"/>
        <v>3633.2</v>
      </c>
      <c r="L277" s="81">
        <f t="shared" si="143"/>
        <v>3478.1</v>
      </c>
      <c r="M277" s="81">
        <f t="shared" si="143"/>
        <v>155.1</v>
      </c>
      <c r="N277" s="81">
        <f t="shared" si="143"/>
        <v>0</v>
      </c>
      <c r="O277" s="81">
        <f t="shared" si="143"/>
        <v>0</v>
      </c>
      <c r="P277" s="81"/>
      <c r="Q277" s="81"/>
      <c r="R277" s="81"/>
    </row>
    <row r="278" spans="1:18" ht="48.75" customHeight="1">
      <c r="A278" s="109" t="s">
        <v>86</v>
      </c>
      <c r="B278" s="111">
        <v>115</v>
      </c>
      <c r="C278" s="110" t="s">
        <v>121</v>
      </c>
      <c r="D278" s="110" t="s">
        <v>117</v>
      </c>
      <c r="E278" s="111" t="s">
        <v>661</v>
      </c>
      <c r="F278" s="110" t="s">
        <v>167</v>
      </c>
      <c r="G278" s="81">
        <f>H278+I278+J278</f>
        <v>3339.5</v>
      </c>
      <c r="H278" s="81">
        <v>3196.9</v>
      </c>
      <c r="I278" s="81">
        <v>142.6</v>
      </c>
      <c r="J278" s="81"/>
      <c r="K278" s="81">
        <f>L278+M278+N278</f>
        <v>3633.2</v>
      </c>
      <c r="L278" s="81">
        <v>3478.1</v>
      </c>
      <c r="M278" s="81">
        <v>155.1</v>
      </c>
      <c r="N278" s="81"/>
      <c r="O278" s="81">
        <f>P278+Q278+R278</f>
        <v>0</v>
      </c>
      <c r="P278" s="81"/>
      <c r="Q278" s="81"/>
      <c r="R278" s="81"/>
    </row>
    <row r="279" spans="1:18" ht="27.75" customHeight="1">
      <c r="A279" s="133" t="s">
        <v>29</v>
      </c>
      <c r="B279" s="111">
        <v>115</v>
      </c>
      <c r="C279" s="110" t="s">
        <v>121</v>
      </c>
      <c r="D279" s="110" t="s">
        <v>117</v>
      </c>
      <c r="E279" s="110" t="s">
        <v>73</v>
      </c>
      <c r="F279" s="110"/>
      <c r="G279" s="81">
        <f>G280</f>
        <v>3916.7</v>
      </c>
      <c r="H279" s="81">
        <f aca="true" t="shared" si="144" ref="H279:R279">H280</f>
        <v>0</v>
      </c>
      <c r="I279" s="81">
        <f t="shared" si="144"/>
        <v>3916.7</v>
      </c>
      <c r="J279" s="81">
        <f t="shared" si="144"/>
        <v>0</v>
      </c>
      <c r="K279" s="81">
        <f t="shared" si="144"/>
        <v>3978.2</v>
      </c>
      <c r="L279" s="81">
        <f t="shared" si="144"/>
        <v>0</v>
      </c>
      <c r="M279" s="81">
        <f t="shared" si="144"/>
        <v>3978.2</v>
      </c>
      <c r="N279" s="81">
        <f t="shared" si="144"/>
        <v>0</v>
      </c>
      <c r="O279" s="81">
        <f t="shared" si="144"/>
        <v>3916.7</v>
      </c>
      <c r="P279" s="81">
        <f t="shared" si="144"/>
        <v>0</v>
      </c>
      <c r="Q279" s="81">
        <f t="shared" si="144"/>
        <v>3916.7</v>
      </c>
      <c r="R279" s="81">
        <f t="shared" si="144"/>
        <v>0</v>
      </c>
    </row>
    <row r="280" spans="1:18" ht="48.75" customHeight="1">
      <c r="A280" s="109" t="s">
        <v>314</v>
      </c>
      <c r="B280" s="111">
        <v>115</v>
      </c>
      <c r="C280" s="110" t="s">
        <v>121</v>
      </c>
      <c r="D280" s="110" t="s">
        <v>117</v>
      </c>
      <c r="E280" s="110" t="s">
        <v>103</v>
      </c>
      <c r="F280" s="110"/>
      <c r="G280" s="81">
        <f>G281+G285</f>
        <v>3916.7</v>
      </c>
      <c r="H280" s="81">
        <f aca="true" t="shared" si="145" ref="H280:R280">H281+H285</f>
        <v>0</v>
      </c>
      <c r="I280" s="81">
        <f t="shared" si="145"/>
        <v>3916.7</v>
      </c>
      <c r="J280" s="81">
        <f t="shared" si="145"/>
        <v>0</v>
      </c>
      <c r="K280" s="81">
        <f t="shared" si="145"/>
        <v>3978.2</v>
      </c>
      <c r="L280" s="81">
        <f t="shared" si="145"/>
        <v>0</v>
      </c>
      <c r="M280" s="81">
        <f t="shared" si="145"/>
        <v>3978.2</v>
      </c>
      <c r="N280" s="81">
        <f t="shared" si="145"/>
        <v>0</v>
      </c>
      <c r="O280" s="81">
        <f t="shared" si="145"/>
        <v>3916.7</v>
      </c>
      <c r="P280" s="81">
        <f t="shared" si="145"/>
        <v>0</v>
      </c>
      <c r="Q280" s="81">
        <f t="shared" si="145"/>
        <v>3916.7</v>
      </c>
      <c r="R280" s="81">
        <f t="shared" si="145"/>
        <v>0</v>
      </c>
    </row>
    <row r="281" spans="1:18" ht="30" customHeight="1">
      <c r="A281" s="109" t="s">
        <v>177</v>
      </c>
      <c r="B281" s="111">
        <v>115</v>
      </c>
      <c r="C281" s="110" t="s">
        <v>121</v>
      </c>
      <c r="D281" s="110" t="s">
        <v>117</v>
      </c>
      <c r="E281" s="110" t="s">
        <v>104</v>
      </c>
      <c r="F281" s="110"/>
      <c r="G281" s="81">
        <f>G282+G283+G284</f>
        <v>2903.5</v>
      </c>
      <c r="H281" s="81">
        <f aca="true" t="shared" si="146" ref="H281:R281">H282+H283+H284</f>
        <v>0</v>
      </c>
      <c r="I281" s="81">
        <f t="shared" si="146"/>
        <v>2903.5</v>
      </c>
      <c r="J281" s="81">
        <f t="shared" si="146"/>
        <v>0</v>
      </c>
      <c r="K281" s="81">
        <f t="shared" si="146"/>
        <v>2981.9</v>
      </c>
      <c r="L281" s="81">
        <f t="shared" si="146"/>
        <v>0</v>
      </c>
      <c r="M281" s="81">
        <f t="shared" si="146"/>
        <v>2981.9</v>
      </c>
      <c r="N281" s="81">
        <f t="shared" si="146"/>
        <v>0</v>
      </c>
      <c r="O281" s="81">
        <f t="shared" si="146"/>
        <v>2920.4</v>
      </c>
      <c r="P281" s="81">
        <f t="shared" si="146"/>
        <v>0</v>
      </c>
      <c r="Q281" s="81">
        <f t="shared" si="146"/>
        <v>2920.4</v>
      </c>
      <c r="R281" s="81">
        <f t="shared" si="146"/>
        <v>0</v>
      </c>
    </row>
    <row r="282" spans="1:18" ht="26.25" customHeight="1">
      <c r="A282" s="109" t="s">
        <v>163</v>
      </c>
      <c r="B282" s="111">
        <v>115</v>
      </c>
      <c r="C282" s="110" t="s">
        <v>121</v>
      </c>
      <c r="D282" s="110" t="s">
        <v>117</v>
      </c>
      <c r="E282" s="110" t="s">
        <v>104</v>
      </c>
      <c r="F282" s="110" t="s">
        <v>164</v>
      </c>
      <c r="G282" s="81">
        <f>H282+I282+J282</f>
        <v>2322.9</v>
      </c>
      <c r="H282" s="81"/>
      <c r="I282" s="81">
        <f>2302.9+20</f>
        <v>2322.9</v>
      </c>
      <c r="J282" s="81"/>
      <c r="K282" s="81">
        <f>L282+M282+N282</f>
        <v>2339.8</v>
      </c>
      <c r="L282" s="81"/>
      <c r="M282" s="81">
        <f>2319.8+20</f>
        <v>2339.8</v>
      </c>
      <c r="N282" s="81"/>
      <c r="O282" s="81">
        <f>P282+Q282+R282</f>
        <v>2339.8</v>
      </c>
      <c r="P282" s="85"/>
      <c r="Q282" s="81">
        <f>2319.8+20</f>
        <v>2339.8</v>
      </c>
      <c r="R282" s="85"/>
    </row>
    <row r="283" spans="1:18" ht="41.25" customHeight="1">
      <c r="A283" s="109" t="s">
        <v>86</v>
      </c>
      <c r="B283" s="111">
        <v>115</v>
      </c>
      <c r="C283" s="110" t="s">
        <v>121</v>
      </c>
      <c r="D283" s="110" t="s">
        <v>117</v>
      </c>
      <c r="E283" s="110" t="s">
        <v>104</v>
      </c>
      <c r="F283" s="110" t="s">
        <v>167</v>
      </c>
      <c r="G283" s="81">
        <f>H283+I283+J283</f>
        <v>570</v>
      </c>
      <c r="H283" s="81"/>
      <c r="I283" s="81">
        <v>570</v>
      </c>
      <c r="J283" s="81"/>
      <c r="K283" s="81">
        <f>L283+M283+N283</f>
        <v>631.5</v>
      </c>
      <c r="L283" s="81"/>
      <c r="M283" s="81">
        <v>631.5</v>
      </c>
      <c r="N283" s="81"/>
      <c r="O283" s="81">
        <f>P283+Q283+R283</f>
        <v>570</v>
      </c>
      <c r="P283" s="85"/>
      <c r="Q283" s="81">
        <v>570</v>
      </c>
      <c r="R283" s="85"/>
    </row>
    <row r="284" spans="1:18" ht="18.75">
      <c r="A284" s="109" t="s">
        <v>165</v>
      </c>
      <c r="B284" s="111">
        <v>115</v>
      </c>
      <c r="C284" s="110" t="s">
        <v>121</v>
      </c>
      <c r="D284" s="110" t="s">
        <v>117</v>
      </c>
      <c r="E284" s="110" t="s">
        <v>104</v>
      </c>
      <c r="F284" s="110" t="s">
        <v>166</v>
      </c>
      <c r="G284" s="81">
        <f>H284+I284+J284</f>
        <v>10.6</v>
      </c>
      <c r="H284" s="81"/>
      <c r="I284" s="81">
        <v>10.6</v>
      </c>
      <c r="J284" s="81"/>
      <c r="K284" s="81">
        <f>L284+M284+N284</f>
        <v>10.6</v>
      </c>
      <c r="L284" s="81"/>
      <c r="M284" s="81">
        <v>10.6</v>
      </c>
      <c r="N284" s="81"/>
      <c r="O284" s="81">
        <f>P284+Q284+R284</f>
        <v>10.6</v>
      </c>
      <c r="P284" s="85"/>
      <c r="Q284" s="81">
        <v>10.6</v>
      </c>
      <c r="R284" s="85"/>
    </row>
    <row r="285" spans="1:18" ht="42.75" customHeight="1">
      <c r="A285" s="112" t="s">
        <v>673</v>
      </c>
      <c r="B285" s="111">
        <v>115</v>
      </c>
      <c r="C285" s="110" t="s">
        <v>121</v>
      </c>
      <c r="D285" s="110" t="s">
        <v>117</v>
      </c>
      <c r="E285" s="110" t="s">
        <v>428</v>
      </c>
      <c r="F285" s="110"/>
      <c r="G285" s="81">
        <f>G286</f>
        <v>1013.2</v>
      </c>
      <c r="H285" s="81">
        <f aca="true" t="shared" si="147" ref="H285:R285">H286</f>
        <v>0</v>
      </c>
      <c r="I285" s="81">
        <f t="shared" si="147"/>
        <v>1013.2</v>
      </c>
      <c r="J285" s="81">
        <f t="shared" si="147"/>
        <v>0</v>
      </c>
      <c r="K285" s="81">
        <f t="shared" si="147"/>
        <v>996.3</v>
      </c>
      <c r="L285" s="81">
        <f t="shared" si="147"/>
        <v>0</v>
      </c>
      <c r="M285" s="81">
        <f t="shared" si="147"/>
        <v>996.3</v>
      </c>
      <c r="N285" s="81">
        <f t="shared" si="147"/>
        <v>0</v>
      </c>
      <c r="O285" s="81">
        <f t="shared" si="147"/>
        <v>996.3</v>
      </c>
      <c r="P285" s="81">
        <f t="shared" si="147"/>
        <v>0</v>
      </c>
      <c r="Q285" s="81">
        <f t="shared" si="147"/>
        <v>996.3</v>
      </c>
      <c r="R285" s="81">
        <f t="shared" si="147"/>
        <v>0</v>
      </c>
    </row>
    <row r="286" spans="1:18" ht="25.5" customHeight="1">
      <c r="A286" s="109" t="s">
        <v>163</v>
      </c>
      <c r="B286" s="128">
        <v>115</v>
      </c>
      <c r="C286" s="110" t="s">
        <v>121</v>
      </c>
      <c r="D286" s="110" t="s">
        <v>117</v>
      </c>
      <c r="E286" s="110" t="s">
        <v>428</v>
      </c>
      <c r="F286" s="110" t="s">
        <v>164</v>
      </c>
      <c r="G286" s="81">
        <f>H286+I286+J286</f>
        <v>1013.2</v>
      </c>
      <c r="H286" s="81"/>
      <c r="I286" s="81">
        <v>1013.2</v>
      </c>
      <c r="J286" s="81"/>
      <c r="K286" s="81">
        <f>L286+M286+N286</f>
        <v>996.3</v>
      </c>
      <c r="L286" s="81"/>
      <c r="M286" s="81">
        <v>996.3</v>
      </c>
      <c r="N286" s="81"/>
      <c r="O286" s="81">
        <f>P286+Q286+R286</f>
        <v>996.3</v>
      </c>
      <c r="P286" s="85"/>
      <c r="Q286" s="81">
        <v>996.3</v>
      </c>
      <c r="R286" s="85"/>
    </row>
    <row r="287" spans="1:18" ht="50.25" customHeight="1">
      <c r="A287" s="109" t="s">
        <v>487</v>
      </c>
      <c r="B287" s="111">
        <v>115</v>
      </c>
      <c r="C287" s="110" t="s">
        <v>121</v>
      </c>
      <c r="D287" s="110" t="s">
        <v>117</v>
      </c>
      <c r="E287" s="110" t="s">
        <v>230</v>
      </c>
      <c r="F287" s="110"/>
      <c r="G287" s="81">
        <f aca="true" t="shared" si="148" ref="G287:R287">G288+G292+G296</f>
        <v>22.5</v>
      </c>
      <c r="H287" s="81">
        <f t="shared" si="148"/>
        <v>0</v>
      </c>
      <c r="I287" s="81">
        <f t="shared" si="148"/>
        <v>22.5</v>
      </c>
      <c r="J287" s="81">
        <f t="shared" si="148"/>
        <v>0</v>
      </c>
      <c r="K287" s="81">
        <f t="shared" si="148"/>
        <v>22.5</v>
      </c>
      <c r="L287" s="81">
        <f t="shared" si="148"/>
        <v>0</v>
      </c>
      <c r="M287" s="81">
        <f t="shared" si="148"/>
        <v>22.5</v>
      </c>
      <c r="N287" s="81">
        <f t="shared" si="148"/>
        <v>0</v>
      </c>
      <c r="O287" s="81">
        <f t="shared" si="148"/>
        <v>22.5</v>
      </c>
      <c r="P287" s="81">
        <f t="shared" si="148"/>
        <v>0</v>
      </c>
      <c r="Q287" s="81">
        <f t="shared" si="148"/>
        <v>22.5</v>
      </c>
      <c r="R287" s="81">
        <f t="shared" si="148"/>
        <v>0</v>
      </c>
    </row>
    <row r="288" spans="1:18" ht="25.5" customHeight="1">
      <c r="A288" s="109" t="s">
        <v>184</v>
      </c>
      <c r="B288" s="111">
        <v>115</v>
      </c>
      <c r="C288" s="110" t="s">
        <v>121</v>
      </c>
      <c r="D288" s="110" t="s">
        <v>117</v>
      </c>
      <c r="E288" s="110" t="s">
        <v>60</v>
      </c>
      <c r="F288" s="110"/>
      <c r="G288" s="81">
        <f aca="true" t="shared" si="149" ref="G288:R290">G289</f>
        <v>5</v>
      </c>
      <c r="H288" s="81">
        <f t="shared" si="149"/>
        <v>0</v>
      </c>
      <c r="I288" s="81">
        <f t="shared" si="149"/>
        <v>5</v>
      </c>
      <c r="J288" s="81">
        <f t="shared" si="149"/>
        <v>0</v>
      </c>
      <c r="K288" s="81">
        <f t="shared" si="149"/>
        <v>5</v>
      </c>
      <c r="L288" s="81">
        <f t="shared" si="149"/>
        <v>0</v>
      </c>
      <c r="M288" s="81">
        <f t="shared" si="149"/>
        <v>5</v>
      </c>
      <c r="N288" s="81">
        <f t="shared" si="149"/>
        <v>0</v>
      </c>
      <c r="O288" s="81">
        <f t="shared" si="149"/>
        <v>5</v>
      </c>
      <c r="P288" s="81">
        <f t="shared" si="149"/>
        <v>0</v>
      </c>
      <c r="Q288" s="81">
        <f t="shared" si="149"/>
        <v>5</v>
      </c>
      <c r="R288" s="81">
        <f t="shared" si="149"/>
        <v>0</v>
      </c>
    </row>
    <row r="289" spans="1:18" ht="45.75" customHeight="1">
      <c r="A289" s="109" t="s">
        <v>378</v>
      </c>
      <c r="B289" s="111">
        <v>115</v>
      </c>
      <c r="C289" s="110" t="s">
        <v>121</v>
      </c>
      <c r="D289" s="110" t="s">
        <v>117</v>
      </c>
      <c r="E289" s="110" t="s">
        <v>377</v>
      </c>
      <c r="F289" s="110"/>
      <c r="G289" s="81">
        <f t="shared" si="149"/>
        <v>5</v>
      </c>
      <c r="H289" s="81">
        <f t="shared" si="149"/>
        <v>0</v>
      </c>
      <c r="I289" s="81">
        <f t="shared" si="149"/>
        <v>5</v>
      </c>
      <c r="J289" s="81">
        <f t="shared" si="149"/>
        <v>0</v>
      </c>
      <c r="K289" s="81">
        <f t="shared" si="149"/>
        <v>5</v>
      </c>
      <c r="L289" s="81">
        <f t="shared" si="149"/>
        <v>0</v>
      </c>
      <c r="M289" s="81">
        <f t="shared" si="149"/>
        <v>5</v>
      </c>
      <c r="N289" s="81">
        <f t="shared" si="149"/>
        <v>0</v>
      </c>
      <c r="O289" s="81">
        <f t="shared" si="149"/>
        <v>5</v>
      </c>
      <c r="P289" s="81">
        <f t="shared" si="149"/>
        <v>0</v>
      </c>
      <c r="Q289" s="81">
        <f t="shared" si="149"/>
        <v>5</v>
      </c>
      <c r="R289" s="81">
        <f t="shared" si="149"/>
        <v>0</v>
      </c>
    </row>
    <row r="290" spans="1:18" ht="34.5" customHeight="1">
      <c r="A290" s="122" t="s">
        <v>313</v>
      </c>
      <c r="B290" s="111">
        <v>115</v>
      </c>
      <c r="C290" s="110" t="s">
        <v>121</v>
      </c>
      <c r="D290" s="110" t="s">
        <v>117</v>
      </c>
      <c r="E290" s="110" t="s">
        <v>540</v>
      </c>
      <c r="F290" s="110"/>
      <c r="G290" s="81">
        <f>G291</f>
        <v>5</v>
      </c>
      <c r="H290" s="81">
        <f t="shared" si="149"/>
        <v>0</v>
      </c>
      <c r="I290" s="81">
        <f t="shared" si="149"/>
        <v>5</v>
      </c>
      <c r="J290" s="81">
        <f t="shared" si="149"/>
        <v>0</v>
      </c>
      <c r="K290" s="81">
        <f t="shared" si="149"/>
        <v>5</v>
      </c>
      <c r="L290" s="81">
        <f t="shared" si="149"/>
        <v>0</v>
      </c>
      <c r="M290" s="81">
        <f t="shared" si="149"/>
        <v>5</v>
      </c>
      <c r="N290" s="81">
        <f t="shared" si="149"/>
        <v>0</v>
      </c>
      <c r="O290" s="81">
        <f t="shared" si="149"/>
        <v>5</v>
      </c>
      <c r="P290" s="81">
        <f t="shared" si="149"/>
        <v>0</v>
      </c>
      <c r="Q290" s="81">
        <f t="shared" si="149"/>
        <v>5</v>
      </c>
      <c r="R290" s="81">
        <f t="shared" si="149"/>
        <v>0</v>
      </c>
    </row>
    <row r="291" spans="1:18" ht="18.75">
      <c r="A291" s="91" t="s">
        <v>179</v>
      </c>
      <c r="B291" s="111">
        <v>115</v>
      </c>
      <c r="C291" s="110" t="s">
        <v>121</v>
      </c>
      <c r="D291" s="110" t="s">
        <v>117</v>
      </c>
      <c r="E291" s="110" t="s">
        <v>540</v>
      </c>
      <c r="F291" s="110" t="s">
        <v>178</v>
      </c>
      <c r="G291" s="81">
        <f>H291+I291+J291</f>
        <v>5</v>
      </c>
      <c r="H291" s="81"/>
      <c r="I291" s="81">
        <v>5</v>
      </c>
      <c r="J291" s="81"/>
      <c r="K291" s="81">
        <f>L291+M291+N291</f>
        <v>5</v>
      </c>
      <c r="L291" s="81"/>
      <c r="M291" s="81">
        <v>5</v>
      </c>
      <c r="N291" s="81"/>
      <c r="O291" s="81">
        <f>P291+Q291+R291</f>
        <v>5</v>
      </c>
      <c r="P291" s="81"/>
      <c r="Q291" s="81">
        <v>5</v>
      </c>
      <c r="R291" s="81"/>
    </row>
    <row r="292" spans="1:18" ht="43.5" customHeight="1">
      <c r="A292" s="109" t="s">
        <v>384</v>
      </c>
      <c r="B292" s="111">
        <v>115</v>
      </c>
      <c r="C292" s="110" t="s">
        <v>121</v>
      </c>
      <c r="D292" s="110" t="s">
        <v>117</v>
      </c>
      <c r="E292" s="110" t="s">
        <v>62</v>
      </c>
      <c r="F292" s="110"/>
      <c r="G292" s="81">
        <f>G293</f>
        <v>4.5</v>
      </c>
      <c r="H292" s="81">
        <f aca="true" t="shared" si="150" ref="H292:Q292">H293</f>
        <v>0</v>
      </c>
      <c r="I292" s="81">
        <f t="shared" si="150"/>
        <v>4.5</v>
      </c>
      <c r="J292" s="81">
        <f t="shared" si="150"/>
        <v>0</v>
      </c>
      <c r="K292" s="81">
        <f t="shared" si="150"/>
        <v>4.5</v>
      </c>
      <c r="L292" s="81">
        <f t="shared" si="150"/>
        <v>0</v>
      </c>
      <c r="M292" s="81">
        <f t="shared" si="150"/>
        <v>4.5</v>
      </c>
      <c r="N292" s="81">
        <f t="shared" si="150"/>
        <v>0</v>
      </c>
      <c r="O292" s="81">
        <f t="shared" si="150"/>
        <v>4.5</v>
      </c>
      <c r="P292" s="81">
        <f t="shared" si="150"/>
        <v>0</v>
      </c>
      <c r="Q292" s="81">
        <f t="shared" si="150"/>
        <v>4.5</v>
      </c>
      <c r="R292" s="81">
        <f>R293</f>
        <v>0</v>
      </c>
    </row>
    <row r="293" spans="1:18" ht="67.5" customHeight="1">
      <c r="A293" s="109" t="s">
        <v>63</v>
      </c>
      <c r="B293" s="111">
        <v>115</v>
      </c>
      <c r="C293" s="110" t="s">
        <v>121</v>
      </c>
      <c r="D293" s="110" t="s">
        <v>117</v>
      </c>
      <c r="E293" s="110" t="s">
        <v>495</v>
      </c>
      <c r="F293" s="110"/>
      <c r="G293" s="81">
        <f>G294</f>
        <v>4.5</v>
      </c>
      <c r="H293" s="81">
        <f aca="true" t="shared" si="151" ref="H293:R294">H294</f>
        <v>0</v>
      </c>
      <c r="I293" s="81">
        <f t="shared" si="151"/>
        <v>4.5</v>
      </c>
      <c r="J293" s="81">
        <f t="shared" si="151"/>
        <v>0</v>
      </c>
      <c r="K293" s="81">
        <f t="shared" si="151"/>
        <v>4.5</v>
      </c>
      <c r="L293" s="81">
        <f t="shared" si="151"/>
        <v>0</v>
      </c>
      <c r="M293" s="81">
        <f t="shared" si="151"/>
        <v>4.5</v>
      </c>
      <c r="N293" s="81">
        <f t="shared" si="151"/>
        <v>0</v>
      </c>
      <c r="O293" s="81">
        <f t="shared" si="151"/>
        <v>4.5</v>
      </c>
      <c r="P293" s="81">
        <f t="shared" si="151"/>
        <v>0</v>
      </c>
      <c r="Q293" s="81">
        <f t="shared" si="151"/>
        <v>4.5</v>
      </c>
      <c r="R293" s="81">
        <f t="shared" si="151"/>
        <v>0</v>
      </c>
    </row>
    <row r="294" spans="1:18" ht="27" customHeight="1">
      <c r="A294" s="109" t="s">
        <v>200</v>
      </c>
      <c r="B294" s="111">
        <v>115</v>
      </c>
      <c r="C294" s="110" t="s">
        <v>121</v>
      </c>
      <c r="D294" s="110" t="s">
        <v>117</v>
      </c>
      <c r="E294" s="110" t="s">
        <v>496</v>
      </c>
      <c r="F294" s="110"/>
      <c r="G294" s="81">
        <f>G295</f>
        <v>4.5</v>
      </c>
      <c r="H294" s="81">
        <f t="shared" si="151"/>
        <v>0</v>
      </c>
      <c r="I294" s="81">
        <f t="shared" si="151"/>
        <v>4.5</v>
      </c>
      <c r="J294" s="81">
        <f t="shared" si="151"/>
        <v>0</v>
      </c>
      <c r="K294" s="81">
        <f t="shared" si="151"/>
        <v>4.5</v>
      </c>
      <c r="L294" s="81">
        <f t="shared" si="151"/>
        <v>0</v>
      </c>
      <c r="M294" s="81">
        <f t="shared" si="151"/>
        <v>4.5</v>
      </c>
      <c r="N294" s="81">
        <f t="shared" si="151"/>
        <v>0</v>
      </c>
      <c r="O294" s="81">
        <f t="shared" si="151"/>
        <v>4.5</v>
      </c>
      <c r="P294" s="81">
        <f t="shared" si="151"/>
        <v>0</v>
      </c>
      <c r="Q294" s="81">
        <f t="shared" si="151"/>
        <v>4.5</v>
      </c>
      <c r="R294" s="81">
        <f t="shared" si="151"/>
        <v>0</v>
      </c>
    </row>
    <row r="295" spans="1:18" ht="24.75" customHeight="1">
      <c r="A295" s="109" t="s">
        <v>179</v>
      </c>
      <c r="B295" s="111">
        <v>115</v>
      </c>
      <c r="C295" s="110" t="s">
        <v>121</v>
      </c>
      <c r="D295" s="110" t="s">
        <v>117</v>
      </c>
      <c r="E295" s="110" t="s">
        <v>496</v>
      </c>
      <c r="F295" s="110" t="s">
        <v>178</v>
      </c>
      <c r="G295" s="81">
        <f>H295+I295+J295</f>
        <v>4.5</v>
      </c>
      <c r="H295" s="81"/>
      <c r="I295" s="81">
        <v>4.5</v>
      </c>
      <c r="J295" s="81"/>
      <c r="K295" s="81">
        <f>L295+M295+N295</f>
        <v>4.5</v>
      </c>
      <c r="L295" s="81"/>
      <c r="M295" s="81">
        <v>4.5</v>
      </c>
      <c r="N295" s="81"/>
      <c r="O295" s="81">
        <f>P295+Q295+R295</f>
        <v>4.5</v>
      </c>
      <c r="P295" s="81"/>
      <c r="Q295" s="81">
        <v>4.5</v>
      </c>
      <c r="R295" s="81"/>
    </row>
    <row r="296" spans="1:18" ht="66.75" customHeight="1">
      <c r="A296" s="109" t="s">
        <v>338</v>
      </c>
      <c r="B296" s="111">
        <v>115</v>
      </c>
      <c r="C296" s="110" t="s">
        <v>121</v>
      </c>
      <c r="D296" s="110" t="s">
        <v>117</v>
      </c>
      <c r="E296" s="110" t="s">
        <v>64</v>
      </c>
      <c r="F296" s="110"/>
      <c r="G296" s="81">
        <f>G297+G300</f>
        <v>13</v>
      </c>
      <c r="H296" s="81">
        <f aca="true" t="shared" si="152" ref="H296:R296">H297+H300</f>
        <v>0</v>
      </c>
      <c r="I296" s="81">
        <f t="shared" si="152"/>
        <v>13</v>
      </c>
      <c r="J296" s="81">
        <f t="shared" si="152"/>
        <v>0</v>
      </c>
      <c r="K296" s="81">
        <f t="shared" si="152"/>
        <v>13</v>
      </c>
      <c r="L296" s="81">
        <f t="shared" si="152"/>
        <v>0</v>
      </c>
      <c r="M296" s="81">
        <f t="shared" si="152"/>
        <v>13</v>
      </c>
      <c r="N296" s="81">
        <f t="shared" si="152"/>
        <v>0</v>
      </c>
      <c r="O296" s="81">
        <f t="shared" si="152"/>
        <v>13</v>
      </c>
      <c r="P296" s="81">
        <f t="shared" si="152"/>
        <v>0</v>
      </c>
      <c r="Q296" s="81">
        <f t="shared" si="152"/>
        <v>13</v>
      </c>
      <c r="R296" s="81">
        <f t="shared" si="152"/>
        <v>0</v>
      </c>
    </row>
    <row r="297" spans="1:18" ht="60" customHeight="1">
      <c r="A297" s="109" t="s">
        <v>312</v>
      </c>
      <c r="B297" s="111">
        <v>115</v>
      </c>
      <c r="C297" s="110" t="s">
        <v>121</v>
      </c>
      <c r="D297" s="110" t="s">
        <v>117</v>
      </c>
      <c r="E297" s="110" t="s">
        <v>310</v>
      </c>
      <c r="F297" s="110"/>
      <c r="G297" s="81">
        <f>G298</f>
        <v>5</v>
      </c>
      <c r="H297" s="81">
        <f aca="true" t="shared" si="153" ref="H297:R298">H298</f>
        <v>0</v>
      </c>
      <c r="I297" s="81">
        <f t="shared" si="153"/>
        <v>5</v>
      </c>
      <c r="J297" s="81">
        <f t="shared" si="153"/>
        <v>0</v>
      </c>
      <c r="K297" s="81">
        <f t="shared" si="153"/>
        <v>5</v>
      </c>
      <c r="L297" s="81">
        <f t="shared" si="153"/>
        <v>0</v>
      </c>
      <c r="M297" s="81">
        <f t="shared" si="153"/>
        <v>5</v>
      </c>
      <c r="N297" s="81">
        <f t="shared" si="153"/>
        <v>0</v>
      </c>
      <c r="O297" s="81">
        <f t="shared" si="153"/>
        <v>5</v>
      </c>
      <c r="P297" s="81">
        <f t="shared" si="153"/>
        <v>0</v>
      </c>
      <c r="Q297" s="81">
        <f t="shared" si="153"/>
        <v>5</v>
      </c>
      <c r="R297" s="81">
        <f t="shared" si="153"/>
        <v>0</v>
      </c>
    </row>
    <row r="298" spans="1:18" ht="18.75">
      <c r="A298" s="109" t="s">
        <v>96</v>
      </c>
      <c r="B298" s="111">
        <v>115</v>
      </c>
      <c r="C298" s="110" t="s">
        <v>121</v>
      </c>
      <c r="D298" s="110" t="s">
        <v>117</v>
      </c>
      <c r="E298" s="110" t="s">
        <v>311</v>
      </c>
      <c r="F298" s="110"/>
      <c r="G298" s="81">
        <f>G299</f>
        <v>5</v>
      </c>
      <c r="H298" s="81">
        <f t="shared" si="153"/>
        <v>0</v>
      </c>
      <c r="I298" s="81">
        <f t="shared" si="153"/>
        <v>5</v>
      </c>
      <c r="J298" s="81">
        <f t="shared" si="153"/>
        <v>0</v>
      </c>
      <c r="K298" s="81">
        <f t="shared" si="153"/>
        <v>5</v>
      </c>
      <c r="L298" s="81">
        <f t="shared" si="153"/>
        <v>0</v>
      </c>
      <c r="M298" s="81">
        <f t="shared" si="153"/>
        <v>5</v>
      </c>
      <c r="N298" s="81">
        <f t="shared" si="153"/>
        <v>0</v>
      </c>
      <c r="O298" s="81">
        <f t="shared" si="153"/>
        <v>5</v>
      </c>
      <c r="P298" s="81">
        <f t="shared" si="153"/>
        <v>0</v>
      </c>
      <c r="Q298" s="81">
        <f t="shared" si="153"/>
        <v>5</v>
      </c>
      <c r="R298" s="81">
        <f t="shared" si="153"/>
        <v>0</v>
      </c>
    </row>
    <row r="299" spans="1:18" ht="18.75">
      <c r="A299" s="109" t="s">
        <v>179</v>
      </c>
      <c r="B299" s="111">
        <v>115</v>
      </c>
      <c r="C299" s="110" t="s">
        <v>121</v>
      </c>
      <c r="D299" s="110" t="s">
        <v>117</v>
      </c>
      <c r="E299" s="110" t="s">
        <v>311</v>
      </c>
      <c r="F299" s="110" t="s">
        <v>178</v>
      </c>
      <c r="G299" s="81">
        <f>H299+I299+J299</f>
        <v>5</v>
      </c>
      <c r="H299" s="81"/>
      <c r="I299" s="81">
        <v>5</v>
      </c>
      <c r="J299" s="81"/>
      <c r="K299" s="81">
        <f>L299+M299+N299</f>
        <v>5</v>
      </c>
      <c r="L299" s="81"/>
      <c r="M299" s="81">
        <v>5</v>
      </c>
      <c r="N299" s="81"/>
      <c r="O299" s="81">
        <f>P299+Q299+R299</f>
        <v>5</v>
      </c>
      <c r="P299" s="91"/>
      <c r="Q299" s="96">
        <v>5</v>
      </c>
      <c r="R299" s="91"/>
    </row>
    <row r="300" spans="1:18" ht="66.75" customHeight="1">
      <c r="A300" s="109" t="s">
        <v>569</v>
      </c>
      <c r="B300" s="111">
        <v>115</v>
      </c>
      <c r="C300" s="110" t="s">
        <v>121</v>
      </c>
      <c r="D300" s="110" t="s">
        <v>117</v>
      </c>
      <c r="E300" s="110" t="s">
        <v>486</v>
      </c>
      <c r="F300" s="110"/>
      <c r="G300" s="81">
        <f>G301</f>
        <v>8</v>
      </c>
      <c r="H300" s="81">
        <f aca="true" t="shared" si="154" ref="H300:R301">H301</f>
        <v>0</v>
      </c>
      <c r="I300" s="81">
        <f t="shared" si="154"/>
        <v>8</v>
      </c>
      <c r="J300" s="81">
        <f t="shared" si="154"/>
        <v>0</v>
      </c>
      <c r="K300" s="81">
        <f t="shared" si="154"/>
        <v>8</v>
      </c>
      <c r="L300" s="81">
        <f t="shared" si="154"/>
        <v>0</v>
      </c>
      <c r="M300" s="81">
        <f t="shared" si="154"/>
        <v>8</v>
      </c>
      <c r="N300" s="81">
        <f t="shared" si="154"/>
        <v>0</v>
      </c>
      <c r="O300" s="81">
        <f t="shared" si="154"/>
        <v>8</v>
      </c>
      <c r="P300" s="81">
        <f t="shared" si="154"/>
        <v>0</v>
      </c>
      <c r="Q300" s="81">
        <f t="shared" si="154"/>
        <v>8</v>
      </c>
      <c r="R300" s="81">
        <f t="shared" si="154"/>
        <v>0</v>
      </c>
    </row>
    <row r="301" spans="1:18" ht="29.25" customHeight="1">
      <c r="A301" s="109" t="s">
        <v>96</v>
      </c>
      <c r="B301" s="111">
        <v>115</v>
      </c>
      <c r="C301" s="110" t="s">
        <v>121</v>
      </c>
      <c r="D301" s="110" t="s">
        <v>117</v>
      </c>
      <c r="E301" s="110" t="s">
        <v>485</v>
      </c>
      <c r="F301" s="110"/>
      <c r="G301" s="81">
        <f>G302</f>
        <v>8</v>
      </c>
      <c r="H301" s="81">
        <f t="shared" si="154"/>
        <v>0</v>
      </c>
      <c r="I301" s="81">
        <f t="shared" si="154"/>
        <v>8</v>
      </c>
      <c r="J301" s="81">
        <f t="shared" si="154"/>
        <v>0</v>
      </c>
      <c r="K301" s="81">
        <f t="shared" si="154"/>
        <v>8</v>
      </c>
      <c r="L301" s="81">
        <f t="shared" si="154"/>
        <v>0</v>
      </c>
      <c r="M301" s="81">
        <f t="shared" si="154"/>
        <v>8</v>
      </c>
      <c r="N301" s="81">
        <f t="shared" si="154"/>
        <v>0</v>
      </c>
      <c r="O301" s="81">
        <f t="shared" si="154"/>
        <v>8</v>
      </c>
      <c r="P301" s="81">
        <f t="shared" si="154"/>
        <v>0</v>
      </c>
      <c r="Q301" s="81">
        <f t="shared" si="154"/>
        <v>8</v>
      </c>
      <c r="R301" s="81">
        <f t="shared" si="154"/>
        <v>0</v>
      </c>
    </row>
    <row r="302" spans="1:18" ht="18.75">
      <c r="A302" s="109" t="s">
        <v>179</v>
      </c>
      <c r="B302" s="111">
        <v>115</v>
      </c>
      <c r="C302" s="110" t="s">
        <v>121</v>
      </c>
      <c r="D302" s="110" t="s">
        <v>117</v>
      </c>
      <c r="E302" s="110" t="s">
        <v>485</v>
      </c>
      <c r="F302" s="110" t="s">
        <v>178</v>
      </c>
      <c r="G302" s="81">
        <f>H302+I302+J302</f>
        <v>8</v>
      </c>
      <c r="H302" s="81"/>
      <c r="I302" s="81">
        <v>8</v>
      </c>
      <c r="J302" s="81"/>
      <c r="K302" s="81">
        <f>L302+M302+N302</f>
        <v>8</v>
      </c>
      <c r="L302" s="81"/>
      <c r="M302" s="81">
        <v>8</v>
      </c>
      <c r="N302" s="81"/>
      <c r="O302" s="81">
        <f>P302+Q302+R302</f>
        <v>8</v>
      </c>
      <c r="P302" s="91"/>
      <c r="Q302" s="96">
        <v>8</v>
      </c>
      <c r="R302" s="91"/>
    </row>
    <row r="303" spans="1:18" ht="18.75">
      <c r="A303" s="109" t="s">
        <v>129</v>
      </c>
      <c r="B303" s="111">
        <v>115</v>
      </c>
      <c r="C303" s="110" t="s">
        <v>118</v>
      </c>
      <c r="D303" s="110" t="s">
        <v>373</v>
      </c>
      <c r="E303" s="110"/>
      <c r="F303" s="110"/>
      <c r="G303" s="81">
        <f>G304</f>
        <v>4104.7</v>
      </c>
      <c r="H303" s="81">
        <f aca="true" t="shared" si="155" ref="H303:R303">H304</f>
        <v>4104.7</v>
      </c>
      <c r="I303" s="81">
        <f t="shared" si="155"/>
        <v>0</v>
      </c>
      <c r="J303" s="81">
        <f t="shared" si="155"/>
        <v>0</v>
      </c>
      <c r="K303" s="81">
        <f t="shared" si="155"/>
        <v>4104.7</v>
      </c>
      <c r="L303" s="81">
        <f t="shared" si="155"/>
        <v>4104.7</v>
      </c>
      <c r="M303" s="81">
        <f t="shared" si="155"/>
        <v>0</v>
      </c>
      <c r="N303" s="81">
        <f t="shared" si="155"/>
        <v>0</v>
      </c>
      <c r="O303" s="81">
        <f t="shared" si="155"/>
        <v>4104.7</v>
      </c>
      <c r="P303" s="81">
        <f t="shared" si="155"/>
        <v>4104.7</v>
      </c>
      <c r="Q303" s="81">
        <f t="shared" si="155"/>
        <v>0</v>
      </c>
      <c r="R303" s="81">
        <f t="shared" si="155"/>
        <v>0</v>
      </c>
    </row>
    <row r="304" spans="1:18" ht="18.75">
      <c r="A304" s="109" t="s">
        <v>130</v>
      </c>
      <c r="B304" s="111">
        <v>115</v>
      </c>
      <c r="C304" s="110" t="s">
        <v>118</v>
      </c>
      <c r="D304" s="110" t="s">
        <v>115</v>
      </c>
      <c r="E304" s="110"/>
      <c r="F304" s="110"/>
      <c r="G304" s="81">
        <f>G305</f>
        <v>4104.7</v>
      </c>
      <c r="H304" s="81">
        <f aca="true" t="shared" si="156" ref="H304:R307">H305</f>
        <v>4104.7</v>
      </c>
      <c r="I304" s="81">
        <f>I305</f>
        <v>0</v>
      </c>
      <c r="J304" s="81">
        <f t="shared" si="156"/>
        <v>0</v>
      </c>
      <c r="K304" s="81">
        <f t="shared" si="156"/>
        <v>4104.7</v>
      </c>
      <c r="L304" s="81">
        <f t="shared" si="156"/>
        <v>4104.7</v>
      </c>
      <c r="M304" s="81">
        <f t="shared" si="156"/>
        <v>0</v>
      </c>
      <c r="N304" s="81">
        <f t="shared" si="156"/>
        <v>0</v>
      </c>
      <c r="O304" s="81">
        <f t="shared" si="156"/>
        <v>4104.7</v>
      </c>
      <c r="P304" s="81">
        <f t="shared" si="156"/>
        <v>4104.7</v>
      </c>
      <c r="Q304" s="81">
        <f t="shared" si="156"/>
        <v>0</v>
      </c>
      <c r="R304" s="81">
        <f t="shared" si="156"/>
        <v>0</v>
      </c>
    </row>
    <row r="305" spans="1:18" ht="39.75" customHeight="1">
      <c r="A305" s="109" t="s">
        <v>459</v>
      </c>
      <c r="B305" s="111">
        <v>115</v>
      </c>
      <c r="C305" s="110" t="s">
        <v>118</v>
      </c>
      <c r="D305" s="110" t="s">
        <v>115</v>
      </c>
      <c r="E305" s="111" t="s">
        <v>265</v>
      </c>
      <c r="F305" s="110"/>
      <c r="G305" s="81">
        <f>G306</f>
        <v>4104.7</v>
      </c>
      <c r="H305" s="81">
        <f t="shared" si="156"/>
        <v>4104.7</v>
      </c>
      <c r="I305" s="81">
        <f>I306</f>
        <v>0</v>
      </c>
      <c r="J305" s="81">
        <f t="shared" si="156"/>
        <v>0</v>
      </c>
      <c r="K305" s="81">
        <f t="shared" si="156"/>
        <v>4104.7</v>
      </c>
      <c r="L305" s="81">
        <f t="shared" si="156"/>
        <v>4104.7</v>
      </c>
      <c r="M305" s="81">
        <f t="shared" si="156"/>
        <v>0</v>
      </c>
      <c r="N305" s="81">
        <f t="shared" si="156"/>
        <v>0</v>
      </c>
      <c r="O305" s="81">
        <f t="shared" si="156"/>
        <v>4104.7</v>
      </c>
      <c r="P305" s="81">
        <f t="shared" si="156"/>
        <v>4104.7</v>
      </c>
      <c r="Q305" s="81">
        <f t="shared" si="156"/>
        <v>0</v>
      </c>
      <c r="R305" s="81">
        <f t="shared" si="156"/>
        <v>0</v>
      </c>
    </row>
    <row r="306" spans="1:18" ht="22.5" customHeight="1">
      <c r="A306" s="129" t="s">
        <v>18</v>
      </c>
      <c r="B306" s="111">
        <v>115</v>
      </c>
      <c r="C306" s="110" t="s">
        <v>118</v>
      </c>
      <c r="D306" s="110" t="s">
        <v>115</v>
      </c>
      <c r="E306" s="111" t="s">
        <v>266</v>
      </c>
      <c r="F306" s="110"/>
      <c r="G306" s="81">
        <f>G307</f>
        <v>4104.7</v>
      </c>
      <c r="H306" s="81">
        <f t="shared" si="156"/>
        <v>4104.7</v>
      </c>
      <c r="I306" s="81">
        <f>I307</f>
        <v>0</v>
      </c>
      <c r="J306" s="81">
        <f t="shared" si="156"/>
        <v>0</v>
      </c>
      <c r="K306" s="81">
        <f t="shared" si="156"/>
        <v>4104.7</v>
      </c>
      <c r="L306" s="81">
        <f t="shared" si="156"/>
        <v>4104.7</v>
      </c>
      <c r="M306" s="81">
        <f t="shared" si="156"/>
        <v>0</v>
      </c>
      <c r="N306" s="81">
        <f t="shared" si="156"/>
        <v>0</v>
      </c>
      <c r="O306" s="81">
        <f t="shared" si="156"/>
        <v>4104.7</v>
      </c>
      <c r="P306" s="81">
        <f t="shared" si="156"/>
        <v>4104.7</v>
      </c>
      <c r="Q306" s="81">
        <f t="shared" si="156"/>
        <v>0</v>
      </c>
      <c r="R306" s="81">
        <f t="shared" si="156"/>
        <v>0</v>
      </c>
    </row>
    <row r="307" spans="1:18" ht="87" customHeight="1">
      <c r="A307" s="129" t="s">
        <v>337</v>
      </c>
      <c r="B307" s="111">
        <v>115</v>
      </c>
      <c r="C307" s="110" t="s">
        <v>118</v>
      </c>
      <c r="D307" s="110" t="s">
        <v>115</v>
      </c>
      <c r="E307" s="111" t="s">
        <v>70</v>
      </c>
      <c r="F307" s="110"/>
      <c r="G307" s="81">
        <f>G308</f>
        <v>4104.7</v>
      </c>
      <c r="H307" s="81">
        <f t="shared" si="156"/>
        <v>4104.7</v>
      </c>
      <c r="I307" s="81">
        <f>I308</f>
        <v>0</v>
      </c>
      <c r="J307" s="81">
        <f t="shared" si="156"/>
        <v>0</v>
      </c>
      <c r="K307" s="81">
        <f t="shared" si="156"/>
        <v>4104.7</v>
      </c>
      <c r="L307" s="81">
        <f t="shared" si="156"/>
        <v>4104.7</v>
      </c>
      <c r="M307" s="81">
        <f t="shared" si="156"/>
        <v>0</v>
      </c>
      <c r="N307" s="81">
        <f t="shared" si="156"/>
        <v>0</v>
      </c>
      <c r="O307" s="81">
        <f t="shared" si="156"/>
        <v>4104.7</v>
      </c>
      <c r="P307" s="81">
        <f t="shared" si="156"/>
        <v>4104.7</v>
      </c>
      <c r="Q307" s="81">
        <f t="shared" si="156"/>
        <v>0</v>
      </c>
      <c r="R307" s="81">
        <f t="shared" si="156"/>
        <v>0</v>
      </c>
    </row>
    <row r="308" spans="1:18" ht="66" customHeight="1">
      <c r="A308" s="109" t="s">
        <v>91</v>
      </c>
      <c r="B308" s="111">
        <v>115</v>
      </c>
      <c r="C308" s="110" t="s">
        <v>118</v>
      </c>
      <c r="D308" s="110" t="s">
        <v>115</v>
      </c>
      <c r="E308" s="111" t="s">
        <v>71</v>
      </c>
      <c r="F308" s="110"/>
      <c r="G308" s="81">
        <f>G310+G309</f>
        <v>4104.7</v>
      </c>
      <c r="H308" s="81">
        <f aca="true" t="shared" si="157" ref="H308:R308">H310+H309</f>
        <v>4104.7</v>
      </c>
      <c r="I308" s="81">
        <f t="shared" si="157"/>
        <v>0</v>
      </c>
      <c r="J308" s="81">
        <f t="shared" si="157"/>
        <v>0</v>
      </c>
      <c r="K308" s="81">
        <f t="shared" si="157"/>
        <v>4104.7</v>
      </c>
      <c r="L308" s="81">
        <f t="shared" si="157"/>
        <v>4104.7</v>
      </c>
      <c r="M308" s="81">
        <f t="shared" si="157"/>
        <v>0</v>
      </c>
      <c r="N308" s="81">
        <f t="shared" si="157"/>
        <v>0</v>
      </c>
      <c r="O308" s="81">
        <f t="shared" si="157"/>
        <v>4104.7</v>
      </c>
      <c r="P308" s="81">
        <f t="shared" si="157"/>
        <v>4104.7</v>
      </c>
      <c r="Q308" s="81">
        <f t="shared" si="157"/>
        <v>0</v>
      </c>
      <c r="R308" s="81">
        <f t="shared" si="157"/>
        <v>0</v>
      </c>
    </row>
    <row r="309" spans="1:18" ht="45.75" customHeight="1">
      <c r="A309" s="109" t="s">
        <v>86</v>
      </c>
      <c r="B309" s="111">
        <v>115</v>
      </c>
      <c r="C309" s="110" t="s">
        <v>118</v>
      </c>
      <c r="D309" s="110" t="s">
        <v>115</v>
      </c>
      <c r="E309" s="111" t="s">
        <v>71</v>
      </c>
      <c r="F309" s="110" t="s">
        <v>167</v>
      </c>
      <c r="G309" s="81">
        <f>H309+I308+J309</f>
        <v>61.6</v>
      </c>
      <c r="H309" s="81">
        <v>61.6</v>
      </c>
      <c r="I309" s="81"/>
      <c r="J309" s="81"/>
      <c r="K309" s="81">
        <f>L309+M309+N309</f>
        <v>61.6</v>
      </c>
      <c r="L309" s="81">
        <v>61.6</v>
      </c>
      <c r="M309" s="81"/>
      <c r="N309" s="81"/>
      <c r="O309" s="81">
        <f>P309+Q309+R309</f>
        <v>61.6</v>
      </c>
      <c r="P309" s="81">
        <v>61.6</v>
      </c>
      <c r="Q309" s="81"/>
      <c r="R309" s="81"/>
    </row>
    <row r="310" spans="1:18" ht="27.75" customHeight="1">
      <c r="A310" s="109" t="s">
        <v>209</v>
      </c>
      <c r="B310" s="111">
        <v>115</v>
      </c>
      <c r="C310" s="110" t="s">
        <v>118</v>
      </c>
      <c r="D310" s="110" t="s">
        <v>115</v>
      </c>
      <c r="E310" s="111" t="s">
        <v>71</v>
      </c>
      <c r="F310" s="110" t="s">
        <v>208</v>
      </c>
      <c r="G310" s="81">
        <f>H310+I309+J310</f>
        <v>4043.1</v>
      </c>
      <c r="H310" s="81">
        <v>4043.1</v>
      </c>
      <c r="I310" s="81"/>
      <c r="J310" s="81"/>
      <c r="K310" s="81">
        <f>L310+M310+N310</f>
        <v>4043.1</v>
      </c>
      <c r="L310" s="81">
        <v>4043.1</v>
      </c>
      <c r="M310" s="81"/>
      <c r="N310" s="81"/>
      <c r="O310" s="81">
        <f>P310+Q310+R310</f>
        <v>4043.1</v>
      </c>
      <c r="P310" s="81">
        <v>4043.1</v>
      </c>
      <c r="Q310" s="81"/>
      <c r="R310" s="81"/>
    </row>
    <row r="311" spans="1:18" ht="18.75">
      <c r="A311" s="109" t="s">
        <v>149</v>
      </c>
      <c r="B311" s="111">
        <v>115</v>
      </c>
      <c r="C311" s="110" t="s">
        <v>134</v>
      </c>
      <c r="D311" s="110" t="s">
        <v>373</v>
      </c>
      <c r="E311" s="110"/>
      <c r="F311" s="110"/>
      <c r="G311" s="81">
        <f>G312+G330</f>
        <v>2066.9</v>
      </c>
      <c r="H311" s="81">
        <f aca="true" t="shared" si="158" ref="H311:O311">H312+H330</f>
        <v>0</v>
      </c>
      <c r="I311" s="81">
        <f t="shared" si="158"/>
        <v>1906.9</v>
      </c>
      <c r="J311" s="81">
        <f t="shared" si="158"/>
        <v>160</v>
      </c>
      <c r="K311" s="81">
        <f t="shared" si="158"/>
        <v>1486.9</v>
      </c>
      <c r="L311" s="81">
        <f t="shared" si="158"/>
        <v>0</v>
      </c>
      <c r="M311" s="81">
        <f t="shared" si="158"/>
        <v>1326.9</v>
      </c>
      <c r="N311" s="81">
        <f t="shared" si="158"/>
        <v>160</v>
      </c>
      <c r="O311" s="81">
        <f t="shared" si="158"/>
        <v>1486.9</v>
      </c>
      <c r="P311" s="81">
        <f>P312</f>
        <v>0</v>
      </c>
      <c r="Q311" s="81">
        <f>Q312</f>
        <v>1326.9</v>
      </c>
      <c r="R311" s="81">
        <f>R312</f>
        <v>160</v>
      </c>
    </row>
    <row r="312" spans="1:18" ht="20.25" customHeight="1">
      <c r="A312" s="109" t="s">
        <v>150</v>
      </c>
      <c r="B312" s="111">
        <v>115</v>
      </c>
      <c r="C312" s="110" t="s">
        <v>134</v>
      </c>
      <c r="D312" s="110" t="s">
        <v>116</v>
      </c>
      <c r="E312" s="110"/>
      <c r="F312" s="110"/>
      <c r="G312" s="81">
        <f aca="true" t="shared" si="159" ref="G312:R312">G313+G325</f>
        <v>1486.9</v>
      </c>
      <c r="H312" s="81">
        <f t="shared" si="159"/>
        <v>0</v>
      </c>
      <c r="I312" s="81">
        <f t="shared" si="159"/>
        <v>1326.9</v>
      </c>
      <c r="J312" s="81">
        <f t="shared" si="159"/>
        <v>160</v>
      </c>
      <c r="K312" s="81">
        <f t="shared" si="159"/>
        <v>1486.9</v>
      </c>
      <c r="L312" s="81">
        <f t="shared" si="159"/>
        <v>0</v>
      </c>
      <c r="M312" s="81">
        <f t="shared" si="159"/>
        <v>1326.9</v>
      </c>
      <c r="N312" s="81">
        <f t="shared" si="159"/>
        <v>160</v>
      </c>
      <c r="O312" s="81">
        <f t="shared" si="159"/>
        <v>1486.9</v>
      </c>
      <c r="P312" s="81">
        <f t="shared" si="159"/>
        <v>0</v>
      </c>
      <c r="Q312" s="81">
        <f t="shared" si="159"/>
        <v>1326.9</v>
      </c>
      <c r="R312" s="81">
        <f t="shared" si="159"/>
        <v>160</v>
      </c>
    </row>
    <row r="313" spans="1:18" ht="45.75" customHeight="1">
      <c r="A313" s="109" t="s">
        <v>434</v>
      </c>
      <c r="B313" s="111">
        <v>115</v>
      </c>
      <c r="C313" s="110" t="s">
        <v>134</v>
      </c>
      <c r="D313" s="110" t="s">
        <v>116</v>
      </c>
      <c r="E313" s="110" t="s">
        <v>275</v>
      </c>
      <c r="F313" s="110"/>
      <c r="G313" s="81">
        <f>G314+G317+G322</f>
        <v>410</v>
      </c>
      <c r="H313" s="81">
        <f aca="true" t="shared" si="160" ref="H313:R313">H314+H317+H322</f>
        <v>0</v>
      </c>
      <c r="I313" s="81">
        <f t="shared" si="160"/>
        <v>250</v>
      </c>
      <c r="J313" s="81">
        <f t="shared" si="160"/>
        <v>160</v>
      </c>
      <c r="K313" s="81">
        <f t="shared" si="160"/>
        <v>410</v>
      </c>
      <c r="L313" s="81">
        <f t="shared" si="160"/>
        <v>0</v>
      </c>
      <c r="M313" s="81">
        <f t="shared" si="160"/>
        <v>250</v>
      </c>
      <c r="N313" s="81">
        <f t="shared" si="160"/>
        <v>160</v>
      </c>
      <c r="O313" s="81">
        <f t="shared" si="160"/>
        <v>410</v>
      </c>
      <c r="P313" s="81">
        <f t="shared" si="160"/>
        <v>0</v>
      </c>
      <c r="Q313" s="81">
        <f t="shared" si="160"/>
        <v>250</v>
      </c>
      <c r="R313" s="81">
        <f t="shared" si="160"/>
        <v>160</v>
      </c>
    </row>
    <row r="314" spans="1:18" ht="27" customHeight="1">
      <c r="A314" s="109" t="s">
        <v>0</v>
      </c>
      <c r="B314" s="111">
        <v>115</v>
      </c>
      <c r="C314" s="110" t="s">
        <v>134</v>
      </c>
      <c r="D314" s="110" t="s">
        <v>116</v>
      </c>
      <c r="E314" s="110" t="s">
        <v>1</v>
      </c>
      <c r="F314" s="110"/>
      <c r="G314" s="81">
        <f>G315</f>
        <v>150</v>
      </c>
      <c r="H314" s="81">
        <f aca="true" t="shared" si="161" ref="H314:R315">H315</f>
        <v>0</v>
      </c>
      <c r="I314" s="81">
        <f t="shared" si="161"/>
        <v>150</v>
      </c>
      <c r="J314" s="81">
        <f t="shared" si="161"/>
        <v>0</v>
      </c>
      <c r="K314" s="81">
        <f t="shared" si="161"/>
        <v>150</v>
      </c>
      <c r="L314" s="81">
        <f t="shared" si="161"/>
        <v>0</v>
      </c>
      <c r="M314" s="81">
        <f t="shared" si="161"/>
        <v>150</v>
      </c>
      <c r="N314" s="81">
        <f t="shared" si="161"/>
        <v>0</v>
      </c>
      <c r="O314" s="81">
        <f t="shared" si="161"/>
        <v>150</v>
      </c>
      <c r="P314" s="81">
        <f t="shared" si="161"/>
        <v>0</v>
      </c>
      <c r="Q314" s="81">
        <f t="shared" si="161"/>
        <v>150</v>
      </c>
      <c r="R314" s="81">
        <f t="shared" si="161"/>
        <v>0</v>
      </c>
    </row>
    <row r="315" spans="1:18" ht="29.25" customHeight="1">
      <c r="A315" s="109" t="s">
        <v>435</v>
      </c>
      <c r="B315" s="111">
        <v>115</v>
      </c>
      <c r="C315" s="110" t="s">
        <v>134</v>
      </c>
      <c r="D315" s="110" t="s">
        <v>116</v>
      </c>
      <c r="E315" s="110" t="s">
        <v>2</v>
      </c>
      <c r="F315" s="110"/>
      <c r="G315" s="81">
        <f>G316</f>
        <v>150</v>
      </c>
      <c r="H315" s="81">
        <f t="shared" si="161"/>
        <v>0</v>
      </c>
      <c r="I315" s="81">
        <f t="shared" si="161"/>
        <v>150</v>
      </c>
      <c r="J315" s="81">
        <f t="shared" si="161"/>
        <v>0</v>
      </c>
      <c r="K315" s="81">
        <f t="shared" si="161"/>
        <v>150</v>
      </c>
      <c r="L315" s="81">
        <f t="shared" si="161"/>
        <v>0</v>
      </c>
      <c r="M315" s="81">
        <f t="shared" si="161"/>
        <v>150</v>
      </c>
      <c r="N315" s="81">
        <f t="shared" si="161"/>
        <v>0</v>
      </c>
      <c r="O315" s="81">
        <f t="shared" si="161"/>
        <v>150</v>
      </c>
      <c r="P315" s="81">
        <f t="shared" si="161"/>
        <v>0</v>
      </c>
      <c r="Q315" s="81">
        <f t="shared" si="161"/>
        <v>150</v>
      </c>
      <c r="R315" s="81">
        <f t="shared" si="161"/>
        <v>0</v>
      </c>
    </row>
    <row r="316" spans="1:18" ht="18.75">
      <c r="A316" s="109" t="s">
        <v>179</v>
      </c>
      <c r="B316" s="111">
        <v>115</v>
      </c>
      <c r="C316" s="110" t="s">
        <v>134</v>
      </c>
      <c r="D316" s="110" t="s">
        <v>116</v>
      </c>
      <c r="E316" s="110" t="s">
        <v>2</v>
      </c>
      <c r="F316" s="110" t="s">
        <v>178</v>
      </c>
      <c r="G316" s="81">
        <f>H316+I316+J316</f>
        <v>150</v>
      </c>
      <c r="H316" s="81"/>
      <c r="I316" s="81">
        <v>150</v>
      </c>
      <c r="J316" s="81"/>
      <c r="K316" s="81">
        <f>L316+M316+N316</f>
        <v>150</v>
      </c>
      <c r="L316" s="81"/>
      <c r="M316" s="81">
        <v>150</v>
      </c>
      <c r="N316" s="81"/>
      <c r="O316" s="81">
        <f>P316+Q316+R316</f>
        <v>150</v>
      </c>
      <c r="P316" s="81"/>
      <c r="Q316" s="81">
        <v>150</v>
      </c>
      <c r="R316" s="81"/>
    </row>
    <row r="317" spans="1:18" ht="24.75" customHeight="1">
      <c r="A317" s="109" t="s">
        <v>4</v>
      </c>
      <c r="B317" s="111">
        <v>115</v>
      </c>
      <c r="C317" s="110" t="s">
        <v>134</v>
      </c>
      <c r="D317" s="110" t="s">
        <v>116</v>
      </c>
      <c r="E317" s="110" t="s">
        <v>7</v>
      </c>
      <c r="F317" s="110"/>
      <c r="G317" s="81">
        <f>G320+G318</f>
        <v>210</v>
      </c>
      <c r="H317" s="81">
        <f aca="true" t="shared" si="162" ref="H317:R317">H320+H318</f>
        <v>0</v>
      </c>
      <c r="I317" s="81">
        <f t="shared" si="162"/>
        <v>100</v>
      </c>
      <c r="J317" s="81">
        <f t="shared" si="162"/>
        <v>110</v>
      </c>
      <c r="K317" s="81">
        <f t="shared" si="162"/>
        <v>210</v>
      </c>
      <c r="L317" s="81">
        <f t="shared" si="162"/>
        <v>0</v>
      </c>
      <c r="M317" s="81">
        <f t="shared" si="162"/>
        <v>100</v>
      </c>
      <c r="N317" s="81">
        <f t="shared" si="162"/>
        <v>110</v>
      </c>
      <c r="O317" s="81">
        <f t="shared" si="162"/>
        <v>210</v>
      </c>
      <c r="P317" s="81">
        <f t="shared" si="162"/>
        <v>0</v>
      </c>
      <c r="Q317" s="81">
        <f t="shared" si="162"/>
        <v>100</v>
      </c>
      <c r="R317" s="81">
        <f t="shared" si="162"/>
        <v>110</v>
      </c>
    </row>
    <row r="318" spans="1:18" ht="24.75" customHeight="1">
      <c r="A318" s="109" t="s">
        <v>435</v>
      </c>
      <c r="B318" s="111">
        <v>115</v>
      </c>
      <c r="C318" s="110" t="s">
        <v>134</v>
      </c>
      <c r="D318" s="110" t="s">
        <v>116</v>
      </c>
      <c r="E318" s="110" t="s">
        <v>8</v>
      </c>
      <c r="F318" s="110"/>
      <c r="G318" s="81">
        <f>G319</f>
        <v>100</v>
      </c>
      <c r="H318" s="81">
        <f aca="true" t="shared" si="163" ref="H318:R318">H319</f>
        <v>0</v>
      </c>
      <c r="I318" s="81">
        <f t="shared" si="163"/>
        <v>100</v>
      </c>
      <c r="J318" s="81">
        <f t="shared" si="163"/>
        <v>0</v>
      </c>
      <c r="K318" s="81">
        <f t="shared" si="163"/>
        <v>100</v>
      </c>
      <c r="L318" s="81">
        <f t="shared" si="163"/>
        <v>0</v>
      </c>
      <c r="M318" s="81">
        <f t="shared" si="163"/>
        <v>100</v>
      </c>
      <c r="N318" s="81">
        <f t="shared" si="163"/>
        <v>0</v>
      </c>
      <c r="O318" s="81">
        <f t="shared" si="163"/>
        <v>100</v>
      </c>
      <c r="P318" s="81">
        <f t="shared" si="163"/>
        <v>0</v>
      </c>
      <c r="Q318" s="81">
        <f t="shared" si="163"/>
        <v>100</v>
      </c>
      <c r="R318" s="81">
        <f t="shared" si="163"/>
        <v>0</v>
      </c>
    </row>
    <row r="319" spans="1:18" ht="24.75" customHeight="1">
      <c r="A319" s="109" t="s">
        <v>179</v>
      </c>
      <c r="B319" s="111">
        <v>115</v>
      </c>
      <c r="C319" s="110" t="s">
        <v>134</v>
      </c>
      <c r="D319" s="110" t="s">
        <v>116</v>
      </c>
      <c r="E319" s="110" t="s">
        <v>8</v>
      </c>
      <c r="F319" s="110" t="s">
        <v>178</v>
      </c>
      <c r="G319" s="81">
        <f>H319+I319+J319</f>
        <v>100</v>
      </c>
      <c r="H319" s="81"/>
      <c r="I319" s="81">
        <v>100</v>
      </c>
      <c r="J319" s="81"/>
      <c r="K319" s="81">
        <f>L319+M319+N319</f>
        <v>100</v>
      </c>
      <c r="L319" s="81"/>
      <c r="M319" s="81">
        <v>100</v>
      </c>
      <c r="N319" s="81"/>
      <c r="O319" s="81">
        <f>P319+Q319+R319</f>
        <v>100</v>
      </c>
      <c r="P319" s="81"/>
      <c r="Q319" s="81">
        <v>100</v>
      </c>
      <c r="R319" s="81"/>
    </row>
    <row r="320" spans="1:18" ht="84.75" customHeight="1">
      <c r="A320" s="109" t="s">
        <v>608</v>
      </c>
      <c r="B320" s="111">
        <v>115</v>
      </c>
      <c r="C320" s="110" t="s">
        <v>134</v>
      </c>
      <c r="D320" s="110" t="s">
        <v>116</v>
      </c>
      <c r="E320" s="110" t="s">
        <v>437</v>
      </c>
      <c r="F320" s="110"/>
      <c r="G320" s="81">
        <f>G321</f>
        <v>110</v>
      </c>
      <c r="H320" s="81">
        <f aca="true" t="shared" si="164" ref="H320:R320">H321</f>
        <v>0</v>
      </c>
      <c r="I320" s="81">
        <f t="shared" si="164"/>
        <v>0</v>
      </c>
      <c r="J320" s="81">
        <f t="shared" si="164"/>
        <v>110</v>
      </c>
      <c r="K320" s="81">
        <f t="shared" si="164"/>
        <v>110</v>
      </c>
      <c r="L320" s="81">
        <f t="shared" si="164"/>
        <v>0</v>
      </c>
      <c r="M320" s="81">
        <f t="shared" si="164"/>
        <v>0</v>
      </c>
      <c r="N320" s="81">
        <f t="shared" si="164"/>
        <v>110</v>
      </c>
      <c r="O320" s="81">
        <f t="shared" si="164"/>
        <v>110</v>
      </c>
      <c r="P320" s="81">
        <f t="shared" si="164"/>
        <v>0</v>
      </c>
      <c r="Q320" s="81">
        <f t="shared" si="164"/>
        <v>0</v>
      </c>
      <c r="R320" s="81">
        <f t="shared" si="164"/>
        <v>110</v>
      </c>
    </row>
    <row r="321" spans="1:18" ht="18.75">
      <c r="A321" s="109" t="s">
        <v>179</v>
      </c>
      <c r="B321" s="111">
        <v>115</v>
      </c>
      <c r="C321" s="110" t="s">
        <v>134</v>
      </c>
      <c r="D321" s="110" t="s">
        <v>116</v>
      </c>
      <c r="E321" s="110" t="s">
        <v>437</v>
      </c>
      <c r="F321" s="110" t="s">
        <v>178</v>
      </c>
      <c r="G321" s="81">
        <f>H321+I321+J321</f>
        <v>110</v>
      </c>
      <c r="H321" s="81"/>
      <c r="I321" s="81"/>
      <c r="J321" s="81">
        <f>110</f>
        <v>110</v>
      </c>
      <c r="K321" s="81">
        <f>L321+M321+N321</f>
        <v>110</v>
      </c>
      <c r="L321" s="81"/>
      <c r="M321" s="81"/>
      <c r="N321" s="81">
        <v>110</v>
      </c>
      <c r="O321" s="81">
        <f>P321+Q321+R321</f>
        <v>110</v>
      </c>
      <c r="P321" s="81"/>
      <c r="Q321" s="81"/>
      <c r="R321" s="81">
        <v>110</v>
      </c>
    </row>
    <row r="322" spans="1:18" ht="30.75" customHeight="1">
      <c r="A322" s="109" t="s">
        <v>75</v>
      </c>
      <c r="B322" s="111">
        <v>115</v>
      </c>
      <c r="C322" s="110" t="s">
        <v>134</v>
      </c>
      <c r="D322" s="110" t="s">
        <v>116</v>
      </c>
      <c r="E322" s="110" t="s">
        <v>440</v>
      </c>
      <c r="F322" s="110"/>
      <c r="G322" s="81">
        <f>G323</f>
        <v>50</v>
      </c>
      <c r="H322" s="81">
        <f aca="true" t="shared" si="165" ref="H322:O322">H323</f>
        <v>0</v>
      </c>
      <c r="I322" s="81">
        <f t="shared" si="165"/>
        <v>0</v>
      </c>
      <c r="J322" s="81">
        <f t="shared" si="165"/>
        <v>50</v>
      </c>
      <c r="K322" s="81">
        <f t="shared" si="165"/>
        <v>50</v>
      </c>
      <c r="L322" s="81">
        <f t="shared" si="165"/>
        <v>0</v>
      </c>
      <c r="M322" s="81">
        <f t="shared" si="165"/>
        <v>0</v>
      </c>
      <c r="N322" s="81">
        <f t="shared" si="165"/>
        <v>50</v>
      </c>
      <c r="O322" s="81">
        <f t="shared" si="165"/>
        <v>50</v>
      </c>
      <c r="P322" s="81">
        <f>P323</f>
        <v>0</v>
      </c>
      <c r="Q322" s="81">
        <f>Q323</f>
        <v>0</v>
      </c>
      <c r="R322" s="81">
        <f>R323</f>
        <v>50</v>
      </c>
    </row>
    <row r="323" spans="1:18" ht="84.75" customHeight="1">
      <c r="A323" s="109" t="s">
        <v>608</v>
      </c>
      <c r="B323" s="111">
        <v>115</v>
      </c>
      <c r="C323" s="110" t="s">
        <v>134</v>
      </c>
      <c r="D323" s="110" t="s">
        <v>116</v>
      </c>
      <c r="E323" s="110" t="s">
        <v>441</v>
      </c>
      <c r="F323" s="110"/>
      <c r="G323" s="81">
        <f>G324</f>
        <v>50</v>
      </c>
      <c r="H323" s="81">
        <f aca="true" t="shared" si="166" ref="H323:R323">H324</f>
        <v>0</v>
      </c>
      <c r="I323" s="81">
        <f t="shared" si="166"/>
        <v>0</v>
      </c>
      <c r="J323" s="81">
        <f t="shared" si="166"/>
        <v>50</v>
      </c>
      <c r="K323" s="81">
        <f t="shared" si="166"/>
        <v>50</v>
      </c>
      <c r="L323" s="81">
        <f t="shared" si="166"/>
        <v>0</v>
      </c>
      <c r="M323" s="81">
        <f t="shared" si="166"/>
        <v>0</v>
      </c>
      <c r="N323" s="81">
        <f t="shared" si="166"/>
        <v>50</v>
      </c>
      <c r="O323" s="81">
        <f t="shared" si="166"/>
        <v>50</v>
      </c>
      <c r="P323" s="81">
        <f t="shared" si="166"/>
        <v>0</v>
      </c>
      <c r="Q323" s="81">
        <f t="shared" si="166"/>
        <v>0</v>
      </c>
      <c r="R323" s="81">
        <f t="shared" si="166"/>
        <v>50</v>
      </c>
    </row>
    <row r="324" spans="1:18" ht="18.75">
      <c r="A324" s="109" t="s">
        <v>179</v>
      </c>
      <c r="B324" s="111">
        <v>115</v>
      </c>
      <c r="C324" s="110" t="s">
        <v>134</v>
      </c>
      <c r="D324" s="110" t="s">
        <v>116</v>
      </c>
      <c r="E324" s="110" t="s">
        <v>441</v>
      </c>
      <c r="F324" s="110" t="s">
        <v>178</v>
      </c>
      <c r="G324" s="81">
        <f>H324+I324+J324</f>
        <v>50</v>
      </c>
      <c r="H324" s="81"/>
      <c r="I324" s="81"/>
      <c r="J324" s="81">
        <v>50</v>
      </c>
      <c r="K324" s="81">
        <f>L324+M324+N324</f>
        <v>50</v>
      </c>
      <c r="L324" s="81"/>
      <c r="M324" s="81"/>
      <c r="N324" s="81">
        <v>50</v>
      </c>
      <c r="O324" s="81">
        <f>P324+Q324+R324</f>
        <v>50</v>
      </c>
      <c r="P324" s="81"/>
      <c r="Q324" s="81"/>
      <c r="R324" s="81">
        <v>50</v>
      </c>
    </row>
    <row r="325" spans="1:18" ht="44.25" customHeight="1">
      <c r="A325" s="109" t="s">
        <v>459</v>
      </c>
      <c r="B325" s="111">
        <v>115</v>
      </c>
      <c r="C325" s="110" t="s">
        <v>134</v>
      </c>
      <c r="D325" s="110" t="s">
        <v>116</v>
      </c>
      <c r="E325" s="110" t="s">
        <v>265</v>
      </c>
      <c r="F325" s="110"/>
      <c r="G325" s="81">
        <f>G326</f>
        <v>1076.9</v>
      </c>
      <c r="H325" s="81">
        <f aca="true" t="shared" si="167" ref="H325:R326">H326</f>
        <v>0</v>
      </c>
      <c r="I325" s="81">
        <f t="shared" si="167"/>
        <v>1076.9</v>
      </c>
      <c r="J325" s="81">
        <f t="shared" si="167"/>
        <v>0</v>
      </c>
      <c r="K325" s="81">
        <f t="shared" si="167"/>
        <v>1076.9</v>
      </c>
      <c r="L325" s="81">
        <f t="shared" si="167"/>
        <v>0</v>
      </c>
      <c r="M325" s="81">
        <f t="shared" si="167"/>
        <v>1076.9</v>
      </c>
      <c r="N325" s="81">
        <f t="shared" si="167"/>
        <v>0</v>
      </c>
      <c r="O325" s="81">
        <f t="shared" si="167"/>
        <v>1076.9</v>
      </c>
      <c r="P325" s="81">
        <f t="shared" si="167"/>
        <v>0</v>
      </c>
      <c r="Q325" s="81">
        <f t="shared" si="167"/>
        <v>1076.9</v>
      </c>
      <c r="R325" s="81">
        <f t="shared" si="167"/>
        <v>0</v>
      </c>
    </row>
    <row r="326" spans="1:18" ht="29.25" customHeight="1">
      <c r="A326" s="129" t="s">
        <v>18</v>
      </c>
      <c r="B326" s="111">
        <v>115</v>
      </c>
      <c r="C326" s="110" t="s">
        <v>134</v>
      </c>
      <c r="D326" s="110" t="s">
        <v>116</v>
      </c>
      <c r="E326" s="110" t="s">
        <v>266</v>
      </c>
      <c r="F326" s="110"/>
      <c r="G326" s="81">
        <f>G327</f>
        <v>1076.9</v>
      </c>
      <c r="H326" s="81">
        <f t="shared" si="167"/>
        <v>0</v>
      </c>
      <c r="I326" s="81">
        <f t="shared" si="167"/>
        <v>1076.9</v>
      </c>
      <c r="J326" s="81">
        <f t="shared" si="167"/>
        <v>0</v>
      </c>
      <c r="K326" s="81">
        <f t="shared" si="167"/>
        <v>1076.9</v>
      </c>
      <c r="L326" s="81">
        <f t="shared" si="167"/>
        <v>0</v>
      </c>
      <c r="M326" s="81">
        <f t="shared" si="167"/>
        <v>1076.9</v>
      </c>
      <c r="N326" s="81">
        <f t="shared" si="167"/>
        <v>0</v>
      </c>
      <c r="O326" s="81">
        <f t="shared" si="167"/>
        <v>1076.9</v>
      </c>
      <c r="P326" s="81">
        <f t="shared" si="167"/>
        <v>0</v>
      </c>
      <c r="Q326" s="81">
        <f t="shared" si="167"/>
        <v>1076.9</v>
      </c>
      <c r="R326" s="81">
        <f t="shared" si="167"/>
        <v>0</v>
      </c>
    </row>
    <row r="327" spans="1:18" ht="45.75" customHeight="1">
      <c r="A327" s="109" t="s">
        <v>52</v>
      </c>
      <c r="B327" s="111">
        <v>115</v>
      </c>
      <c r="C327" s="110" t="s">
        <v>134</v>
      </c>
      <c r="D327" s="110" t="s">
        <v>116</v>
      </c>
      <c r="E327" s="110" t="s">
        <v>53</v>
      </c>
      <c r="F327" s="110"/>
      <c r="G327" s="81">
        <f>G328</f>
        <v>1076.9</v>
      </c>
      <c r="H327" s="81">
        <f aca="true" t="shared" si="168" ref="H327:R328">H328</f>
        <v>0</v>
      </c>
      <c r="I327" s="81">
        <f t="shared" si="168"/>
        <v>1076.9</v>
      </c>
      <c r="J327" s="81">
        <f t="shared" si="168"/>
        <v>0</v>
      </c>
      <c r="K327" s="81">
        <f t="shared" si="168"/>
        <v>1076.9</v>
      </c>
      <c r="L327" s="81">
        <f t="shared" si="168"/>
        <v>0</v>
      </c>
      <c r="M327" s="81">
        <f t="shared" si="168"/>
        <v>1076.9</v>
      </c>
      <c r="N327" s="81">
        <f t="shared" si="168"/>
        <v>0</v>
      </c>
      <c r="O327" s="81">
        <f t="shared" si="168"/>
        <v>1076.9</v>
      </c>
      <c r="P327" s="81">
        <f t="shared" si="168"/>
        <v>0</v>
      </c>
      <c r="Q327" s="81">
        <f t="shared" si="168"/>
        <v>1076.9</v>
      </c>
      <c r="R327" s="81">
        <f t="shared" si="168"/>
        <v>0</v>
      </c>
    </row>
    <row r="328" spans="1:20" ht="27" customHeight="1">
      <c r="A328" s="109" t="s">
        <v>140</v>
      </c>
      <c r="B328" s="111">
        <v>115</v>
      </c>
      <c r="C328" s="110" t="s">
        <v>134</v>
      </c>
      <c r="D328" s="110" t="s">
        <v>116</v>
      </c>
      <c r="E328" s="110" t="s">
        <v>54</v>
      </c>
      <c r="F328" s="110"/>
      <c r="G328" s="81">
        <f>G329</f>
        <v>1076.9</v>
      </c>
      <c r="H328" s="81">
        <f t="shared" si="168"/>
        <v>0</v>
      </c>
      <c r="I328" s="81">
        <f t="shared" si="168"/>
        <v>1076.9</v>
      </c>
      <c r="J328" s="81">
        <f t="shared" si="168"/>
        <v>0</v>
      </c>
      <c r="K328" s="81">
        <f t="shared" si="168"/>
        <v>1076.9</v>
      </c>
      <c r="L328" s="81">
        <f t="shared" si="168"/>
        <v>0</v>
      </c>
      <c r="M328" s="81">
        <f t="shared" si="168"/>
        <v>1076.9</v>
      </c>
      <c r="N328" s="81">
        <f t="shared" si="168"/>
        <v>0</v>
      </c>
      <c r="O328" s="81">
        <f t="shared" si="168"/>
        <v>1076.9</v>
      </c>
      <c r="P328" s="81">
        <f t="shared" si="168"/>
        <v>0</v>
      </c>
      <c r="Q328" s="81">
        <f t="shared" si="168"/>
        <v>1076.9</v>
      </c>
      <c r="R328" s="95">
        <f t="shared" si="168"/>
        <v>0</v>
      </c>
      <c r="S328" s="60"/>
      <c r="T328" s="60"/>
    </row>
    <row r="329" spans="1:20" ht="18.75">
      <c r="A329" s="109" t="s">
        <v>179</v>
      </c>
      <c r="B329" s="111">
        <v>115</v>
      </c>
      <c r="C329" s="110" t="s">
        <v>134</v>
      </c>
      <c r="D329" s="110" t="s">
        <v>116</v>
      </c>
      <c r="E329" s="110" t="s">
        <v>54</v>
      </c>
      <c r="F329" s="110" t="s">
        <v>178</v>
      </c>
      <c r="G329" s="81">
        <f>H329+I329+J329</f>
        <v>1076.9</v>
      </c>
      <c r="H329" s="81"/>
      <c r="I329" s="81">
        <v>1076.9</v>
      </c>
      <c r="J329" s="81"/>
      <c r="K329" s="81">
        <f>L329+M329+N329</f>
        <v>1076.9</v>
      </c>
      <c r="L329" s="81"/>
      <c r="M329" s="81">
        <v>1076.9</v>
      </c>
      <c r="N329" s="81"/>
      <c r="O329" s="81">
        <f>P329+Q329+R329</f>
        <v>1076.9</v>
      </c>
      <c r="P329" s="91"/>
      <c r="Q329" s="81">
        <v>1076.9</v>
      </c>
      <c r="R329" s="143"/>
      <c r="S329" s="60"/>
      <c r="T329" s="60"/>
    </row>
    <row r="330" spans="1:20" ht="18.75">
      <c r="A330" s="109" t="s">
        <v>695</v>
      </c>
      <c r="B330" s="111">
        <v>115</v>
      </c>
      <c r="C330" s="110" t="s">
        <v>134</v>
      </c>
      <c r="D330" s="110" t="s">
        <v>120</v>
      </c>
      <c r="E330" s="110"/>
      <c r="F330" s="110"/>
      <c r="G330" s="81">
        <f>G331</f>
        <v>580</v>
      </c>
      <c r="H330" s="81">
        <f aca="true" t="shared" si="169" ref="H330:O330">H331</f>
        <v>0</v>
      </c>
      <c r="I330" s="81">
        <f t="shared" si="169"/>
        <v>580</v>
      </c>
      <c r="J330" s="81">
        <f t="shared" si="169"/>
        <v>0</v>
      </c>
      <c r="K330" s="81">
        <f t="shared" si="169"/>
        <v>0</v>
      </c>
      <c r="L330" s="81">
        <f t="shared" si="169"/>
        <v>0</v>
      </c>
      <c r="M330" s="81">
        <f t="shared" si="169"/>
        <v>0</v>
      </c>
      <c r="N330" s="81">
        <f t="shared" si="169"/>
        <v>0</v>
      </c>
      <c r="O330" s="81">
        <f t="shared" si="169"/>
        <v>0</v>
      </c>
      <c r="P330" s="91"/>
      <c r="Q330" s="81"/>
      <c r="R330" s="143"/>
      <c r="S330" s="60"/>
      <c r="T330" s="60"/>
    </row>
    <row r="331" spans="1:20" ht="37.5">
      <c r="A331" s="109" t="s">
        <v>434</v>
      </c>
      <c r="B331" s="111">
        <v>115</v>
      </c>
      <c r="C331" s="110" t="s">
        <v>134</v>
      </c>
      <c r="D331" s="110" t="s">
        <v>120</v>
      </c>
      <c r="E331" s="110" t="s">
        <v>275</v>
      </c>
      <c r="F331" s="110"/>
      <c r="G331" s="81">
        <f>G332</f>
        <v>580</v>
      </c>
      <c r="H331" s="81">
        <f aca="true" t="shared" si="170" ref="H331:O331">H332</f>
        <v>0</v>
      </c>
      <c r="I331" s="81">
        <f t="shared" si="170"/>
        <v>580</v>
      </c>
      <c r="J331" s="81">
        <f t="shared" si="170"/>
        <v>0</v>
      </c>
      <c r="K331" s="81">
        <f t="shared" si="170"/>
        <v>0</v>
      </c>
      <c r="L331" s="81">
        <f t="shared" si="170"/>
        <v>0</v>
      </c>
      <c r="M331" s="81">
        <f t="shared" si="170"/>
        <v>0</v>
      </c>
      <c r="N331" s="81">
        <f t="shared" si="170"/>
        <v>0</v>
      </c>
      <c r="O331" s="81">
        <f t="shared" si="170"/>
        <v>0</v>
      </c>
      <c r="P331" s="91"/>
      <c r="Q331" s="81"/>
      <c r="R331" s="143"/>
      <c r="S331" s="60"/>
      <c r="T331" s="60"/>
    </row>
    <row r="332" spans="1:20" ht="37.5">
      <c r="A332" s="109" t="s">
        <v>75</v>
      </c>
      <c r="B332" s="111">
        <v>115</v>
      </c>
      <c r="C332" s="110" t="s">
        <v>134</v>
      </c>
      <c r="D332" s="110" t="s">
        <v>120</v>
      </c>
      <c r="E332" s="110" t="s">
        <v>440</v>
      </c>
      <c r="F332" s="110"/>
      <c r="G332" s="81">
        <f aca="true" t="shared" si="171" ref="G332:I333">G333</f>
        <v>580</v>
      </c>
      <c r="H332" s="81">
        <f t="shared" si="171"/>
        <v>0</v>
      </c>
      <c r="I332" s="81">
        <f t="shared" si="171"/>
        <v>580</v>
      </c>
      <c r="J332" s="81"/>
      <c r="K332" s="81"/>
      <c r="L332" s="81"/>
      <c r="M332" s="81"/>
      <c r="N332" s="81"/>
      <c r="O332" s="81"/>
      <c r="P332" s="91"/>
      <c r="Q332" s="81"/>
      <c r="R332" s="143"/>
      <c r="S332" s="60"/>
      <c r="T332" s="60"/>
    </row>
    <row r="333" spans="1:20" ht="64.5" customHeight="1">
      <c r="A333" s="173" t="s">
        <v>698</v>
      </c>
      <c r="B333" s="111">
        <v>115</v>
      </c>
      <c r="C333" s="110" t="s">
        <v>134</v>
      </c>
      <c r="D333" s="110" t="s">
        <v>120</v>
      </c>
      <c r="E333" s="110" t="s">
        <v>697</v>
      </c>
      <c r="F333" s="110"/>
      <c r="G333" s="81">
        <f t="shared" si="171"/>
        <v>580</v>
      </c>
      <c r="H333" s="81">
        <f t="shared" si="171"/>
        <v>0</v>
      </c>
      <c r="I333" s="81">
        <f t="shared" si="171"/>
        <v>580</v>
      </c>
      <c r="J333" s="81"/>
      <c r="K333" s="81"/>
      <c r="L333" s="81"/>
      <c r="M333" s="81"/>
      <c r="N333" s="81"/>
      <c r="O333" s="81"/>
      <c r="P333" s="91"/>
      <c r="Q333" s="81"/>
      <c r="R333" s="143"/>
      <c r="S333" s="60"/>
      <c r="T333" s="60"/>
    </row>
    <row r="334" spans="1:20" ht="18.75">
      <c r="A334" s="109" t="s">
        <v>179</v>
      </c>
      <c r="B334" s="111">
        <v>115</v>
      </c>
      <c r="C334" s="110" t="s">
        <v>134</v>
      </c>
      <c r="D334" s="110" t="s">
        <v>120</v>
      </c>
      <c r="E334" s="110" t="s">
        <v>697</v>
      </c>
      <c r="F334" s="110" t="s">
        <v>178</v>
      </c>
      <c r="G334" s="81">
        <f>H334+I334+J334</f>
        <v>580</v>
      </c>
      <c r="H334" s="81"/>
      <c r="I334" s="81">
        <v>580</v>
      </c>
      <c r="J334" s="81"/>
      <c r="K334" s="81"/>
      <c r="L334" s="81"/>
      <c r="M334" s="81"/>
      <c r="N334" s="81"/>
      <c r="O334" s="81"/>
      <c r="P334" s="91"/>
      <c r="Q334" s="81"/>
      <c r="R334" s="143"/>
      <c r="S334" s="60"/>
      <c r="T334" s="60"/>
    </row>
    <row r="335" spans="1:20" ht="23.25" customHeight="1">
      <c r="A335" s="87" t="s">
        <v>162</v>
      </c>
      <c r="B335" s="89">
        <v>546</v>
      </c>
      <c r="C335" s="82"/>
      <c r="D335" s="82"/>
      <c r="E335" s="89"/>
      <c r="F335" s="82"/>
      <c r="G335" s="88">
        <f>G336+G458+G501+G536+G562+G578+G628+G643+G675+G619+G453+G707</f>
        <v>296590.4</v>
      </c>
      <c r="H335" s="88">
        <f aca="true" t="shared" si="172" ref="H335:O335">H336+H458+H501+H536+H562+H578+H628+H643+H675+H619+H453+H707</f>
        <v>88420.2</v>
      </c>
      <c r="I335" s="88">
        <f t="shared" si="172"/>
        <v>204652.5</v>
      </c>
      <c r="J335" s="88">
        <f t="shared" si="172"/>
        <v>3517.7</v>
      </c>
      <c r="K335" s="88">
        <f t="shared" si="172"/>
        <v>197890.7</v>
      </c>
      <c r="L335" s="88">
        <f t="shared" si="172"/>
        <v>31731</v>
      </c>
      <c r="M335" s="88">
        <f t="shared" si="172"/>
        <v>162842.8</v>
      </c>
      <c r="N335" s="88">
        <f t="shared" si="172"/>
        <v>3316.9</v>
      </c>
      <c r="O335" s="88">
        <f t="shared" si="172"/>
        <v>175024.40000000005</v>
      </c>
      <c r="P335" s="88" t="e">
        <f>P336+P458+P501+P536+P562+P578+P628+P643+P675+P619</f>
        <v>#REF!</v>
      </c>
      <c r="Q335" s="88" t="e">
        <f>Q336+Q458+Q501+Q536+Q562+Q578+Q628+Q643+Q675+Q619</f>
        <v>#REF!</v>
      </c>
      <c r="R335" s="88" t="e">
        <f>R336+R458+R501+R536+R562+R578+R628+R643+R675+R619</f>
        <v>#REF!</v>
      </c>
      <c r="S335" s="60"/>
      <c r="T335" s="60"/>
    </row>
    <row r="336" spans="1:18" ht="18.75">
      <c r="A336" s="109" t="s">
        <v>202</v>
      </c>
      <c r="B336" s="111">
        <v>546</v>
      </c>
      <c r="C336" s="110" t="s">
        <v>112</v>
      </c>
      <c r="D336" s="110" t="s">
        <v>373</v>
      </c>
      <c r="E336" s="111"/>
      <c r="F336" s="110"/>
      <c r="G336" s="81">
        <f>G337+G413+G417+G405+G409</f>
        <v>86266.70000000001</v>
      </c>
      <c r="H336" s="81">
        <f aca="true" t="shared" si="173" ref="H336:O336">H337+H413+H417+H405+H409</f>
        <v>8440.099999999999</v>
      </c>
      <c r="I336" s="81">
        <f t="shared" si="173"/>
        <v>75137.90000000001</v>
      </c>
      <c r="J336" s="81">
        <f t="shared" si="173"/>
        <v>2688.7000000000003</v>
      </c>
      <c r="K336" s="81">
        <f t="shared" si="173"/>
        <v>81841.20000000001</v>
      </c>
      <c r="L336" s="81">
        <f t="shared" si="173"/>
        <v>8437.4</v>
      </c>
      <c r="M336" s="81">
        <f t="shared" si="173"/>
        <v>70715.1</v>
      </c>
      <c r="N336" s="81">
        <f t="shared" si="173"/>
        <v>2688.7000000000003</v>
      </c>
      <c r="O336" s="81">
        <f t="shared" si="173"/>
        <v>67298.60000000002</v>
      </c>
      <c r="P336" s="81">
        <f>P337+P413+P417+P405</f>
        <v>8437.9</v>
      </c>
      <c r="Q336" s="81">
        <f>Q337+Q413+Q417+Q405</f>
        <v>56172.00000000001</v>
      </c>
      <c r="R336" s="81">
        <f>R337+R413+R417+R405</f>
        <v>2688.7000000000003</v>
      </c>
    </row>
    <row r="337" spans="1:18" ht="59.25" customHeight="1">
      <c r="A337" s="109" t="s">
        <v>89</v>
      </c>
      <c r="B337" s="111">
        <v>546</v>
      </c>
      <c r="C337" s="110" t="s">
        <v>112</v>
      </c>
      <c r="D337" s="110" t="s">
        <v>113</v>
      </c>
      <c r="E337" s="111"/>
      <c r="F337" s="110"/>
      <c r="G337" s="81">
        <f>G398+G346+G338+G365+G356+G371</f>
        <v>44038.700000000004</v>
      </c>
      <c r="H337" s="81">
        <f aca="true" t="shared" si="174" ref="H337:R337">H398+H346+H338+H365+H356+H371</f>
        <v>3163.7999999999997</v>
      </c>
      <c r="I337" s="81">
        <f t="shared" si="174"/>
        <v>40386.600000000006</v>
      </c>
      <c r="J337" s="81">
        <f t="shared" si="174"/>
        <v>488.3</v>
      </c>
      <c r="K337" s="81">
        <f t="shared" si="174"/>
        <v>41535.90000000001</v>
      </c>
      <c r="L337" s="81">
        <f t="shared" si="174"/>
        <v>3161</v>
      </c>
      <c r="M337" s="81">
        <f t="shared" si="174"/>
        <v>37886.600000000006</v>
      </c>
      <c r="N337" s="81">
        <f t="shared" si="174"/>
        <v>488.3</v>
      </c>
      <c r="O337" s="81">
        <f t="shared" si="174"/>
        <v>41036.50000000001</v>
      </c>
      <c r="P337" s="81">
        <f t="shared" si="174"/>
        <v>3161.6</v>
      </c>
      <c r="Q337" s="81">
        <f t="shared" si="174"/>
        <v>37386.600000000006</v>
      </c>
      <c r="R337" s="81">
        <f t="shared" si="174"/>
        <v>488.3</v>
      </c>
    </row>
    <row r="338" spans="1:18" ht="43.5" customHeight="1">
      <c r="A338" s="109" t="s">
        <v>430</v>
      </c>
      <c r="B338" s="111">
        <v>546</v>
      </c>
      <c r="C338" s="110" t="s">
        <v>112</v>
      </c>
      <c r="D338" s="110" t="s">
        <v>113</v>
      </c>
      <c r="E338" s="110" t="s">
        <v>234</v>
      </c>
      <c r="F338" s="110"/>
      <c r="G338" s="81">
        <f>G339</f>
        <v>3169</v>
      </c>
      <c r="H338" s="81">
        <f aca="true" t="shared" si="175" ref="H338:R338">H339</f>
        <v>0</v>
      </c>
      <c r="I338" s="81">
        <f t="shared" si="175"/>
        <v>3169</v>
      </c>
      <c r="J338" s="81">
        <f t="shared" si="175"/>
        <v>0</v>
      </c>
      <c r="K338" s="81">
        <f t="shared" si="175"/>
        <v>169</v>
      </c>
      <c r="L338" s="81">
        <f t="shared" si="175"/>
        <v>0</v>
      </c>
      <c r="M338" s="81">
        <f t="shared" si="175"/>
        <v>169</v>
      </c>
      <c r="N338" s="81">
        <f t="shared" si="175"/>
        <v>0</v>
      </c>
      <c r="O338" s="81">
        <f t="shared" si="175"/>
        <v>169</v>
      </c>
      <c r="P338" s="81">
        <f t="shared" si="175"/>
        <v>0</v>
      </c>
      <c r="Q338" s="81">
        <f t="shared" si="175"/>
        <v>169</v>
      </c>
      <c r="R338" s="81">
        <f t="shared" si="175"/>
        <v>0</v>
      </c>
    </row>
    <row r="339" spans="1:18" ht="43.5" customHeight="1">
      <c r="A339" s="109" t="s">
        <v>431</v>
      </c>
      <c r="B339" s="111">
        <v>546</v>
      </c>
      <c r="C339" s="110" t="s">
        <v>112</v>
      </c>
      <c r="D339" s="110" t="s">
        <v>113</v>
      </c>
      <c r="E339" s="110" t="s">
        <v>235</v>
      </c>
      <c r="F339" s="110"/>
      <c r="G339" s="81">
        <f>G340+G343</f>
        <v>3169</v>
      </c>
      <c r="H339" s="81">
        <f aca="true" t="shared" si="176" ref="H339:R339">H340+H343</f>
        <v>0</v>
      </c>
      <c r="I339" s="81">
        <f t="shared" si="176"/>
        <v>3169</v>
      </c>
      <c r="J339" s="81">
        <f t="shared" si="176"/>
        <v>0</v>
      </c>
      <c r="K339" s="81">
        <f t="shared" si="176"/>
        <v>169</v>
      </c>
      <c r="L339" s="81">
        <f t="shared" si="176"/>
        <v>0</v>
      </c>
      <c r="M339" s="81">
        <f t="shared" si="176"/>
        <v>169</v>
      </c>
      <c r="N339" s="81">
        <f t="shared" si="176"/>
        <v>0</v>
      </c>
      <c r="O339" s="81">
        <f t="shared" si="176"/>
        <v>169</v>
      </c>
      <c r="P339" s="81">
        <f t="shared" si="176"/>
        <v>0</v>
      </c>
      <c r="Q339" s="81">
        <f t="shared" si="176"/>
        <v>169</v>
      </c>
      <c r="R339" s="81">
        <f t="shared" si="176"/>
        <v>0</v>
      </c>
    </row>
    <row r="340" spans="1:18" ht="45.75" customHeight="1">
      <c r="A340" s="109" t="s">
        <v>353</v>
      </c>
      <c r="B340" s="111">
        <v>546</v>
      </c>
      <c r="C340" s="110" t="s">
        <v>112</v>
      </c>
      <c r="D340" s="110" t="s">
        <v>113</v>
      </c>
      <c r="E340" s="110" t="s">
        <v>354</v>
      </c>
      <c r="F340" s="110"/>
      <c r="G340" s="81">
        <f>G341</f>
        <v>23</v>
      </c>
      <c r="H340" s="81">
        <f aca="true" t="shared" si="177" ref="H340:R341">H341</f>
        <v>0</v>
      </c>
      <c r="I340" s="81">
        <f t="shared" si="177"/>
        <v>23</v>
      </c>
      <c r="J340" s="81">
        <f t="shared" si="177"/>
        <v>0</v>
      </c>
      <c r="K340" s="81">
        <f t="shared" si="177"/>
        <v>23</v>
      </c>
      <c r="L340" s="81">
        <f t="shared" si="177"/>
        <v>0</v>
      </c>
      <c r="M340" s="81">
        <f t="shared" si="177"/>
        <v>23</v>
      </c>
      <c r="N340" s="81">
        <f t="shared" si="177"/>
        <v>0</v>
      </c>
      <c r="O340" s="81">
        <f t="shared" si="177"/>
        <v>23</v>
      </c>
      <c r="P340" s="81">
        <f t="shared" si="177"/>
        <v>0</v>
      </c>
      <c r="Q340" s="81">
        <f t="shared" si="177"/>
        <v>23</v>
      </c>
      <c r="R340" s="81">
        <f t="shared" si="177"/>
        <v>0</v>
      </c>
    </row>
    <row r="341" spans="1:18" ht="18.75">
      <c r="A341" s="109" t="s">
        <v>210</v>
      </c>
      <c r="B341" s="111">
        <v>546</v>
      </c>
      <c r="C341" s="110" t="s">
        <v>112</v>
      </c>
      <c r="D341" s="110" t="s">
        <v>113</v>
      </c>
      <c r="E341" s="110" t="s">
        <v>355</v>
      </c>
      <c r="F341" s="110"/>
      <c r="G341" s="81">
        <f>G342</f>
        <v>23</v>
      </c>
      <c r="H341" s="81">
        <f t="shared" si="177"/>
        <v>0</v>
      </c>
      <c r="I341" s="81">
        <f t="shared" si="177"/>
        <v>23</v>
      </c>
      <c r="J341" s="81">
        <f t="shared" si="177"/>
        <v>0</v>
      </c>
      <c r="K341" s="81">
        <f t="shared" si="177"/>
        <v>23</v>
      </c>
      <c r="L341" s="81">
        <f t="shared" si="177"/>
        <v>0</v>
      </c>
      <c r="M341" s="81">
        <f t="shared" si="177"/>
        <v>23</v>
      </c>
      <c r="N341" s="81">
        <f t="shared" si="177"/>
        <v>0</v>
      </c>
      <c r="O341" s="81">
        <f t="shared" si="177"/>
        <v>23</v>
      </c>
      <c r="P341" s="81">
        <f t="shared" si="177"/>
        <v>0</v>
      </c>
      <c r="Q341" s="81">
        <f t="shared" si="177"/>
        <v>23</v>
      </c>
      <c r="R341" s="81">
        <f t="shared" si="177"/>
        <v>0</v>
      </c>
    </row>
    <row r="342" spans="1:18" ht="45.75" customHeight="1">
      <c r="A342" s="109" t="s">
        <v>86</v>
      </c>
      <c r="B342" s="111">
        <v>546</v>
      </c>
      <c r="C342" s="110" t="s">
        <v>112</v>
      </c>
      <c r="D342" s="110" t="s">
        <v>113</v>
      </c>
      <c r="E342" s="110" t="s">
        <v>355</v>
      </c>
      <c r="F342" s="110" t="s">
        <v>167</v>
      </c>
      <c r="G342" s="81">
        <f>H342+I342+J342</f>
        <v>23</v>
      </c>
      <c r="H342" s="81"/>
      <c r="I342" s="81">
        <v>23</v>
      </c>
      <c r="J342" s="81"/>
      <c r="K342" s="81">
        <f>L342+M342+N342</f>
        <v>23</v>
      </c>
      <c r="L342" s="81"/>
      <c r="M342" s="81">
        <v>23</v>
      </c>
      <c r="N342" s="81"/>
      <c r="O342" s="81">
        <f>P342+Q342+R342</f>
        <v>23</v>
      </c>
      <c r="P342" s="81"/>
      <c r="Q342" s="81">
        <v>23</v>
      </c>
      <c r="R342" s="81"/>
    </row>
    <row r="343" spans="1:18" ht="48.75" customHeight="1">
      <c r="A343" s="109" t="s">
        <v>385</v>
      </c>
      <c r="B343" s="111">
        <v>546</v>
      </c>
      <c r="C343" s="110" t="s">
        <v>112</v>
      </c>
      <c r="D343" s="110" t="s">
        <v>113</v>
      </c>
      <c r="E343" s="110" t="s">
        <v>351</v>
      </c>
      <c r="F343" s="110"/>
      <c r="G343" s="81">
        <f>G344</f>
        <v>3146</v>
      </c>
      <c r="H343" s="81">
        <f aca="true" t="shared" si="178" ref="H343:R344">H344</f>
        <v>0</v>
      </c>
      <c r="I343" s="81">
        <f t="shared" si="178"/>
        <v>3146</v>
      </c>
      <c r="J343" s="81">
        <f t="shared" si="178"/>
        <v>0</v>
      </c>
      <c r="K343" s="81">
        <f t="shared" si="178"/>
        <v>146</v>
      </c>
      <c r="L343" s="81">
        <f t="shared" si="178"/>
        <v>0</v>
      </c>
      <c r="M343" s="81">
        <f t="shared" si="178"/>
        <v>146</v>
      </c>
      <c r="N343" s="81">
        <f t="shared" si="178"/>
        <v>0</v>
      </c>
      <c r="O343" s="81">
        <f t="shared" si="178"/>
        <v>146</v>
      </c>
      <c r="P343" s="81">
        <f t="shared" si="178"/>
        <v>0</v>
      </c>
      <c r="Q343" s="81">
        <f t="shared" si="178"/>
        <v>146</v>
      </c>
      <c r="R343" s="81">
        <f t="shared" si="178"/>
        <v>0</v>
      </c>
    </row>
    <row r="344" spans="1:18" ht="27" customHeight="1">
      <c r="A344" s="109" t="s">
        <v>210</v>
      </c>
      <c r="B344" s="111">
        <v>546</v>
      </c>
      <c r="C344" s="110" t="s">
        <v>112</v>
      </c>
      <c r="D344" s="110" t="s">
        <v>113</v>
      </c>
      <c r="E344" s="110" t="s">
        <v>362</v>
      </c>
      <c r="F344" s="110"/>
      <c r="G344" s="81">
        <f>G345</f>
        <v>3146</v>
      </c>
      <c r="H344" s="81">
        <f t="shared" si="178"/>
        <v>0</v>
      </c>
      <c r="I344" s="81">
        <f t="shared" si="178"/>
        <v>3146</v>
      </c>
      <c r="J344" s="81">
        <f t="shared" si="178"/>
        <v>0</v>
      </c>
      <c r="K344" s="81">
        <f t="shared" si="178"/>
        <v>146</v>
      </c>
      <c r="L344" s="81">
        <f t="shared" si="178"/>
        <v>0</v>
      </c>
      <c r="M344" s="81">
        <f t="shared" si="178"/>
        <v>146</v>
      </c>
      <c r="N344" s="81">
        <f t="shared" si="178"/>
        <v>0</v>
      </c>
      <c r="O344" s="81">
        <f t="shared" si="178"/>
        <v>146</v>
      </c>
      <c r="P344" s="81">
        <f t="shared" si="178"/>
        <v>0</v>
      </c>
      <c r="Q344" s="81">
        <f t="shared" si="178"/>
        <v>146</v>
      </c>
      <c r="R344" s="81">
        <f t="shared" si="178"/>
        <v>0</v>
      </c>
    </row>
    <row r="345" spans="1:18" ht="43.5" customHeight="1">
      <c r="A345" s="109" t="s">
        <v>86</v>
      </c>
      <c r="B345" s="111">
        <v>546</v>
      </c>
      <c r="C345" s="110" t="s">
        <v>112</v>
      </c>
      <c r="D345" s="110" t="s">
        <v>113</v>
      </c>
      <c r="E345" s="110" t="s">
        <v>362</v>
      </c>
      <c r="F345" s="110" t="s">
        <v>167</v>
      </c>
      <c r="G345" s="81">
        <f>H345+I345+J345</f>
        <v>3146</v>
      </c>
      <c r="H345" s="81"/>
      <c r="I345" s="81">
        <v>3146</v>
      </c>
      <c r="J345" s="81"/>
      <c r="K345" s="81">
        <f>L345+M345+N345</f>
        <v>146</v>
      </c>
      <c r="L345" s="81"/>
      <c r="M345" s="81">
        <v>146</v>
      </c>
      <c r="N345" s="81"/>
      <c r="O345" s="81">
        <f>P345+Q345+R345</f>
        <v>146</v>
      </c>
      <c r="P345" s="81"/>
      <c r="Q345" s="81">
        <v>146</v>
      </c>
      <c r="R345" s="81"/>
    </row>
    <row r="346" spans="1:18" ht="47.25" customHeight="1">
      <c r="A346" s="109" t="s">
        <v>473</v>
      </c>
      <c r="B346" s="111">
        <v>546</v>
      </c>
      <c r="C346" s="110" t="s">
        <v>112</v>
      </c>
      <c r="D346" s="110" t="s">
        <v>113</v>
      </c>
      <c r="E346" s="110" t="s">
        <v>9</v>
      </c>
      <c r="F346" s="110"/>
      <c r="G346" s="81">
        <f>G351+G347</f>
        <v>1512.8999999999999</v>
      </c>
      <c r="H346" s="81">
        <f aca="true" t="shared" si="179" ref="H346:R346">H351+H347</f>
        <v>1512.8999999999999</v>
      </c>
      <c r="I346" s="81">
        <f t="shared" si="179"/>
        <v>0</v>
      </c>
      <c r="J346" s="81">
        <f t="shared" si="179"/>
        <v>0</v>
      </c>
      <c r="K346" s="81">
        <f t="shared" si="179"/>
        <v>1509.4999999999998</v>
      </c>
      <c r="L346" s="81">
        <f t="shared" si="179"/>
        <v>1509.4999999999998</v>
      </c>
      <c r="M346" s="81">
        <f t="shared" si="179"/>
        <v>0</v>
      </c>
      <c r="N346" s="81">
        <f t="shared" si="179"/>
        <v>0</v>
      </c>
      <c r="O346" s="81">
        <f t="shared" si="179"/>
        <v>1509.4999999999998</v>
      </c>
      <c r="P346" s="81">
        <f t="shared" si="179"/>
        <v>1509.4999999999998</v>
      </c>
      <c r="Q346" s="81">
        <f t="shared" si="179"/>
        <v>0</v>
      </c>
      <c r="R346" s="81">
        <f t="shared" si="179"/>
        <v>0</v>
      </c>
    </row>
    <row r="347" spans="1:18" ht="44.25" customHeight="1">
      <c r="A347" s="109" t="s">
        <v>40</v>
      </c>
      <c r="B347" s="111">
        <v>546</v>
      </c>
      <c r="C347" s="110" t="s">
        <v>112</v>
      </c>
      <c r="D347" s="110" t="s">
        <v>113</v>
      </c>
      <c r="E347" s="110" t="s">
        <v>41</v>
      </c>
      <c r="F347" s="110"/>
      <c r="G347" s="81">
        <f>G348</f>
        <v>20.5</v>
      </c>
      <c r="H347" s="81">
        <f aca="true" t="shared" si="180" ref="H347:R349">H348</f>
        <v>20.5</v>
      </c>
      <c r="I347" s="81">
        <f t="shared" si="180"/>
        <v>0</v>
      </c>
      <c r="J347" s="81">
        <f t="shared" si="180"/>
        <v>0</v>
      </c>
      <c r="K347" s="81">
        <f t="shared" si="180"/>
        <v>17.1</v>
      </c>
      <c r="L347" s="81">
        <f t="shared" si="180"/>
        <v>17.1</v>
      </c>
      <c r="M347" s="81">
        <f t="shared" si="180"/>
        <v>0</v>
      </c>
      <c r="N347" s="81">
        <f t="shared" si="180"/>
        <v>0</v>
      </c>
      <c r="O347" s="81">
        <f t="shared" si="180"/>
        <v>17.1</v>
      </c>
      <c r="P347" s="81">
        <f t="shared" si="180"/>
        <v>17.1</v>
      </c>
      <c r="Q347" s="81">
        <f t="shared" si="180"/>
        <v>0</v>
      </c>
      <c r="R347" s="81">
        <f t="shared" si="180"/>
        <v>0</v>
      </c>
    </row>
    <row r="348" spans="1:18" ht="64.5" customHeight="1">
      <c r="A348" s="109" t="s">
        <v>401</v>
      </c>
      <c r="B348" s="111">
        <v>546</v>
      </c>
      <c r="C348" s="110" t="s">
        <v>112</v>
      </c>
      <c r="D348" s="110" t="s">
        <v>113</v>
      </c>
      <c r="E348" s="110" t="s">
        <v>399</v>
      </c>
      <c r="F348" s="110"/>
      <c r="G348" s="81">
        <f>G349</f>
        <v>20.5</v>
      </c>
      <c r="H348" s="81">
        <f t="shared" si="180"/>
        <v>20.5</v>
      </c>
      <c r="I348" s="81">
        <f t="shared" si="180"/>
        <v>0</v>
      </c>
      <c r="J348" s="81">
        <f t="shared" si="180"/>
        <v>0</v>
      </c>
      <c r="K348" s="81">
        <f t="shared" si="180"/>
        <v>17.1</v>
      </c>
      <c r="L348" s="81">
        <f t="shared" si="180"/>
        <v>17.1</v>
      </c>
      <c r="M348" s="81">
        <f t="shared" si="180"/>
        <v>0</v>
      </c>
      <c r="N348" s="81">
        <f t="shared" si="180"/>
        <v>0</v>
      </c>
      <c r="O348" s="81">
        <f t="shared" si="180"/>
        <v>17.1</v>
      </c>
      <c r="P348" s="81">
        <f t="shared" si="180"/>
        <v>17.1</v>
      </c>
      <c r="Q348" s="81">
        <f t="shared" si="180"/>
        <v>0</v>
      </c>
      <c r="R348" s="81">
        <f t="shared" si="180"/>
        <v>0</v>
      </c>
    </row>
    <row r="349" spans="1:18" ht="99.75" customHeight="1">
      <c r="A349" s="112" t="s">
        <v>402</v>
      </c>
      <c r="B349" s="111">
        <v>546</v>
      </c>
      <c r="C349" s="110" t="s">
        <v>112</v>
      </c>
      <c r="D349" s="110" t="s">
        <v>113</v>
      </c>
      <c r="E349" s="110" t="s">
        <v>398</v>
      </c>
      <c r="F349" s="110"/>
      <c r="G349" s="81">
        <f>G350</f>
        <v>20.5</v>
      </c>
      <c r="H349" s="81">
        <f t="shared" si="180"/>
        <v>20.5</v>
      </c>
      <c r="I349" s="81">
        <f t="shared" si="180"/>
        <v>0</v>
      </c>
      <c r="J349" s="81">
        <f t="shared" si="180"/>
        <v>0</v>
      </c>
      <c r="K349" s="81">
        <f t="shared" si="180"/>
        <v>17.1</v>
      </c>
      <c r="L349" s="81">
        <f t="shared" si="180"/>
        <v>17.1</v>
      </c>
      <c r="M349" s="81">
        <f t="shared" si="180"/>
        <v>0</v>
      </c>
      <c r="N349" s="81">
        <f t="shared" si="180"/>
        <v>0</v>
      </c>
      <c r="O349" s="81">
        <f t="shared" si="180"/>
        <v>17.1</v>
      </c>
      <c r="P349" s="81">
        <f t="shared" si="180"/>
        <v>17.1</v>
      </c>
      <c r="Q349" s="81">
        <f t="shared" si="180"/>
        <v>0</v>
      </c>
      <c r="R349" s="81">
        <f t="shared" si="180"/>
        <v>0</v>
      </c>
    </row>
    <row r="350" spans="1:18" ht="47.25" customHeight="1">
      <c r="A350" s="109" t="s">
        <v>86</v>
      </c>
      <c r="B350" s="111">
        <v>546</v>
      </c>
      <c r="C350" s="110" t="s">
        <v>112</v>
      </c>
      <c r="D350" s="110" t="s">
        <v>113</v>
      </c>
      <c r="E350" s="110" t="s">
        <v>398</v>
      </c>
      <c r="F350" s="110" t="s">
        <v>167</v>
      </c>
      <c r="G350" s="81">
        <f>H350+I350+J350</f>
        <v>20.5</v>
      </c>
      <c r="H350" s="81">
        <v>20.5</v>
      </c>
      <c r="I350" s="81"/>
      <c r="J350" s="81"/>
      <c r="K350" s="81">
        <f>M350+N350+L350</f>
        <v>17.1</v>
      </c>
      <c r="L350" s="81">
        <v>17.1</v>
      </c>
      <c r="M350" s="81"/>
      <c r="N350" s="81"/>
      <c r="O350" s="81">
        <f>P350+Q350+R350</f>
        <v>17.1</v>
      </c>
      <c r="P350" s="81">
        <v>17.1</v>
      </c>
      <c r="Q350" s="81"/>
      <c r="R350" s="81"/>
    </row>
    <row r="351" spans="1:18" ht="30" customHeight="1">
      <c r="A351" s="109" t="s">
        <v>46</v>
      </c>
      <c r="B351" s="111">
        <v>546</v>
      </c>
      <c r="C351" s="110" t="s">
        <v>112</v>
      </c>
      <c r="D351" s="110" t="s">
        <v>113</v>
      </c>
      <c r="E351" s="110" t="s">
        <v>45</v>
      </c>
      <c r="F351" s="110"/>
      <c r="G351" s="81">
        <f>G352</f>
        <v>1492.3999999999999</v>
      </c>
      <c r="H351" s="81">
        <f aca="true" t="shared" si="181" ref="H351:R352">H352</f>
        <v>1492.3999999999999</v>
      </c>
      <c r="I351" s="81">
        <f t="shared" si="181"/>
        <v>0</v>
      </c>
      <c r="J351" s="81">
        <f t="shared" si="181"/>
        <v>0</v>
      </c>
      <c r="K351" s="81">
        <f t="shared" si="181"/>
        <v>1492.3999999999999</v>
      </c>
      <c r="L351" s="81">
        <f t="shared" si="181"/>
        <v>1492.3999999999999</v>
      </c>
      <c r="M351" s="81">
        <f t="shared" si="181"/>
        <v>0</v>
      </c>
      <c r="N351" s="81">
        <f t="shared" si="181"/>
        <v>0</v>
      </c>
      <c r="O351" s="81">
        <f t="shared" si="181"/>
        <v>1492.3999999999999</v>
      </c>
      <c r="P351" s="81">
        <f t="shared" si="181"/>
        <v>1492.3999999999999</v>
      </c>
      <c r="Q351" s="81">
        <f t="shared" si="181"/>
        <v>0</v>
      </c>
      <c r="R351" s="81">
        <f t="shared" si="181"/>
        <v>0</v>
      </c>
    </row>
    <row r="352" spans="1:18" ht="64.5" customHeight="1">
      <c r="A352" s="109" t="s">
        <v>300</v>
      </c>
      <c r="B352" s="111">
        <v>546</v>
      </c>
      <c r="C352" s="110" t="s">
        <v>112</v>
      </c>
      <c r="D352" s="110" t="s">
        <v>113</v>
      </c>
      <c r="E352" s="110" t="s">
        <v>480</v>
      </c>
      <c r="F352" s="110"/>
      <c r="G352" s="81">
        <f>G353</f>
        <v>1492.3999999999999</v>
      </c>
      <c r="H352" s="81">
        <f t="shared" si="181"/>
        <v>1492.3999999999999</v>
      </c>
      <c r="I352" s="81">
        <f t="shared" si="181"/>
        <v>0</v>
      </c>
      <c r="J352" s="81">
        <f t="shared" si="181"/>
        <v>0</v>
      </c>
      <c r="K352" s="81">
        <f t="shared" si="181"/>
        <v>1492.3999999999999</v>
      </c>
      <c r="L352" s="81">
        <f t="shared" si="181"/>
        <v>1492.3999999999999</v>
      </c>
      <c r="M352" s="81">
        <f t="shared" si="181"/>
        <v>0</v>
      </c>
      <c r="N352" s="81">
        <f t="shared" si="181"/>
        <v>0</v>
      </c>
      <c r="O352" s="81">
        <f t="shared" si="181"/>
        <v>1492.3999999999999</v>
      </c>
      <c r="P352" s="81">
        <f t="shared" si="181"/>
        <v>1492.3999999999999</v>
      </c>
      <c r="Q352" s="81">
        <f t="shared" si="181"/>
        <v>0</v>
      </c>
      <c r="R352" s="81">
        <f t="shared" si="181"/>
        <v>0</v>
      </c>
    </row>
    <row r="353" spans="1:18" ht="142.5" customHeight="1">
      <c r="A353" s="109" t="s">
        <v>403</v>
      </c>
      <c r="B353" s="144">
        <v>546</v>
      </c>
      <c r="C353" s="110" t="s">
        <v>112</v>
      </c>
      <c r="D353" s="110" t="s">
        <v>113</v>
      </c>
      <c r="E353" s="110" t="s">
        <v>481</v>
      </c>
      <c r="F353" s="110"/>
      <c r="G353" s="81">
        <f>G354+G355</f>
        <v>1492.3999999999999</v>
      </c>
      <c r="H353" s="81">
        <f aca="true" t="shared" si="182" ref="H353:R353">H354+H355</f>
        <v>1492.3999999999999</v>
      </c>
      <c r="I353" s="81">
        <f t="shared" si="182"/>
        <v>0</v>
      </c>
      <c r="J353" s="81">
        <f t="shared" si="182"/>
        <v>0</v>
      </c>
      <c r="K353" s="81">
        <f t="shared" si="182"/>
        <v>1492.3999999999999</v>
      </c>
      <c r="L353" s="81">
        <f t="shared" si="182"/>
        <v>1492.3999999999999</v>
      </c>
      <c r="M353" s="81">
        <f t="shared" si="182"/>
        <v>0</v>
      </c>
      <c r="N353" s="81">
        <f t="shared" si="182"/>
        <v>0</v>
      </c>
      <c r="O353" s="81">
        <f t="shared" si="182"/>
        <v>1492.3999999999999</v>
      </c>
      <c r="P353" s="81">
        <f t="shared" si="182"/>
        <v>1492.3999999999999</v>
      </c>
      <c r="Q353" s="81">
        <f t="shared" si="182"/>
        <v>0</v>
      </c>
      <c r="R353" s="81">
        <f t="shared" si="182"/>
        <v>0</v>
      </c>
    </row>
    <row r="354" spans="1:18" ht="30" customHeight="1">
      <c r="A354" s="115" t="s">
        <v>163</v>
      </c>
      <c r="B354" s="111">
        <v>546</v>
      </c>
      <c r="C354" s="110" t="s">
        <v>112</v>
      </c>
      <c r="D354" s="110" t="s">
        <v>113</v>
      </c>
      <c r="E354" s="110" t="s">
        <v>481</v>
      </c>
      <c r="F354" s="110" t="s">
        <v>164</v>
      </c>
      <c r="G354" s="81">
        <f>H354+I354+J354</f>
        <v>1370.6</v>
      </c>
      <c r="H354" s="81">
        <f>1214+156.6</f>
        <v>1370.6</v>
      </c>
      <c r="I354" s="81"/>
      <c r="J354" s="81"/>
      <c r="K354" s="81">
        <f>L354+M354+N354</f>
        <v>1370.6</v>
      </c>
      <c r="L354" s="81">
        <f>1214+156.6</f>
        <v>1370.6</v>
      </c>
      <c r="M354" s="81"/>
      <c r="N354" s="81"/>
      <c r="O354" s="81">
        <f>P354+Q354+R354</f>
        <v>1370.6</v>
      </c>
      <c r="P354" s="81">
        <f>1214+156.6</f>
        <v>1370.6</v>
      </c>
      <c r="Q354" s="85"/>
      <c r="R354" s="85"/>
    </row>
    <row r="355" spans="1:18" ht="45.75" customHeight="1">
      <c r="A355" s="109" t="s">
        <v>86</v>
      </c>
      <c r="B355" s="111">
        <v>546</v>
      </c>
      <c r="C355" s="110" t="s">
        <v>112</v>
      </c>
      <c r="D355" s="110" t="s">
        <v>113</v>
      </c>
      <c r="E355" s="110" t="s">
        <v>481</v>
      </c>
      <c r="F355" s="110" t="s">
        <v>167</v>
      </c>
      <c r="G355" s="81">
        <f>H355+I355+J355</f>
        <v>121.79999999999998</v>
      </c>
      <c r="H355" s="81">
        <f>278.4-156.6</f>
        <v>121.79999999999998</v>
      </c>
      <c r="I355" s="81"/>
      <c r="J355" s="81"/>
      <c r="K355" s="81">
        <f>L355+M355+N355</f>
        <v>121.79999999999998</v>
      </c>
      <c r="L355" s="81">
        <f>278.4-156.6</f>
        <v>121.79999999999998</v>
      </c>
      <c r="M355" s="81"/>
      <c r="N355" s="81"/>
      <c r="O355" s="81">
        <f>P355+Q355+R355</f>
        <v>121.79999999999998</v>
      </c>
      <c r="P355" s="81">
        <f>278.4-156.6</f>
        <v>121.79999999999998</v>
      </c>
      <c r="Q355" s="85"/>
      <c r="R355" s="85"/>
    </row>
    <row r="356" spans="1:18" ht="46.5" customHeight="1">
      <c r="A356" s="109" t="s">
        <v>554</v>
      </c>
      <c r="B356" s="144">
        <v>546</v>
      </c>
      <c r="C356" s="110" t="s">
        <v>112</v>
      </c>
      <c r="D356" s="110" t="s">
        <v>113</v>
      </c>
      <c r="E356" s="110" t="s">
        <v>245</v>
      </c>
      <c r="F356" s="110"/>
      <c r="G356" s="81">
        <f>G357</f>
        <v>1816.5</v>
      </c>
      <c r="H356" s="81">
        <f aca="true" t="shared" si="183" ref="H356:R357">H357</f>
        <v>301.20000000000005</v>
      </c>
      <c r="I356" s="81">
        <f t="shared" si="183"/>
        <v>1515.3</v>
      </c>
      <c r="J356" s="81">
        <f t="shared" si="183"/>
        <v>0</v>
      </c>
      <c r="K356" s="81">
        <f t="shared" si="183"/>
        <v>1817.1</v>
      </c>
      <c r="L356" s="81">
        <f t="shared" si="183"/>
        <v>301.8</v>
      </c>
      <c r="M356" s="81">
        <f t="shared" si="183"/>
        <v>1515.3</v>
      </c>
      <c r="N356" s="81">
        <f t="shared" si="183"/>
        <v>0</v>
      </c>
      <c r="O356" s="81">
        <f t="shared" si="183"/>
        <v>1817.6999999999998</v>
      </c>
      <c r="P356" s="81">
        <f t="shared" si="183"/>
        <v>302.4</v>
      </c>
      <c r="Q356" s="81">
        <f t="shared" si="183"/>
        <v>1515.3</v>
      </c>
      <c r="R356" s="81">
        <f t="shared" si="183"/>
        <v>0</v>
      </c>
    </row>
    <row r="357" spans="1:18" ht="29.25" customHeight="1">
      <c r="A357" s="109" t="s">
        <v>555</v>
      </c>
      <c r="B357" s="111">
        <v>546</v>
      </c>
      <c r="C357" s="110" t="s">
        <v>112</v>
      </c>
      <c r="D357" s="110" t="s">
        <v>113</v>
      </c>
      <c r="E357" s="110" t="s">
        <v>551</v>
      </c>
      <c r="F357" s="110"/>
      <c r="G357" s="81">
        <f>G358</f>
        <v>1816.5</v>
      </c>
      <c r="H357" s="81">
        <f t="shared" si="183"/>
        <v>301.20000000000005</v>
      </c>
      <c r="I357" s="81">
        <f t="shared" si="183"/>
        <v>1515.3</v>
      </c>
      <c r="J357" s="81">
        <f t="shared" si="183"/>
        <v>0</v>
      </c>
      <c r="K357" s="81">
        <f t="shared" si="183"/>
        <v>1817.1</v>
      </c>
      <c r="L357" s="81">
        <f t="shared" si="183"/>
        <v>301.8</v>
      </c>
      <c r="M357" s="81">
        <f t="shared" si="183"/>
        <v>1515.3</v>
      </c>
      <c r="N357" s="81">
        <f t="shared" si="183"/>
        <v>0</v>
      </c>
      <c r="O357" s="81">
        <f t="shared" si="183"/>
        <v>1817.6999999999998</v>
      </c>
      <c r="P357" s="81">
        <f t="shared" si="183"/>
        <v>302.4</v>
      </c>
      <c r="Q357" s="81">
        <f t="shared" si="183"/>
        <v>1515.3</v>
      </c>
      <c r="R357" s="81">
        <f t="shared" si="183"/>
        <v>0</v>
      </c>
    </row>
    <row r="358" spans="1:18" ht="45.75" customHeight="1">
      <c r="A358" s="109" t="s">
        <v>556</v>
      </c>
      <c r="B358" s="111">
        <v>546</v>
      </c>
      <c r="C358" s="110" t="s">
        <v>112</v>
      </c>
      <c r="D358" s="110" t="s">
        <v>113</v>
      </c>
      <c r="E358" s="110" t="s">
        <v>552</v>
      </c>
      <c r="F358" s="110"/>
      <c r="G358" s="81">
        <f>G362+G359</f>
        <v>1816.5</v>
      </c>
      <c r="H358" s="81">
        <f aca="true" t="shared" si="184" ref="H358:R358">H362+H359</f>
        <v>301.20000000000005</v>
      </c>
      <c r="I358" s="81">
        <f t="shared" si="184"/>
        <v>1515.3</v>
      </c>
      <c r="J358" s="81">
        <f t="shared" si="184"/>
        <v>0</v>
      </c>
      <c r="K358" s="81">
        <f t="shared" si="184"/>
        <v>1817.1</v>
      </c>
      <c r="L358" s="81">
        <f t="shared" si="184"/>
        <v>301.8</v>
      </c>
      <c r="M358" s="81">
        <f t="shared" si="184"/>
        <v>1515.3</v>
      </c>
      <c r="N358" s="81">
        <f t="shared" si="184"/>
        <v>0</v>
      </c>
      <c r="O358" s="81">
        <f t="shared" si="184"/>
        <v>1817.6999999999998</v>
      </c>
      <c r="P358" s="81">
        <f t="shared" si="184"/>
        <v>302.4</v>
      </c>
      <c r="Q358" s="81">
        <f t="shared" si="184"/>
        <v>1515.3</v>
      </c>
      <c r="R358" s="81">
        <f t="shared" si="184"/>
        <v>0</v>
      </c>
    </row>
    <row r="359" spans="1:18" ht="21.75" customHeight="1">
      <c r="A359" s="109" t="s">
        <v>177</v>
      </c>
      <c r="B359" s="111">
        <v>546</v>
      </c>
      <c r="C359" s="110" t="s">
        <v>112</v>
      </c>
      <c r="D359" s="110" t="s">
        <v>113</v>
      </c>
      <c r="E359" s="110" t="s">
        <v>559</v>
      </c>
      <c r="F359" s="110"/>
      <c r="G359" s="81">
        <f>G360+G361</f>
        <v>1515.3</v>
      </c>
      <c r="H359" s="81">
        <f aca="true" t="shared" si="185" ref="H359:R359">H360+H361</f>
        <v>0</v>
      </c>
      <c r="I359" s="81">
        <f t="shared" si="185"/>
        <v>1515.3</v>
      </c>
      <c r="J359" s="81">
        <f t="shared" si="185"/>
        <v>0</v>
      </c>
      <c r="K359" s="81">
        <f t="shared" si="185"/>
        <v>1515.3</v>
      </c>
      <c r="L359" s="81">
        <f t="shared" si="185"/>
        <v>0</v>
      </c>
      <c r="M359" s="81">
        <f t="shared" si="185"/>
        <v>1515.3</v>
      </c>
      <c r="N359" s="81">
        <f t="shared" si="185"/>
        <v>0</v>
      </c>
      <c r="O359" s="81">
        <f t="shared" si="185"/>
        <v>1515.3</v>
      </c>
      <c r="P359" s="81">
        <f t="shared" si="185"/>
        <v>0</v>
      </c>
      <c r="Q359" s="81">
        <f t="shared" si="185"/>
        <v>1515.3</v>
      </c>
      <c r="R359" s="81">
        <f t="shared" si="185"/>
        <v>0</v>
      </c>
    </row>
    <row r="360" spans="1:18" ht="27.75" customHeight="1">
      <c r="A360" s="109" t="s">
        <v>163</v>
      </c>
      <c r="B360" s="111">
        <v>546</v>
      </c>
      <c r="C360" s="110" t="s">
        <v>112</v>
      </c>
      <c r="D360" s="110" t="s">
        <v>113</v>
      </c>
      <c r="E360" s="110" t="s">
        <v>559</v>
      </c>
      <c r="F360" s="110" t="s">
        <v>164</v>
      </c>
      <c r="G360" s="81">
        <f>H360+I360+J360</f>
        <v>1345.3</v>
      </c>
      <c r="H360" s="81"/>
      <c r="I360" s="81">
        <v>1345.3</v>
      </c>
      <c r="J360" s="81"/>
      <c r="K360" s="81">
        <f>L360+M360+N360</f>
        <v>1345.3</v>
      </c>
      <c r="L360" s="81"/>
      <c r="M360" s="81">
        <v>1345.3</v>
      </c>
      <c r="N360" s="81"/>
      <c r="O360" s="81">
        <f>P360+Q360+R360</f>
        <v>1345.3</v>
      </c>
      <c r="P360" s="81"/>
      <c r="Q360" s="81">
        <v>1345.3</v>
      </c>
      <c r="R360" s="81"/>
    </row>
    <row r="361" spans="1:18" ht="45.75" customHeight="1">
      <c r="A361" s="109" t="s">
        <v>86</v>
      </c>
      <c r="B361" s="111">
        <v>546</v>
      </c>
      <c r="C361" s="110" t="s">
        <v>112</v>
      </c>
      <c r="D361" s="110" t="s">
        <v>113</v>
      </c>
      <c r="E361" s="110" t="s">
        <v>559</v>
      </c>
      <c r="F361" s="110" t="s">
        <v>167</v>
      </c>
      <c r="G361" s="81">
        <f>H361+I361+J361</f>
        <v>170</v>
      </c>
      <c r="H361" s="81"/>
      <c r="I361" s="81">
        <v>170</v>
      </c>
      <c r="J361" s="81"/>
      <c r="K361" s="81">
        <f>L361+M361+N361</f>
        <v>170</v>
      </c>
      <c r="L361" s="81"/>
      <c r="M361" s="81">
        <v>170</v>
      </c>
      <c r="N361" s="81"/>
      <c r="O361" s="81">
        <f>P361+Q361+R361</f>
        <v>170</v>
      </c>
      <c r="P361" s="81"/>
      <c r="Q361" s="81">
        <v>170</v>
      </c>
      <c r="R361" s="81"/>
    </row>
    <row r="362" spans="1:18" ht="84.75" customHeight="1">
      <c r="A362" s="112" t="s">
        <v>207</v>
      </c>
      <c r="B362" s="144">
        <v>546</v>
      </c>
      <c r="C362" s="110" t="s">
        <v>112</v>
      </c>
      <c r="D362" s="110" t="s">
        <v>113</v>
      </c>
      <c r="E362" s="110" t="s">
        <v>553</v>
      </c>
      <c r="F362" s="110"/>
      <c r="G362" s="81">
        <f>G363+G364</f>
        <v>301.20000000000005</v>
      </c>
      <c r="H362" s="81">
        <f aca="true" t="shared" si="186" ref="H362:R362">H363+H364</f>
        <v>301.20000000000005</v>
      </c>
      <c r="I362" s="81">
        <f t="shared" si="186"/>
        <v>0</v>
      </c>
      <c r="J362" s="81">
        <f t="shared" si="186"/>
        <v>0</v>
      </c>
      <c r="K362" s="81">
        <f t="shared" si="186"/>
        <v>301.8</v>
      </c>
      <c r="L362" s="81">
        <f t="shared" si="186"/>
        <v>301.8</v>
      </c>
      <c r="M362" s="81">
        <f t="shared" si="186"/>
        <v>0</v>
      </c>
      <c r="N362" s="81">
        <f t="shared" si="186"/>
        <v>0</v>
      </c>
      <c r="O362" s="81">
        <f t="shared" si="186"/>
        <v>302.4</v>
      </c>
      <c r="P362" s="81">
        <f t="shared" si="186"/>
        <v>302.4</v>
      </c>
      <c r="Q362" s="81">
        <f t="shared" si="186"/>
        <v>0</v>
      </c>
      <c r="R362" s="81">
        <f t="shared" si="186"/>
        <v>0</v>
      </c>
    </row>
    <row r="363" spans="1:18" ht="26.25" customHeight="1">
      <c r="A363" s="115" t="s">
        <v>163</v>
      </c>
      <c r="B363" s="111">
        <v>546</v>
      </c>
      <c r="C363" s="110" t="s">
        <v>112</v>
      </c>
      <c r="D363" s="110" t="s">
        <v>113</v>
      </c>
      <c r="E363" s="110" t="s">
        <v>553</v>
      </c>
      <c r="F363" s="110" t="s">
        <v>164</v>
      </c>
      <c r="G363" s="81">
        <f>H363+I363+J363</f>
        <v>150.8</v>
      </c>
      <c r="H363" s="81">
        <v>150.8</v>
      </c>
      <c r="I363" s="81"/>
      <c r="J363" s="81"/>
      <c r="K363" s="81">
        <f>L363+M362+N363</f>
        <v>150.8</v>
      </c>
      <c r="L363" s="81">
        <v>150.8</v>
      </c>
      <c r="M363" s="81"/>
      <c r="N363" s="81"/>
      <c r="O363" s="81">
        <f>P363+Q362+R363</f>
        <v>150.8</v>
      </c>
      <c r="P363" s="81">
        <v>150.8</v>
      </c>
      <c r="Q363" s="91"/>
      <c r="R363" s="91"/>
    </row>
    <row r="364" spans="1:18" ht="45.75" customHeight="1">
      <c r="A364" s="109" t="s">
        <v>86</v>
      </c>
      <c r="B364" s="111">
        <v>546</v>
      </c>
      <c r="C364" s="110" t="s">
        <v>112</v>
      </c>
      <c r="D364" s="110" t="s">
        <v>113</v>
      </c>
      <c r="E364" s="110" t="s">
        <v>553</v>
      </c>
      <c r="F364" s="110" t="s">
        <v>167</v>
      </c>
      <c r="G364" s="81">
        <f>H364+I364+J364</f>
        <v>150.4</v>
      </c>
      <c r="H364" s="81">
        <v>150.4</v>
      </c>
      <c r="I364" s="81"/>
      <c r="J364" s="81"/>
      <c r="K364" s="81">
        <f>L364+M363+N364</f>
        <v>151</v>
      </c>
      <c r="L364" s="81">
        <v>151</v>
      </c>
      <c r="M364" s="81"/>
      <c r="N364" s="81"/>
      <c r="O364" s="81">
        <f>P364+Q363+R364</f>
        <v>151.6</v>
      </c>
      <c r="P364" s="81">
        <v>151.6</v>
      </c>
      <c r="Q364" s="91"/>
      <c r="R364" s="91"/>
    </row>
    <row r="365" spans="1:18" ht="48.75" customHeight="1">
      <c r="A365" s="109" t="s">
        <v>521</v>
      </c>
      <c r="B365" s="111">
        <v>546</v>
      </c>
      <c r="C365" s="110" t="s">
        <v>112</v>
      </c>
      <c r="D365" s="110" t="s">
        <v>113</v>
      </c>
      <c r="E365" s="111" t="s">
        <v>230</v>
      </c>
      <c r="F365" s="110"/>
      <c r="G365" s="81">
        <f>G366</f>
        <v>1326.8</v>
      </c>
      <c r="H365" s="81">
        <f aca="true" t="shared" si="187" ref="H365:R367">H366</f>
        <v>1326.8</v>
      </c>
      <c r="I365" s="81">
        <f t="shared" si="187"/>
        <v>0</v>
      </c>
      <c r="J365" s="81">
        <f t="shared" si="187"/>
        <v>0</v>
      </c>
      <c r="K365" s="81">
        <f t="shared" si="187"/>
        <v>1326.8</v>
      </c>
      <c r="L365" s="81">
        <f t="shared" si="187"/>
        <v>1326.8</v>
      </c>
      <c r="M365" s="81">
        <f t="shared" si="187"/>
        <v>0</v>
      </c>
      <c r="N365" s="81">
        <f t="shared" si="187"/>
        <v>0</v>
      </c>
      <c r="O365" s="81">
        <f t="shared" si="187"/>
        <v>1326.8</v>
      </c>
      <c r="P365" s="81">
        <f t="shared" si="187"/>
        <v>1326.8</v>
      </c>
      <c r="Q365" s="81">
        <f t="shared" si="187"/>
        <v>0</v>
      </c>
      <c r="R365" s="81">
        <f t="shared" si="187"/>
        <v>0</v>
      </c>
    </row>
    <row r="366" spans="1:18" ht="28.5" customHeight="1">
      <c r="A366" s="109" t="s">
        <v>184</v>
      </c>
      <c r="B366" s="111">
        <v>546</v>
      </c>
      <c r="C366" s="110" t="s">
        <v>112</v>
      </c>
      <c r="D366" s="110" t="s">
        <v>113</v>
      </c>
      <c r="E366" s="111" t="s">
        <v>60</v>
      </c>
      <c r="F366" s="110"/>
      <c r="G366" s="81">
        <f>G367</f>
        <v>1326.8</v>
      </c>
      <c r="H366" s="81">
        <f t="shared" si="187"/>
        <v>1326.8</v>
      </c>
      <c r="I366" s="81">
        <f t="shared" si="187"/>
        <v>0</v>
      </c>
      <c r="J366" s="81">
        <f t="shared" si="187"/>
        <v>0</v>
      </c>
      <c r="K366" s="81">
        <f t="shared" si="187"/>
        <v>1326.8</v>
      </c>
      <c r="L366" s="81">
        <f t="shared" si="187"/>
        <v>1326.8</v>
      </c>
      <c r="M366" s="81">
        <f t="shared" si="187"/>
        <v>0</v>
      </c>
      <c r="N366" s="81">
        <f t="shared" si="187"/>
        <v>0</v>
      </c>
      <c r="O366" s="81">
        <f t="shared" si="187"/>
        <v>1326.8</v>
      </c>
      <c r="P366" s="81">
        <f t="shared" si="187"/>
        <v>1326.8</v>
      </c>
      <c r="Q366" s="81">
        <f t="shared" si="187"/>
        <v>0</v>
      </c>
      <c r="R366" s="81">
        <f t="shared" si="187"/>
        <v>0</v>
      </c>
    </row>
    <row r="367" spans="1:18" ht="45.75" customHeight="1">
      <c r="A367" s="109" t="s">
        <v>378</v>
      </c>
      <c r="B367" s="111">
        <v>546</v>
      </c>
      <c r="C367" s="110" t="s">
        <v>112</v>
      </c>
      <c r="D367" s="110" t="s">
        <v>113</v>
      </c>
      <c r="E367" s="111" t="s">
        <v>377</v>
      </c>
      <c r="F367" s="110"/>
      <c r="G367" s="81">
        <f>G368</f>
        <v>1326.8</v>
      </c>
      <c r="H367" s="81">
        <f t="shared" si="187"/>
        <v>1326.8</v>
      </c>
      <c r="I367" s="81">
        <f t="shared" si="187"/>
        <v>0</v>
      </c>
      <c r="J367" s="81">
        <f t="shared" si="187"/>
        <v>0</v>
      </c>
      <c r="K367" s="81">
        <f t="shared" si="187"/>
        <v>1326.8</v>
      </c>
      <c r="L367" s="81">
        <f t="shared" si="187"/>
        <v>1326.8</v>
      </c>
      <c r="M367" s="81">
        <f t="shared" si="187"/>
        <v>0</v>
      </c>
      <c r="N367" s="81">
        <f t="shared" si="187"/>
        <v>0</v>
      </c>
      <c r="O367" s="81">
        <f t="shared" si="187"/>
        <v>1326.8</v>
      </c>
      <c r="P367" s="81">
        <f t="shared" si="187"/>
        <v>1326.8</v>
      </c>
      <c r="Q367" s="81">
        <f t="shared" si="187"/>
        <v>0</v>
      </c>
      <c r="R367" s="81">
        <f t="shared" si="187"/>
        <v>0</v>
      </c>
    </row>
    <row r="368" spans="1:18" ht="101.25" customHeight="1">
      <c r="A368" s="109" t="s">
        <v>404</v>
      </c>
      <c r="B368" s="111">
        <v>546</v>
      </c>
      <c r="C368" s="110" t="s">
        <v>112</v>
      </c>
      <c r="D368" s="110" t="s">
        <v>113</v>
      </c>
      <c r="E368" s="111" t="s">
        <v>405</v>
      </c>
      <c r="F368" s="110"/>
      <c r="G368" s="81">
        <f>G369+G370</f>
        <v>1326.8</v>
      </c>
      <c r="H368" s="81">
        <f aca="true" t="shared" si="188" ref="H368:R368">H369+H370</f>
        <v>1326.8</v>
      </c>
      <c r="I368" s="81">
        <f t="shared" si="188"/>
        <v>0</v>
      </c>
      <c r="J368" s="81">
        <f t="shared" si="188"/>
        <v>0</v>
      </c>
      <c r="K368" s="81">
        <f t="shared" si="188"/>
        <v>1326.8</v>
      </c>
      <c r="L368" s="81">
        <f t="shared" si="188"/>
        <v>1326.8</v>
      </c>
      <c r="M368" s="81">
        <f t="shared" si="188"/>
        <v>0</v>
      </c>
      <c r="N368" s="81">
        <f t="shared" si="188"/>
        <v>0</v>
      </c>
      <c r="O368" s="81">
        <f t="shared" si="188"/>
        <v>1326.8</v>
      </c>
      <c r="P368" s="81">
        <f t="shared" si="188"/>
        <v>1326.8</v>
      </c>
      <c r="Q368" s="81">
        <f t="shared" si="188"/>
        <v>0</v>
      </c>
      <c r="R368" s="81">
        <f t="shared" si="188"/>
        <v>0</v>
      </c>
    </row>
    <row r="369" spans="1:18" ht="26.25" customHeight="1">
      <c r="A369" s="109" t="s">
        <v>163</v>
      </c>
      <c r="B369" s="111">
        <v>546</v>
      </c>
      <c r="C369" s="110" t="s">
        <v>112</v>
      </c>
      <c r="D369" s="110" t="s">
        <v>113</v>
      </c>
      <c r="E369" s="111" t="s">
        <v>405</v>
      </c>
      <c r="F369" s="110" t="s">
        <v>164</v>
      </c>
      <c r="G369" s="81">
        <f>H369+I369+J369</f>
        <v>953.8</v>
      </c>
      <c r="H369" s="81">
        <v>953.8</v>
      </c>
      <c r="I369" s="81"/>
      <c r="J369" s="81"/>
      <c r="K369" s="81">
        <f>L369+M369+N369</f>
        <v>953.8</v>
      </c>
      <c r="L369" s="81">
        <v>953.8</v>
      </c>
      <c r="M369" s="81"/>
      <c r="N369" s="81"/>
      <c r="O369" s="81">
        <f>P369+Q369+R369</f>
        <v>953.8</v>
      </c>
      <c r="P369" s="81">
        <v>953.8</v>
      </c>
      <c r="Q369" s="85"/>
      <c r="R369" s="85"/>
    </row>
    <row r="370" spans="1:18" ht="45.75" customHeight="1">
      <c r="A370" s="109" t="s">
        <v>86</v>
      </c>
      <c r="B370" s="111">
        <v>546</v>
      </c>
      <c r="C370" s="110" t="s">
        <v>112</v>
      </c>
      <c r="D370" s="110" t="s">
        <v>113</v>
      </c>
      <c r="E370" s="111" t="s">
        <v>405</v>
      </c>
      <c r="F370" s="110" t="s">
        <v>167</v>
      </c>
      <c r="G370" s="81">
        <f>H370+I370+J370</f>
        <v>373</v>
      </c>
      <c r="H370" s="81">
        <v>373</v>
      </c>
      <c r="I370" s="81"/>
      <c r="J370" s="81"/>
      <c r="K370" s="81">
        <f>L370+M370+N370</f>
        <v>373</v>
      </c>
      <c r="L370" s="81">
        <v>373</v>
      </c>
      <c r="M370" s="81"/>
      <c r="N370" s="81"/>
      <c r="O370" s="81">
        <f>P370+Q370+R370</f>
        <v>373</v>
      </c>
      <c r="P370" s="81">
        <v>373</v>
      </c>
      <c r="Q370" s="85"/>
      <c r="R370" s="85"/>
    </row>
    <row r="371" spans="1:18" ht="45.75" customHeight="1">
      <c r="A371" s="109" t="s">
        <v>579</v>
      </c>
      <c r="B371" s="111">
        <v>546</v>
      </c>
      <c r="C371" s="110" t="s">
        <v>112</v>
      </c>
      <c r="D371" s="110" t="s">
        <v>113</v>
      </c>
      <c r="E371" s="111" t="s">
        <v>580</v>
      </c>
      <c r="F371" s="110"/>
      <c r="G371" s="81">
        <f aca="true" t="shared" si="189" ref="G371:R371">G372+G377+G395</f>
        <v>35955.50000000001</v>
      </c>
      <c r="H371" s="81">
        <f t="shared" si="189"/>
        <v>22.9</v>
      </c>
      <c r="I371" s="81">
        <f t="shared" si="189"/>
        <v>35452.3</v>
      </c>
      <c r="J371" s="81">
        <f t="shared" si="189"/>
        <v>480.3</v>
      </c>
      <c r="K371" s="81">
        <f t="shared" si="189"/>
        <v>36455.50000000001</v>
      </c>
      <c r="L371" s="81">
        <f t="shared" si="189"/>
        <v>22.9</v>
      </c>
      <c r="M371" s="81">
        <f t="shared" si="189"/>
        <v>35952.3</v>
      </c>
      <c r="N371" s="81">
        <f t="shared" si="189"/>
        <v>480.3</v>
      </c>
      <c r="O371" s="81">
        <f t="shared" si="189"/>
        <v>35955.50000000001</v>
      </c>
      <c r="P371" s="81">
        <f t="shared" si="189"/>
        <v>22.9</v>
      </c>
      <c r="Q371" s="81">
        <f t="shared" si="189"/>
        <v>35452.3</v>
      </c>
      <c r="R371" s="81">
        <f t="shared" si="189"/>
        <v>480.3</v>
      </c>
    </row>
    <row r="372" spans="1:18" ht="43.5" customHeight="1">
      <c r="A372" s="109" t="s">
        <v>581</v>
      </c>
      <c r="B372" s="111">
        <v>546</v>
      </c>
      <c r="C372" s="110" t="s">
        <v>112</v>
      </c>
      <c r="D372" s="110" t="s">
        <v>113</v>
      </c>
      <c r="E372" s="111" t="s">
        <v>582</v>
      </c>
      <c r="F372" s="110"/>
      <c r="G372" s="81">
        <f>G373+G375</f>
        <v>115.7</v>
      </c>
      <c r="H372" s="81">
        <f aca="true" t="shared" si="190" ref="H372:R372">H373+H375</f>
        <v>0</v>
      </c>
      <c r="I372" s="81">
        <f t="shared" si="190"/>
        <v>100</v>
      </c>
      <c r="J372" s="81">
        <f t="shared" si="190"/>
        <v>15.7</v>
      </c>
      <c r="K372" s="81">
        <f t="shared" si="190"/>
        <v>115.7</v>
      </c>
      <c r="L372" s="81">
        <f t="shared" si="190"/>
        <v>0</v>
      </c>
      <c r="M372" s="81">
        <f t="shared" si="190"/>
        <v>100</v>
      </c>
      <c r="N372" s="81">
        <f t="shared" si="190"/>
        <v>15.7</v>
      </c>
      <c r="O372" s="81">
        <f t="shared" si="190"/>
        <v>115.7</v>
      </c>
      <c r="P372" s="81">
        <f t="shared" si="190"/>
        <v>0</v>
      </c>
      <c r="Q372" s="81">
        <f t="shared" si="190"/>
        <v>100</v>
      </c>
      <c r="R372" s="81">
        <f t="shared" si="190"/>
        <v>15.7</v>
      </c>
    </row>
    <row r="373" spans="1:18" ht="27.75" customHeight="1">
      <c r="A373" s="109" t="s">
        <v>177</v>
      </c>
      <c r="B373" s="111">
        <v>546</v>
      </c>
      <c r="C373" s="110" t="s">
        <v>112</v>
      </c>
      <c r="D373" s="110" t="s">
        <v>113</v>
      </c>
      <c r="E373" s="111" t="s">
        <v>583</v>
      </c>
      <c r="F373" s="110"/>
      <c r="G373" s="81">
        <f>G374</f>
        <v>100</v>
      </c>
      <c r="H373" s="81">
        <f aca="true" t="shared" si="191" ref="H373:R373">H374</f>
        <v>0</v>
      </c>
      <c r="I373" s="81">
        <f t="shared" si="191"/>
        <v>100</v>
      </c>
      <c r="J373" s="81">
        <f t="shared" si="191"/>
        <v>0</v>
      </c>
      <c r="K373" s="81">
        <f t="shared" si="191"/>
        <v>100</v>
      </c>
      <c r="L373" s="81">
        <f t="shared" si="191"/>
        <v>0</v>
      </c>
      <c r="M373" s="81">
        <f t="shared" si="191"/>
        <v>100</v>
      </c>
      <c r="N373" s="81">
        <f t="shared" si="191"/>
        <v>0</v>
      </c>
      <c r="O373" s="81">
        <f t="shared" si="191"/>
        <v>100</v>
      </c>
      <c r="P373" s="81">
        <f t="shared" si="191"/>
        <v>0</v>
      </c>
      <c r="Q373" s="81">
        <f t="shared" si="191"/>
        <v>100</v>
      </c>
      <c r="R373" s="81">
        <f t="shared" si="191"/>
        <v>0</v>
      </c>
    </row>
    <row r="374" spans="1:18" ht="44.25" customHeight="1">
      <c r="A374" s="109" t="s">
        <v>86</v>
      </c>
      <c r="B374" s="111">
        <v>546</v>
      </c>
      <c r="C374" s="110" t="s">
        <v>112</v>
      </c>
      <c r="D374" s="110" t="s">
        <v>113</v>
      </c>
      <c r="E374" s="111" t="s">
        <v>583</v>
      </c>
      <c r="F374" s="110" t="s">
        <v>167</v>
      </c>
      <c r="G374" s="81">
        <f>H374+I374+J374</f>
        <v>100</v>
      </c>
      <c r="H374" s="81"/>
      <c r="I374" s="81">
        <v>100</v>
      </c>
      <c r="J374" s="81"/>
      <c r="K374" s="81">
        <f>L374+M374+N374</f>
        <v>100</v>
      </c>
      <c r="L374" s="81"/>
      <c r="M374" s="81">
        <v>100</v>
      </c>
      <c r="N374" s="81"/>
      <c r="O374" s="81">
        <f>P374+Q374+R374</f>
        <v>100</v>
      </c>
      <c r="P374" s="81"/>
      <c r="Q374" s="85">
        <v>100</v>
      </c>
      <c r="R374" s="85"/>
    </row>
    <row r="375" spans="1:18" ht="44.25" customHeight="1">
      <c r="A375" s="109" t="s">
        <v>363</v>
      </c>
      <c r="B375" s="111">
        <v>546</v>
      </c>
      <c r="C375" s="110" t="s">
        <v>112</v>
      </c>
      <c r="D375" s="110" t="s">
        <v>113</v>
      </c>
      <c r="E375" s="111" t="s">
        <v>603</v>
      </c>
      <c r="F375" s="110"/>
      <c r="G375" s="81">
        <f>G376</f>
        <v>15.7</v>
      </c>
      <c r="H375" s="81">
        <f aca="true" t="shared" si="192" ref="H375:R375">H376</f>
        <v>0</v>
      </c>
      <c r="I375" s="81">
        <f t="shared" si="192"/>
        <v>0</v>
      </c>
      <c r="J375" s="81">
        <f t="shared" si="192"/>
        <v>15.7</v>
      </c>
      <c r="K375" s="81">
        <f t="shared" si="192"/>
        <v>15.7</v>
      </c>
      <c r="L375" s="81">
        <f t="shared" si="192"/>
        <v>0</v>
      </c>
      <c r="M375" s="81">
        <f t="shared" si="192"/>
        <v>0</v>
      </c>
      <c r="N375" s="81">
        <f t="shared" si="192"/>
        <v>15.7</v>
      </c>
      <c r="O375" s="81">
        <f t="shared" si="192"/>
        <v>15.7</v>
      </c>
      <c r="P375" s="81">
        <f t="shared" si="192"/>
        <v>0</v>
      </c>
      <c r="Q375" s="81">
        <f t="shared" si="192"/>
        <v>0</v>
      </c>
      <c r="R375" s="81">
        <f t="shared" si="192"/>
        <v>15.7</v>
      </c>
    </row>
    <row r="376" spans="1:18" ht="44.25" customHeight="1">
      <c r="A376" s="109" t="s">
        <v>86</v>
      </c>
      <c r="B376" s="111">
        <v>546</v>
      </c>
      <c r="C376" s="110" t="s">
        <v>112</v>
      </c>
      <c r="D376" s="110" t="s">
        <v>113</v>
      </c>
      <c r="E376" s="111" t="s">
        <v>603</v>
      </c>
      <c r="F376" s="110" t="s">
        <v>167</v>
      </c>
      <c r="G376" s="81">
        <f>H376+I376+J376</f>
        <v>15.7</v>
      </c>
      <c r="H376" s="81"/>
      <c r="I376" s="81"/>
      <c r="J376" s="81">
        <v>15.7</v>
      </c>
      <c r="K376" s="81">
        <f>L376+M376+N376</f>
        <v>15.7</v>
      </c>
      <c r="L376" s="81"/>
      <c r="M376" s="81"/>
      <c r="N376" s="81">
        <v>15.7</v>
      </c>
      <c r="O376" s="81">
        <f>P376+Q376+R376</f>
        <v>15.7</v>
      </c>
      <c r="P376" s="81"/>
      <c r="Q376" s="85"/>
      <c r="R376" s="85">
        <v>15.7</v>
      </c>
    </row>
    <row r="377" spans="1:18" ht="42" customHeight="1">
      <c r="A377" s="109" t="s">
        <v>584</v>
      </c>
      <c r="B377" s="111">
        <v>546</v>
      </c>
      <c r="C377" s="110" t="s">
        <v>112</v>
      </c>
      <c r="D377" s="110" t="s">
        <v>113</v>
      </c>
      <c r="E377" s="111" t="s">
        <v>585</v>
      </c>
      <c r="F377" s="110"/>
      <c r="G377" s="81">
        <f>G378+G390+G392+G382+G384+G387</f>
        <v>34839.80000000001</v>
      </c>
      <c r="H377" s="81">
        <f aca="true" t="shared" si="193" ref="H377:R377">H378+H390+H392+H382+H384+H387</f>
        <v>22.9</v>
      </c>
      <c r="I377" s="81">
        <f t="shared" si="193"/>
        <v>34352.3</v>
      </c>
      <c r="J377" s="81">
        <f t="shared" si="193"/>
        <v>464.6</v>
      </c>
      <c r="K377" s="81">
        <f t="shared" si="193"/>
        <v>35839.80000000001</v>
      </c>
      <c r="L377" s="81">
        <f t="shared" si="193"/>
        <v>22.9</v>
      </c>
      <c r="M377" s="81">
        <f t="shared" si="193"/>
        <v>35352.3</v>
      </c>
      <c r="N377" s="81">
        <f t="shared" si="193"/>
        <v>464.6</v>
      </c>
      <c r="O377" s="81">
        <f t="shared" si="193"/>
        <v>35339.80000000001</v>
      </c>
      <c r="P377" s="81">
        <f t="shared" si="193"/>
        <v>22.9</v>
      </c>
      <c r="Q377" s="81">
        <f t="shared" si="193"/>
        <v>34852.3</v>
      </c>
      <c r="R377" s="81">
        <f t="shared" si="193"/>
        <v>464.6</v>
      </c>
    </row>
    <row r="378" spans="1:18" ht="27" customHeight="1">
      <c r="A378" s="109" t="s">
        <v>177</v>
      </c>
      <c r="B378" s="111">
        <v>546</v>
      </c>
      <c r="C378" s="110" t="s">
        <v>112</v>
      </c>
      <c r="D378" s="110" t="s">
        <v>113</v>
      </c>
      <c r="E378" s="111" t="s">
        <v>586</v>
      </c>
      <c r="F378" s="110"/>
      <c r="G378" s="81">
        <f>G379+G380+G381</f>
        <v>26242.2</v>
      </c>
      <c r="H378" s="81">
        <f aca="true" t="shared" si="194" ref="H378:R378">H379+H380+H381</f>
        <v>0</v>
      </c>
      <c r="I378" s="81">
        <f t="shared" si="194"/>
        <v>26242.2</v>
      </c>
      <c r="J378" s="81">
        <f t="shared" si="194"/>
        <v>0</v>
      </c>
      <c r="K378" s="81">
        <f t="shared" si="194"/>
        <v>27410.7</v>
      </c>
      <c r="L378" s="81">
        <f t="shared" si="194"/>
        <v>0</v>
      </c>
      <c r="M378" s="81">
        <f t="shared" si="194"/>
        <v>27410.7</v>
      </c>
      <c r="N378" s="81">
        <f t="shared" si="194"/>
        <v>0</v>
      </c>
      <c r="O378" s="81">
        <f t="shared" si="194"/>
        <v>26910.7</v>
      </c>
      <c r="P378" s="81">
        <f t="shared" si="194"/>
        <v>0</v>
      </c>
      <c r="Q378" s="81">
        <f t="shared" si="194"/>
        <v>26910.7</v>
      </c>
      <c r="R378" s="81">
        <f t="shared" si="194"/>
        <v>0</v>
      </c>
    </row>
    <row r="379" spans="1:18" ht="27.75" customHeight="1">
      <c r="A379" s="109" t="s">
        <v>163</v>
      </c>
      <c r="B379" s="111">
        <v>546</v>
      </c>
      <c r="C379" s="110" t="s">
        <v>112</v>
      </c>
      <c r="D379" s="110" t="s">
        <v>113</v>
      </c>
      <c r="E379" s="111" t="s">
        <v>586</v>
      </c>
      <c r="F379" s="110" t="s">
        <v>164</v>
      </c>
      <c r="G379" s="81">
        <f>H379+I379+J379</f>
        <v>21292.2</v>
      </c>
      <c r="H379" s="81"/>
      <c r="I379" s="81">
        <v>21292.2</v>
      </c>
      <c r="J379" s="81"/>
      <c r="K379" s="81">
        <f>L379+M379+N379</f>
        <v>21460.7</v>
      </c>
      <c r="L379" s="81"/>
      <c r="M379" s="81">
        <v>21460.7</v>
      </c>
      <c r="N379" s="81"/>
      <c r="O379" s="81">
        <f>P379+Q379+R379</f>
        <v>21460.7</v>
      </c>
      <c r="P379" s="81"/>
      <c r="Q379" s="85">
        <v>21460.7</v>
      </c>
      <c r="R379" s="85"/>
    </row>
    <row r="380" spans="1:18" ht="37.5" customHeight="1">
      <c r="A380" s="109" t="s">
        <v>86</v>
      </c>
      <c r="B380" s="111">
        <v>546</v>
      </c>
      <c r="C380" s="110" t="s">
        <v>112</v>
      </c>
      <c r="D380" s="110" t="s">
        <v>113</v>
      </c>
      <c r="E380" s="111" t="s">
        <v>586</v>
      </c>
      <c r="F380" s="110" t="s">
        <v>167</v>
      </c>
      <c r="G380" s="81">
        <f>H380+I380+J380</f>
        <v>4850</v>
      </c>
      <c r="H380" s="81"/>
      <c r="I380" s="81">
        <v>4850</v>
      </c>
      <c r="J380" s="81"/>
      <c r="K380" s="81">
        <f>L380+M380+N380</f>
        <v>5850</v>
      </c>
      <c r="L380" s="81"/>
      <c r="M380" s="81">
        <v>5850</v>
      </c>
      <c r="N380" s="81"/>
      <c r="O380" s="81">
        <f>P380+Q380+R380</f>
        <v>5350</v>
      </c>
      <c r="P380" s="81"/>
      <c r="Q380" s="85">
        <v>5350</v>
      </c>
      <c r="R380" s="85"/>
    </row>
    <row r="381" spans="1:18" ht="18.75">
      <c r="A381" s="109" t="s">
        <v>165</v>
      </c>
      <c r="B381" s="111">
        <v>546</v>
      </c>
      <c r="C381" s="110" t="s">
        <v>112</v>
      </c>
      <c r="D381" s="110" t="s">
        <v>113</v>
      </c>
      <c r="E381" s="111" t="s">
        <v>586</v>
      </c>
      <c r="F381" s="110" t="s">
        <v>166</v>
      </c>
      <c r="G381" s="81">
        <f>H381+I381+J381</f>
        <v>100</v>
      </c>
      <c r="H381" s="81"/>
      <c r="I381" s="81">
        <v>100</v>
      </c>
      <c r="J381" s="81"/>
      <c r="K381" s="81">
        <f>L381+M381+N381</f>
        <v>100</v>
      </c>
      <c r="L381" s="81"/>
      <c r="M381" s="81">
        <v>100</v>
      </c>
      <c r="N381" s="81"/>
      <c r="O381" s="81">
        <f>P381+Q381+R381</f>
        <v>100</v>
      </c>
      <c r="P381" s="81"/>
      <c r="Q381" s="85">
        <v>100</v>
      </c>
      <c r="R381" s="85"/>
    </row>
    <row r="382" spans="1:18" ht="46.5" customHeight="1">
      <c r="A382" s="109" t="s">
        <v>363</v>
      </c>
      <c r="B382" s="111">
        <v>546</v>
      </c>
      <c r="C382" s="110" t="s">
        <v>112</v>
      </c>
      <c r="D382" s="110" t="s">
        <v>113</v>
      </c>
      <c r="E382" s="111" t="s">
        <v>604</v>
      </c>
      <c r="F382" s="110"/>
      <c r="G382" s="81">
        <f>G383</f>
        <v>36.4</v>
      </c>
      <c r="H382" s="81">
        <f aca="true" t="shared" si="195" ref="H382:R382">H383</f>
        <v>0</v>
      </c>
      <c r="I382" s="81">
        <f t="shared" si="195"/>
        <v>0</v>
      </c>
      <c r="J382" s="81">
        <f t="shared" si="195"/>
        <v>36.4</v>
      </c>
      <c r="K382" s="81">
        <f t="shared" si="195"/>
        <v>36.4</v>
      </c>
      <c r="L382" s="81">
        <f t="shared" si="195"/>
        <v>0</v>
      </c>
      <c r="M382" s="81">
        <f t="shared" si="195"/>
        <v>0</v>
      </c>
      <c r="N382" s="81">
        <f t="shared" si="195"/>
        <v>36.4</v>
      </c>
      <c r="O382" s="81">
        <f t="shared" si="195"/>
        <v>36.4</v>
      </c>
      <c r="P382" s="81">
        <f t="shared" si="195"/>
        <v>0</v>
      </c>
      <c r="Q382" s="81">
        <f t="shared" si="195"/>
        <v>0</v>
      </c>
      <c r="R382" s="81">
        <f t="shared" si="195"/>
        <v>36.4</v>
      </c>
    </row>
    <row r="383" spans="1:18" ht="43.5" customHeight="1">
      <c r="A383" s="109" t="s">
        <v>86</v>
      </c>
      <c r="B383" s="111">
        <v>546</v>
      </c>
      <c r="C383" s="110" t="s">
        <v>112</v>
      </c>
      <c r="D383" s="110" t="s">
        <v>113</v>
      </c>
      <c r="E383" s="111" t="s">
        <v>604</v>
      </c>
      <c r="F383" s="110" t="s">
        <v>167</v>
      </c>
      <c r="G383" s="81">
        <f>H383+I383+J383</f>
        <v>36.4</v>
      </c>
      <c r="H383" s="81"/>
      <c r="I383" s="81"/>
      <c r="J383" s="81">
        <v>36.4</v>
      </c>
      <c r="K383" s="81">
        <f>L383+M383+N383</f>
        <v>36.4</v>
      </c>
      <c r="L383" s="81"/>
      <c r="M383" s="81"/>
      <c r="N383" s="81">
        <v>36.4</v>
      </c>
      <c r="O383" s="81">
        <f>P383+Q383+R383</f>
        <v>36.4</v>
      </c>
      <c r="P383" s="81"/>
      <c r="Q383" s="85"/>
      <c r="R383" s="85">
        <v>36.4</v>
      </c>
    </row>
    <row r="384" spans="1:18" ht="48" customHeight="1">
      <c r="A384" s="109" t="s">
        <v>568</v>
      </c>
      <c r="B384" s="111">
        <v>546</v>
      </c>
      <c r="C384" s="110" t="s">
        <v>112</v>
      </c>
      <c r="D384" s="110" t="s">
        <v>113</v>
      </c>
      <c r="E384" s="111" t="s">
        <v>605</v>
      </c>
      <c r="F384" s="110"/>
      <c r="G384" s="81">
        <f>G385+G386</f>
        <v>177.4</v>
      </c>
      <c r="H384" s="81">
        <f aca="true" t="shared" si="196" ref="H384:R384">H385+H386</f>
        <v>0</v>
      </c>
      <c r="I384" s="81">
        <f t="shared" si="196"/>
        <v>0</v>
      </c>
      <c r="J384" s="81">
        <f t="shared" si="196"/>
        <v>177.4</v>
      </c>
      <c r="K384" s="81">
        <f t="shared" si="196"/>
        <v>177.4</v>
      </c>
      <c r="L384" s="81">
        <f t="shared" si="196"/>
        <v>0</v>
      </c>
      <c r="M384" s="81">
        <f t="shared" si="196"/>
        <v>0</v>
      </c>
      <c r="N384" s="81">
        <f t="shared" si="196"/>
        <v>177.4</v>
      </c>
      <c r="O384" s="81">
        <f t="shared" si="196"/>
        <v>177.4</v>
      </c>
      <c r="P384" s="81">
        <f t="shared" si="196"/>
        <v>0</v>
      </c>
      <c r="Q384" s="81">
        <f t="shared" si="196"/>
        <v>0</v>
      </c>
      <c r="R384" s="81">
        <f t="shared" si="196"/>
        <v>177.4</v>
      </c>
    </row>
    <row r="385" spans="1:18" ht="29.25" customHeight="1">
      <c r="A385" s="109" t="s">
        <v>163</v>
      </c>
      <c r="B385" s="111">
        <v>546</v>
      </c>
      <c r="C385" s="110" t="s">
        <v>112</v>
      </c>
      <c r="D385" s="110" t="s">
        <v>113</v>
      </c>
      <c r="E385" s="111" t="s">
        <v>605</v>
      </c>
      <c r="F385" s="110" t="s">
        <v>164</v>
      </c>
      <c r="G385" s="81">
        <f>H385+I385+J385</f>
        <v>124.2</v>
      </c>
      <c r="H385" s="81"/>
      <c r="I385" s="81"/>
      <c r="J385" s="81">
        <v>124.2</v>
      </c>
      <c r="K385" s="81">
        <f>L385+M385+N385</f>
        <v>124.2</v>
      </c>
      <c r="L385" s="81"/>
      <c r="M385" s="81"/>
      <c r="N385" s="81">
        <v>124.2</v>
      </c>
      <c r="O385" s="81">
        <f>P385+Q385+R385</f>
        <v>124.2</v>
      </c>
      <c r="P385" s="81"/>
      <c r="Q385" s="85"/>
      <c r="R385" s="81">
        <v>124.2</v>
      </c>
    </row>
    <row r="386" spans="1:18" ht="44.25" customHeight="1">
      <c r="A386" s="109" t="s">
        <v>86</v>
      </c>
      <c r="B386" s="111">
        <v>546</v>
      </c>
      <c r="C386" s="110" t="s">
        <v>112</v>
      </c>
      <c r="D386" s="110" t="s">
        <v>113</v>
      </c>
      <c r="E386" s="111" t="s">
        <v>605</v>
      </c>
      <c r="F386" s="110" t="s">
        <v>167</v>
      </c>
      <c r="G386" s="81">
        <f>H386+I386+J386</f>
        <v>53.2</v>
      </c>
      <c r="H386" s="81"/>
      <c r="I386" s="81"/>
      <c r="J386" s="81">
        <v>53.2</v>
      </c>
      <c r="K386" s="81">
        <f>L386+M386+N386</f>
        <v>53.2</v>
      </c>
      <c r="L386" s="81"/>
      <c r="M386" s="81"/>
      <c r="N386" s="81">
        <v>53.2</v>
      </c>
      <c r="O386" s="81">
        <f>P386+Q386+R386</f>
        <v>53.2</v>
      </c>
      <c r="P386" s="81"/>
      <c r="Q386" s="85"/>
      <c r="R386" s="81">
        <v>53.2</v>
      </c>
    </row>
    <row r="387" spans="1:18" ht="44.25" customHeight="1">
      <c r="A387" s="109" t="s">
        <v>567</v>
      </c>
      <c r="B387" s="111">
        <v>546</v>
      </c>
      <c r="C387" s="110" t="s">
        <v>112</v>
      </c>
      <c r="D387" s="110" t="s">
        <v>113</v>
      </c>
      <c r="E387" s="111" t="s">
        <v>606</v>
      </c>
      <c r="F387" s="110"/>
      <c r="G387" s="81">
        <f>G388+G389</f>
        <v>250.8</v>
      </c>
      <c r="H387" s="81">
        <f aca="true" t="shared" si="197" ref="H387:R387">H388+H389</f>
        <v>0</v>
      </c>
      <c r="I387" s="81">
        <f t="shared" si="197"/>
        <v>0</v>
      </c>
      <c r="J387" s="81">
        <f t="shared" si="197"/>
        <v>250.8</v>
      </c>
      <c r="K387" s="81">
        <f t="shared" si="197"/>
        <v>250.8</v>
      </c>
      <c r="L387" s="81">
        <f t="shared" si="197"/>
        <v>0</v>
      </c>
      <c r="M387" s="81">
        <f t="shared" si="197"/>
        <v>0</v>
      </c>
      <c r="N387" s="81">
        <f t="shared" si="197"/>
        <v>250.8</v>
      </c>
      <c r="O387" s="81">
        <f t="shared" si="197"/>
        <v>250.8</v>
      </c>
      <c r="P387" s="81">
        <f t="shared" si="197"/>
        <v>0</v>
      </c>
      <c r="Q387" s="81">
        <f t="shared" si="197"/>
        <v>0</v>
      </c>
      <c r="R387" s="81">
        <f t="shared" si="197"/>
        <v>250.8</v>
      </c>
    </row>
    <row r="388" spans="1:18" ht="30.75" customHeight="1">
      <c r="A388" s="109" t="s">
        <v>163</v>
      </c>
      <c r="B388" s="111">
        <v>546</v>
      </c>
      <c r="C388" s="110" t="s">
        <v>112</v>
      </c>
      <c r="D388" s="110" t="s">
        <v>113</v>
      </c>
      <c r="E388" s="111" t="s">
        <v>606</v>
      </c>
      <c r="F388" s="110" t="s">
        <v>164</v>
      </c>
      <c r="G388" s="81">
        <f>H388+I388+J388</f>
        <v>175.5</v>
      </c>
      <c r="H388" s="81"/>
      <c r="I388" s="81"/>
      <c r="J388" s="81">
        <v>175.5</v>
      </c>
      <c r="K388" s="81">
        <f>L388+M388+N388</f>
        <v>175.5</v>
      </c>
      <c r="L388" s="81"/>
      <c r="M388" s="81"/>
      <c r="N388" s="81">
        <v>175.5</v>
      </c>
      <c r="O388" s="81">
        <f>P388+Q388+R388</f>
        <v>175.5</v>
      </c>
      <c r="P388" s="81"/>
      <c r="Q388" s="85"/>
      <c r="R388" s="81">
        <v>175.5</v>
      </c>
    </row>
    <row r="389" spans="1:18" ht="45.75" customHeight="1">
      <c r="A389" s="109" t="s">
        <v>86</v>
      </c>
      <c r="B389" s="111">
        <v>546</v>
      </c>
      <c r="C389" s="110" t="s">
        <v>112</v>
      </c>
      <c r="D389" s="110" t="s">
        <v>113</v>
      </c>
      <c r="E389" s="111" t="s">
        <v>606</v>
      </c>
      <c r="F389" s="110" t="s">
        <v>167</v>
      </c>
      <c r="G389" s="81">
        <f>H389+I389+J389</f>
        <v>75.3</v>
      </c>
      <c r="H389" s="81"/>
      <c r="I389" s="81"/>
      <c r="J389" s="81">
        <v>75.3</v>
      </c>
      <c r="K389" s="81">
        <f>L389+M389+N389</f>
        <v>75.3</v>
      </c>
      <c r="L389" s="81"/>
      <c r="M389" s="81"/>
      <c r="N389" s="81">
        <v>75.3</v>
      </c>
      <c r="O389" s="81">
        <f>P389+Q389+R389</f>
        <v>75.3</v>
      </c>
      <c r="P389" s="81"/>
      <c r="Q389" s="85"/>
      <c r="R389" s="81">
        <v>75.3</v>
      </c>
    </row>
    <row r="390" spans="1:18" ht="43.5" customHeight="1">
      <c r="A390" s="112" t="s">
        <v>673</v>
      </c>
      <c r="B390" s="111">
        <v>546</v>
      </c>
      <c r="C390" s="110" t="s">
        <v>112</v>
      </c>
      <c r="D390" s="110" t="s">
        <v>113</v>
      </c>
      <c r="E390" s="111" t="s">
        <v>587</v>
      </c>
      <c r="F390" s="110"/>
      <c r="G390" s="81">
        <f>G391</f>
        <v>8110.1</v>
      </c>
      <c r="H390" s="81">
        <f aca="true" t="shared" si="198" ref="H390:R390">H391</f>
        <v>0</v>
      </c>
      <c r="I390" s="81">
        <f t="shared" si="198"/>
        <v>8110.1</v>
      </c>
      <c r="J390" s="81">
        <f t="shared" si="198"/>
        <v>0</v>
      </c>
      <c r="K390" s="81">
        <f t="shared" si="198"/>
        <v>7941.6</v>
      </c>
      <c r="L390" s="81">
        <f t="shared" si="198"/>
        <v>0</v>
      </c>
      <c r="M390" s="81">
        <f t="shared" si="198"/>
        <v>7941.6</v>
      </c>
      <c r="N390" s="81">
        <f t="shared" si="198"/>
        <v>0</v>
      </c>
      <c r="O390" s="81">
        <f t="shared" si="198"/>
        <v>7941.6</v>
      </c>
      <c r="P390" s="81">
        <f t="shared" si="198"/>
        <v>0</v>
      </c>
      <c r="Q390" s="81">
        <f t="shared" si="198"/>
        <v>7941.6</v>
      </c>
      <c r="R390" s="81">
        <f t="shared" si="198"/>
        <v>0</v>
      </c>
    </row>
    <row r="391" spans="1:18" ht="23.25" customHeight="1">
      <c r="A391" s="109" t="s">
        <v>163</v>
      </c>
      <c r="B391" s="111">
        <v>546</v>
      </c>
      <c r="C391" s="110" t="s">
        <v>112</v>
      </c>
      <c r="D391" s="110" t="s">
        <v>113</v>
      </c>
      <c r="E391" s="111" t="s">
        <v>587</v>
      </c>
      <c r="F391" s="110" t="s">
        <v>164</v>
      </c>
      <c r="G391" s="81">
        <f>H391+I391+J391</f>
        <v>8110.1</v>
      </c>
      <c r="H391" s="81"/>
      <c r="I391" s="81">
        <v>8110.1</v>
      </c>
      <c r="J391" s="81"/>
      <c r="K391" s="81">
        <f>L391+M391+N391</f>
        <v>7941.6</v>
      </c>
      <c r="L391" s="81"/>
      <c r="M391" s="81">
        <v>7941.6</v>
      </c>
      <c r="N391" s="81"/>
      <c r="O391" s="81">
        <f>P391+Q391+R391</f>
        <v>7941.6</v>
      </c>
      <c r="P391" s="81"/>
      <c r="Q391" s="85">
        <v>7941.6</v>
      </c>
      <c r="R391" s="85"/>
    </row>
    <row r="392" spans="1:18" ht="99" customHeight="1">
      <c r="A392" s="109" t="s">
        <v>406</v>
      </c>
      <c r="B392" s="111">
        <v>546</v>
      </c>
      <c r="C392" s="110" t="s">
        <v>112</v>
      </c>
      <c r="D392" s="110" t="s">
        <v>113</v>
      </c>
      <c r="E392" s="110" t="s">
        <v>602</v>
      </c>
      <c r="F392" s="110"/>
      <c r="G392" s="81">
        <f>G393+G394</f>
        <v>22.9</v>
      </c>
      <c r="H392" s="81">
        <f aca="true" t="shared" si="199" ref="H392:R392">H393+H394</f>
        <v>22.9</v>
      </c>
      <c r="I392" s="81">
        <f t="shared" si="199"/>
        <v>0</v>
      </c>
      <c r="J392" s="81">
        <f t="shared" si="199"/>
        <v>0</v>
      </c>
      <c r="K392" s="81">
        <f t="shared" si="199"/>
        <v>22.9</v>
      </c>
      <c r="L392" s="81">
        <f t="shared" si="199"/>
        <v>22.9</v>
      </c>
      <c r="M392" s="81">
        <f t="shared" si="199"/>
        <v>0</v>
      </c>
      <c r="N392" s="81">
        <f t="shared" si="199"/>
        <v>0</v>
      </c>
      <c r="O392" s="81">
        <f t="shared" si="199"/>
        <v>22.9</v>
      </c>
      <c r="P392" s="81">
        <f t="shared" si="199"/>
        <v>22.9</v>
      </c>
      <c r="Q392" s="81">
        <f t="shared" si="199"/>
        <v>0</v>
      </c>
      <c r="R392" s="81">
        <f t="shared" si="199"/>
        <v>0</v>
      </c>
    </row>
    <row r="393" spans="1:18" ht="27" customHeight="1">
      <c r="A393" s="109" t="s">
        <v>163</v>
      </c>
      <c r="B393" s="111">
        <v>546</v>
      </c>
      <c r="C393" s="110" t="s">
        <v>112</v>
      </c>
      <c r="D393" s="110" t="s">
        <v>113</v>
      </c>
      <c r="E393" s="110" t="s">
        <v>602</v>
      </c>
      <c r="F393" s="110" t="s">
        <v>164</v>
      </c>
      <c r="G393" s="81">
        <f>H393+I393+J393</f>
        <v>17</v>
      </c>
      <c r="H393" s="81">
        <v>17</v>
      </c>
      <c r="I393" s="81"/>
      <c r="J393" s="81"/>
      <c r="K393" s="81">
        <f>L393+M393+N393</f>
        <v>17</v>
      </c>
      <c r="L393" s="81">
        <v>17</v>
      </c>
      <c r="M393" s="81"/>
      <c r="N393" s="81"/>
      <c r="O393" s="81">
        <f>P393+Q393+R393</f>
        <v>17</v>
      </c>
      <c r="P393" s="81">
        <v>17</v>
      </c>
      <c r="Q393" s="85"/>
      <c r="R393" s="85"/>
    </row>
    <row r="394" spans="1:18" ht="43.5" customHeight="1">
      <c r="A394" s="109" t="s">
        <v>86</v>
      </c>
      <c r="B394" s="111">
        <v>546</v>
      </c>
      <c r="C394" s="110" t="s">
        <v>112</v>
      </c>
      <c r="D394" s="110" t="s">
        <v>113</v>
      </c>
      <c r="E394" s="110" t="s">
        <v>602</v>
      </c>
      <c r="F394" s="110" t="s">
        <v>167</v>
      </c>
      <c r="G394" s="81">
        <f>H394+I394+J394</f>
        <v>5.9</v>
      </c>
      <c r="H394" s="81">
        <v>5.9</v>
      </c>
      <c r="I394" s="81"/>
      <c r="J394" s="81"/>
      <c r="K394" s="81">
        <f>L394+M394+N394</f>
        <v>5.9</v>
      </c>
      <c r="L394" s="81">
        <v>5.9</v>
      </c>
      <c r="M394" s="81"/>
      <c r="N394" s="81"/>
      <c r="O394" s="81">
        <f>P394+Q394+R394</f>
        <v>5.9</v>
      </c>
      <c r="P394" s="81">
        <v>5.9</v>
      </c>
      <c r="Q394" s="85"/>
      <c r="R394" s="85"/>
    </row>
    <row r="395" spans="1:18" ht="51" customHeight="1">
      <c r="A395" s="109" t="s">
        <v>588</v>
      </c>
      <c r="B395" s="111">
        <v>546</v>
      </c>
      <c r="C395" s="110" t="s">
        <v>112</v>
      </c>
      <c r="D395" s="110" t="s">
        <v>113</v>
      </c>
      <c r="E395" s="111" t="s">
        <v>589</v>
      </c>
      <c r="F395" s="110"/>
      <c r="G395" s="81">
        <f>G396</f>
        <v>1000</v>
      </c>
      <c r="H395" s="81">
        <f aca="true" t="shared" si="200" ref="H395:R396">H396</f>
        <v>0</v>
      </c>
      <c r="I395" s="81">
        <f t="shared" si="200"/>
        <v>1000</v>
      </c>
      <c r="J395" s="81">
        <f t="shared" si="200"/>
        <v>0</v>
      </c>
      <c r="K395" s="81">
        <f t="shared" si="200"/>
        <v>500</v>
      </c>
      <c r="L395" s="81">
        <f t="shared" si="200"/>
        <v>0</v>
      </c>
      <c r="M395" s="81">
        <f t="shared" si="200"/>
        <v>500</v>
      </c>
      <c r="N395" s="81">
        <f t="shared" si="200"/>
        <v>0</v>
      </c>
      <c r="O395" s="81">
        <f t="shared" si="200"/>
        <v>500</v>
      </c>
      <c r="P395" s="81">
        <f t="shared" si="200"/>
        <v>0</v>
      </c>
      <c r="Q395" s="81">
        <f t="shared" si="200"/>
        <v>500</v>
      </c>
      <c r="R395" s="81">
        <f t="shared" si="200"/>
        <v>0</v>
      </c>
    </row>
    <row r="396" spans="1:18" ht="24.75" customHeight="1">
      <c r="A396" s="109" t="s">
        <v>177</v>
      </c>
      <c r="B396" s="111">
        <v>546</v>
      </c>
      <c r="C396" s="110" t="s">
        <v>112</v>
      </c>
      <c r="D396" s="110" t="s">
        <v>113</v>
      </c>
      <c r="E396" s="111" t="s">
        <v>590</v>
      </c>
      <c r="F396" s="110"/>
      <c r="G396" s="81">
        <f>G397</f>
        <v>1000</v>
      </c>
      <c r="H396" s="81">
        <f t="shared" si="200"/>
        <v>0</v>
      </c>
      <c r="I396" s="81">
        <f t="shared" si="200"/>
        <v>1000</v>
      </c>
      <c r="J396" s="81">
        <f t="shared" si="200"/>
        <v>0</v>
      </c>
      <c r="K396" s="81">
        <f t="shared" si="200"/>
        <v>500</v>
      </c>
      <c r="L396" s="81">
        <f t="shared" si="200"/>
        <v>0</v>
      </c>
      <c r="M396" s="81">
        <f t="shared" si="200"/>
        <v>500</v>
      </c>
      <c r="N396" s="81">
        <f t="shared" si="200"/>
        <v>0</v>
      </c>
      <c r="O396" s="81">
        <f t="shared" si="200"/>
        <v>500</v>
      </c>
      <c r="P396" s="81">
        <f t="shared" si="200"/>
        <v>0</v>
      </c>
      <c r="Q396" s="81">
        <f t="shared" si="200"/>
        <v>500</v>
      </c>
      <c r="R396" s="81">
        <f t="shared" si="200"/>
        <v>0</v>
      </c>
    </row>
    <row r="397" spans="1:18" ht="40.5" customHeight="1">
      <c r="A397" s="109" t="s">
        <v>86</v>
      </c>
      <c r="B397" s="111">
        <v>546</v>
      </c>
      <c r="C397" s="110" t="s">
        <v>112</v>
      </c>
      <c r="D397" s="110" t="s">
        <v>113</v>
      </c>
      <c r="E397" s="111" t="s">
        <v>590</v>
      </c>
      <c r="F397" s="110" t="s">
        <v>167</v>
      </c>
      <c r="G397" s="81">
        <f>H397+I397+J397</f>
        <v>1000</v>
      </c>
      <c r="H397" s="81"/>
      <c r="I397" s="81">
        <v>1000</v>
      </c>
      <c r="J397" s="81"/>
      <c r="K397" s="81">
        <f>L397+M397+N397</f>
        <v>500</v>
      </c>
      <c r="L397" s="81"/>
      <c r="M397" s="81">
        <v>500</v>
      </c>
      <c r="N397" s="81"/>
      <c r="O397" s="81">
        <f>P397+Q397+R397</f>
        <v>500</v>
      </c>
      <c r="P397" s="81"/>
      <c r="Q397" s="85">
        <v>500</v>
      </c>
      <c r="R397" s="85"/>
    </row>
    <row r="398" spans="1:18" ht="27" customHeight="1">
      <c r="A398" s="109" t="s">
        <v>319</v>
      </c>
      <c r="B398" s="111">
        <v>546</v>
      </c>
      <c r="C398" s="110" t="s">
        <v>112</v>
      </c>
      <c r="D398" s="110" t="s">
        <v>113</v>
      </c>
      <c r="E398" s="111" t="s">
        <v>223</v>
      </c>
      <c r="F398" s="110"/>
      <c r="G398" s="81">
        <f aca="true" t="shared" si="201" ref="G398:R398">G399+G402</f>
        <v>258</v>
      </c>
      <c r="H398" s="81">
        <f t="shared" si="201"/>
        <v>0</v>
      </c>
      <c r="I398" s="81">
        <f t="shared" si="201"/>
        <v>250</v>
      </c>
      <c r="J398" s="81">
        <f t="shared" si="201"/>
        <v>8</v>
      </c>
      <c r="K398" s="81">
        <f t="shared" si="201"/>
        <v>258</v>
      </c>
      <c r="L398" s="81">
        <f t="shared" si="201"/>
        <v>0</v>
      </c>
      <c r="M398" s="81">
        <f t="shared" si="201"/>
        <v>250</v>
      </c>
      <c r="N398" s="81">
        <f t="shared" si="201"/>
        <v>8</v>
      </c>
      <c r="O398" s="81">
        <f t="shared" si="201"/>
        <v>258</v>
      </c>
      <c r="P398" s="81">
        <f t="shared" si="201"/>
        <v>0</v>
      </c>
      <c r="Q398" s="81">
        <f t="shared" si="201"/>
        <v>250</v>
      </c>
      <c r="R398" s="81">
        <f t="shared" si="201"/>
        <v>8</v>
      </c>
    </row>
    <row r="399" spans="1:18" ht="41.25" customHeight="1">
      <c r="A399" s="109" t="s">
        <v>218</v>
      </c>
      <c r="B399" s="111">
        <v>546</v>
      </c>
      <c r="C399" s="110" t="s">
        <v>112</v>
      </c>
      <c r="D399" s="110" t="s">
        <v>113</v>
      </c>
      <c r="E399" s="111" t="s">
        <v>224</v>
      </c>
      <c r="F399" s="110"/>
      <c r="G399" s="81">
        <f>G400</f>
        <v>8</v>
      </c>
      <c r="H399" s="81">
        <f aca="true" t="shared" si="202" ref="H399:R399">H400</f>
        <v>0</v>
      </c>
      <c r="I399" s="81">
        <f t="shared" si="202"/>
        <v>0</v>
      </c>
      <c r="J399" s="81">
        <f t="shared" si="202"/>
        <v>8</v>
      </c>
      <c r="K399" s="81">
        <f t="shared" si="202"/>
        <v>8</v>
      </c>
      <c r="L399" s="81">
        <f t="shared" si="202"/>
        <v>0</v>
      </c>
      <c r="M399" s="81">
        <f t="shared" si="202"/>
        <v>0</v>
      </c>
      <c r="N399" s="81">
        <f t="shared" si="202"/>
        <v>8</v>
      </c>
      <c r="O399" s="81">
        <f t="shared" si="202"/>
        <v>8</v>
      </c>
      <c r="P399" s="81">
        <f t="shared" si="202"/>
        <v>0</v>
      </c>
      <c r="Q399" s="81">
        <f t="shared" si="202"/>
        <v>0</v>
      </c>
      <c r="R399" s="81">
        <f t="shared" si="202"/>
        <v>8</v>
      </c>
    </row>
    <row r="400" spans="1:18" ht="68.25" customHeight="1">
      <c r="A400" s="109" t="s">
        <v>641</v>
      </c>
      <c r="B400" s="111">
        <v>546</v>
      </c>
      <c r="C400" s="110" t="s">
        <v>112</v>
      </c>
      <c r="D400" s="110" t="s">
        <v>113</v>
      </c>
      <c r="E400" s="111" t="s">
        <v>321</v>
      </c>
      <c r="F400" s="110"/>
      <c r="G400" s="81">
        <f>G401</f>
        <v>8</v>
      </c>
      <c r="H400" s="81">
        <f aca="true" t="shared" si="203" ref="H400:R400">H401</f>
        <v>0</v>
      </c>
      <c r="I400" s="81">
        <f t="shared" si="203"/>
        <v>0</v>
      </c>
      <c r="J400" s="81">
        <f t="shared" si="203"/>
        <v>8</v>
      </c>
      <c r="K400" s="81">
        <f t="shared" si="203"/>
        <v>8</v>
      </c>
      <c r="L400" s="81">
        <f t="shared" si="203"/>
        <v>0</v>
      </c>
      <c r="M400" s="81">
        <f t="shared" si="203"/>
        <v>0</v>
      </c>
      <c r="N400" s="81">
        <f t="shared" si="203"/>
        <v>8</v>
      </c>
      <c r="O400" s="81">
        <f t="shared" si="203"/>
        <v>8</v>
      </c>
      <c r="P400" s="81">
        <f t="shared" si="203"/>
        <v>0</v>
      </c>
      <c r="Q400" s="81">
        <f t="shared" si="203"/>
        <v>0</v>
      </c>
      <c r="R400" s="81">
        <f t="shared" si="203"/>
        <v>8</v>
      </c>
    </row>
    <row r="401" spans="1:18" ht="41.25" customHeight="1">
      <c r="A401" s="109" t="s">
        <v>86</v>
      </c>
      <c r="B401" s="111">
        <v>546</v>
      </c>
      <c r="C401" s="110" t="s">
        <v>112</v>
      </c>
      <c r="D401" s="110" t="s">
        <v>113</v>
      </c>
      <c r="E401" s="111" t="s">
        <v>321</v>
      </c>
      <c r="F401" s="110" t="s">
        <v>167</v>
      </c>
      <c r="G401" s="81">
        <f>H401+I400+J401</f>
        <v>8</v>
      </c>
      <c r="H401" s="81"/>
      <c r="I401" s="81"/>
      <c r="J401" s="81">
        <v>8</v>
      </c>
      <c r="K401" s="81">
        <f>L401+M401+N401</f>
        <v>8</v>
      </c>
      <c r="L401" s="81"/>
      <c r="M401" s="81"/>
      <c r="N401" s="81">
        <v>8</v>
      </c>
      <c r="O401" s="81">
        <f>P401+Q401+R401</f>
        <v>8</v>
      </c>
      <c r="P401" s="91"/>
      <c r="Q401" s="91"/>
      <c r="R401" s="96">
        <v>8</v>
      </c>
    </row>
    <row r="402" spans="1:18" ht="42" customHeight="1">
      <c r="A402" s="109" t="s">
        <v>219</v>
      </c>
      <c r="B402" s="111">
        <v>546</v>
      </c>
      <c r="C402" s="110" t="s">
        <v>112</v>
      </c>
      <c r="D402" s="110" t="s">
        <v>113</v>
      </c>
      <c r="E402" s="111" t="s">
        <v>65</v>
      </c>
      <c r="F402" s="110"/>
      <c r="G402" s="81">
        <f>G403</f>
        <v>250</v>
      </c>
      <c r="H402" s="81">
        <f aca="true" t="shared" si="204" ref="H402:R402">H403</f>
        <v>0</v>
      </c>
      <c r="I402" s="81">
        <f t="shared" si="204"/>
        <v>250</v>
      </c>
      <c r="J402" s="81">
        <f t="shared" si="204"/>
        <v>0</v>
      </c>
      <c r="K402" s="81">
        <f t="shared" si="204"/>
        <v>250</v>
      </c>
      <c r="L402" s="81">
        <f t="shared" si="204"/>
        <v>0</v>
      </c>
      <c r="M402" s="81">
        <f t="shared" si="204"/>
        <v>250</v>
      </c>
      <c r="N402" s="81">
        <f t="shared" si="204"/>
        <v>0</v>
      </c>
      <c r="O402" s="81">
        <f t="shared" si="204"/>
        <v>250</v>
      </c>
      <c r="P402" s="81">
        <f t="shared" si="204"/>
        <v>0</v>
      </c>
      <c r="Q402" s="81">
        <f t="shared" si="204"/>
        <v>250</v>
      </c>
      <c r="R402" s="81">
        <f t="shared" si="204"/>
        <v>0</v>
      </c>
    </row>
    <row r="403" spans="1:18" ht="125.25" customHeight="1">
      <c r="A403" s="109" t="s">
        <v>600</v>
      </c>
      <c r="B403" s="111">
        <v>546</v>
      </c>
      <c r="C403" s="110" t="s">
        <v>112</v>
      </c>
      <c r="D403" s="110" t="s">
        <v>113</v>
      </c>
      <c r="E403" s="111" t="s">
        <v>68</v>
      </c>
      <c r="F403" s="110"/>
      <c r="G403" s="81">
        <f>G404</f>
        <v>250</v>
      </c>
      <c r="H403" s="81">
        <f aca="true" t="shared" si="205" ref="H403:R403">H404</f>
        <v>0</v>
      </c>
      <c r="I403" s="81">
        <f t="shared" si="205"/>
        <v>250</v>
      </c>
      <c r="J403" s="81">
        <f t="shared" si="205"/>
        <v>0</v>
      </c>
      <c r="K403" s="81">
        <f t="shared" si="205"/>
        <v>250</v>
      </c>
      <c r="L403" s="81">
        <f t="shared" si="205"/>
        <v>0</v>
      </c>
      <c r="M403" s="81">
        <f t="shared" si="205"/>
        <v>250</v>
      </c>
      <c r="N403" s="81">
        <f t="shared" si="205"/>
        <v>0</v>
      </c>
      <c r="O403" s="81">
        <f t="shared" si="205"/>
        <v>250</v>
      </c>
      <c r="P403" s="81">
        <f t="shared" si="205"/>
        <v>0</v>
      </c>
      <c r="Q403" s="81">
        <f t="shared" si="205"/>
        <v>250</v>
      </c>
      <c r="R403" s="81">
        <f t="shared" si="205"/>
        <v>0</v>
      </c>
    </row>
    <row r="404" spans="1:18" ht="18.75">
      <c r="A404" s="109" t="s">
        <v>213</v>
      </c>
      <c r="B404" s="111">
        <v>546</v>
      </c>
      <c r="C404" s="110" t="s">
        <v>112</v>
      </c>
      <c r="D404" s="110" t="s">
        <v>113</v>
      </c>
      <c r="E404" s="111" t="s">
        <v>68</v>
      </c>
      <c r="F404" s="110" t="s">
        <v>212</v>
      </c>
      <c r="G404" s="81">
        <f>H404+I404+J404</f>
        <v>250</v>
      </c>
      <c r="H404" s="81"/>
      <c r="I404" s="81">
        <v>250</v>
      </c>
      <c r="J404" s="81"/>
      <c r="K404" s="81">
        <f>L404+M404+N404</f>
        <v>250</v>
      </c>
      <c r="L404" s="81"/>
      <c r="M404" s="81">
        <v>250</v>
      </c>
      <c r="N404" s="81"/>
      <c r="O404" s="81">
        <f>P404+Q404+R404</f>
        <v>250</v>
      </c>
      <c r="P404" s="81"/>
      <c r="Q404" s="81">
        <v>250</v>
      </c>
      <c r="R404" s="85"/>
    </row>
    <row r="405" spans="1:18" ht="18.75">
      <c r="A405" s="109" t="s">
        <v>156</v>
      </c>
      <c r="B405" s="111">
        <v>546</v>
      </c>
      <c r="C405" s="110" t="s">
        <v>112</v>
      </c>
      <c r="D405" s="110" t="s">
        <v>120</v>
      </c>
      <c r="E405" s="111"/>
      <c r="F405" s="110"/>
      <c r="G405" s="81">
        <f>G406</f>
        <v>0.8</v>
      </c>
      <c r="H405" s="81">
        <f aca="true" t="shared" si="206" ref="H405:R407">H406</f>
        <v>0.8</v>
      </c>
      <c r="I405" s="81">
        <f t="shared" si="206"/>
        <v>0</v>
      </c>
      <c r="J405" s="81">
        <f t="shared" si="206"/>
        <v>0</v>
      </c>
      <c r="K405" s="81">
        <f t="shared" si="206"/>
        <v>0.9</v>
      </c>
      <c r="L405" s="81">
        <f t="shared" si="206"/>
        <v>0.9</v>
      </c>
      <c r="M405" s="81">
        <f t="shared" si="206"/>
        <v>0</v>
      </c>
      <c r="N405" s="81">
        <f t="shared" si="206"/>
        <v>0</v>
      </c>
      <c r="O405" s="81">
        <f t="shared" si="206"/>
        <v>0.8</v>
      </c>
      <c r="P405" s="81">
        <f t="shared" si="206"/>
        <v>0.8</v>
      </c>
      <c r="Q405" s="81">
        <f t="shared" si="206"/>
        <v>0</v>
      </c>
      <c r="R405" s="81">
        <f t="shared" si="206"/>
        <v>0</v>
      </c>
    </row>
    <row r="406" spans="1:18" ht="21.75" customHeight="1">
      <c r="A406" s="109" t="s">
        <v>203</v>
      </c>
      <c r="B406" s="111">
        <v>546</v>
      </c>
      <c r="C406" s="110" t="s">
        <v>112</v>
      </c>
      <c r="D406" s="110" t="s">
        <v>120</v>
      </c>
      <c r="E406" s="111" t="s">
        <v>222</v>
      </c>
      <c r="F406" s="110"/>
      <c r="G406" s="81">
        <f>G407</f>
        <v>0.8</v>
      </c>
      <c r="H406" s="81">
        <f t="shared" si="206"/>
        <v>0.8</v>
      </c>
      <c r="I406" s="81">
        <f t="shared" si="206"/>
        <v>0</v>
      </c>
      <c r="J406" s="81">
        <f t="shared" si="206"/>
        <v>0</v>
      </c>
      <c r="K406" s="81">
        <f t="shared" si="206"/>
        <v>0.9</v>
      </c>
      <c r="L406" s="81">
        <f t="shared" si="206"/>
        <v>0.9</v>
      </c>
      <c r="M406" s="81">
        <f t="shared" si="206"/>
        <v>0</v>
      </c>
      <c r="N406" s="81">
        <f t="shared" si="206"/>
        <v>0</v>
      </c>
      <c r="O406" s="81">
        <f t="shared" si="206"/>
        <v>0.8</v>
      </c>
      <c r="P406" s="81">
        <f t="shared" si="206"/>
        <v>0.8</v>
      </c>
      <c r="Q406" s="81">
        <f t="shared" si="206"/>
        <v>0</v>
      </c>
      <c r="R406" s="81">
        <f t="shared" si="206"/>
        <v>0</v>
      </c>
    </row>
    <row r="407" spans="1:18" ht="65.25" customHeight="1">
      <c r="A407" s="109" t="s">
        <v>592</v>
      </c>
      <c r="B407" s="111">
        <v>546</v>
      </c>
      <c r="C407" s="110" t="s">
        <v>112</v>
      </c>
      <c r="D407" s="110" t="s">
        <v>120</v>
      </c>
      <c r="E407" s="111" t="s">
        <v>227</v>
      </c>
      <c r="F407" s="110"/>
      <c r="G407" s="81">
        <f>G408</f>
        <v>0.8</v>
      </c>
      <c r="H407" s="81">
        <f t="shared" si="206"/>
        <v>0.8</v>
      </c>
      <c r="I407" s="81">
        <f t="shared" si="206"/>
        <v>0</v>
      </c>
      <c r="J407" s="81">
        <f t="shared" si="206"/>
        <v>0</v>
      </c>
      <c r="K407" s="81">
        <f t="shared" si="206"/>
        <v>0.9</v>
      </c>
      <c r="L407" s="81">
        <f t="shared" si="206"/>
        <v>0.9</v>
      </c>
      <c r="M407" s="81">
        <f t="shared" si="206"/>
        <v>0</v>
      </c>
      <c r="N407" s="81">
        <f t="shared" si="206"/>
        <v>0</v>
      </c>
      <c r="O407" s="81">
        <f t="shared" si="206"/>
        <v>0.8</v>
      </c>
      <c r="P407" s="81">
        <f t="shared" si="206"/>
        <v>0.8</v>
      </c>
      <c r="Q407" s="81">
        <f t="shared" si="206"/>
        <v>0</v>
      </c>
      <c r="R407" s="81">
        <f t="shared" si="206"/>
        <v>0</v>
      </c>
    </row>
    <row r="408" spans="1:18" ht="46.5" customHeight="1">
      <c r="A408" s="109" t="s">
        <v>86</v>
      </c>
      <c r="B408" s="111">
        <v>546</v>
      </c>
      <c r="C408" s="110" t="s">
        <v>112</v>
      </c>
      <c r="D408" s="110" t="s">
        <v>120</v>
      </c>
      <c r="E408" s="111" t="s">
        <v>227</v>
      </c>
      <c r="F408" s="110" t="s">
        <v>167</v>
      </c>
      <c r="G408" s="81">
        <f>H408+I407+J408</f>
        <v>0.8</v>
      </c>
      <c r="H408" s="81">
        <v>0.8</v>
      </c>
      <c r="I408" s="81"/>
      <c r="J408" s="81"/>
      <c r="K408" s="81">
        <f>L408+M408+N408</f>
        <v>0.9</v>
      </c>
      <c r="L408" s="81">
        <v>0.9</v>
      </c>
      <c r="M408" s="81"/>
      <c r="N408" s="81"/>
      <c r="O408" s="81">
        <f>P408+Q408+R408</f>
        <v>0.8</v>
      </c>
      <c r="P408" s="91">
        <v>0.8</v>
      </c>
      <c r="Q408" s="91"/>
      <c r="R408" s="91"/>
    </row>
    <row r="409" spans="1:18" ht="27.75" customHeight="1">
      <c r="A409" s="170" t="s">
        <v>684</v>
      </c>
      <c r="B409" s="111">
        <v>546</v>
      </c>
      <c r="C409" s="110" t="s">
        <v>112</v>
      </c>
      <c r="D409" s="110" t="s">
        <v>121</v>
      </c>
      <c r="E409" s="111"/>
      <c r="F409" s="110"/>
      <c r="G409" s="81">
        <f>G410</f>
        <v>2000</v>
      </c>
      <c r="H409" s="81">
        <f aca="true" t="shared" si="207" ref="H409:O411">H410</f>
        <v>0</v>
      </c>
      <c r="I409" s="81">
        <f t="shared" si="207"/>
        <v>2000</v>
      </c>
      <c r="J409" s="81">
        <f t="shared" si="207"/>
        <v>0</v>
      </c>
      <c r="K409" s="81">
        <f t="shared" si="207"/>
        <v>0</v>
      </c>
      <c r="L409" s="81">
        <f t="shared" si="207"/>
        <v>0</v>
      </c>
      <c r="M409" s="81">
        <f t="shared" si="207"/>
        <v>0</v>
      </c>
      <c r="N409" s="81">
        <f t="shared" si="207"/>
        <v>0</v>
      </c>
      <c r="O409" s="81">
        <f t="shared" si="207"/>
        <v>0</v>
      </c>
      <c r="P409" s="91"/>
      <c r="Q409" s="91"/>
      <c r="R409" s="91"/>
    </row>
    <row r="410" spans="1:18" ht="29.25" customHeight="1">
      <c r="A410" s="109" t="s">
        <v>685</v>
      </c>
      <c r="B410" s="111">
        <v>546</v>
      </c>
      <c r="C410" s="110" t="s">
        <v>112</v>
      </c>
      <c r="D410" s="110" t="s">
        <v>121</v>
      </c>
      <c r="E410" s="111" t="s">
        <v>687</v>
      </c>
      <c r="F410" s="110"/>
      <c r="G410" s="81">
        <f>G411</f>
        <v>2000</v>
      </c>
      <c r="H410" s="81">
        <f t="shared" si="207"/>
        <v>0</v>
      </c>
      <c r="I410" s="81">
        <f t="shared" si="207"/>
        <v>2000</v>
      </c>
      <c r="J410" s="81">
        <f t="shared" si="207"/>
        <v>0</v>
      </c>
      <c r="K410" s="81">
        <f t="shared" si="207"/>
        <v>0</v>
      </c>
      <c r="L410" s="81">
        <f t="shared" si="207"/>
        <v>0</v>
      </c>
      <c r="M410" s="81">
        <f t="shared" si="207"/>
        <v>0</v>
      </c>
      <c r="N410" s="81">
        <f t="shared" si="207"/>
        <v>0</v>
      </c>
      <c r="O410" s="81">
        <f t="shared" si="207"/>
        <v>0</v>
      </c>
      <c r="P410" s="91"/>
      <c r="Q410" s="91"/>
      <c r="R410" s="91"/>
    </row>
    <row r="411" spans="1:18" ht="25.5" customHeight="1">
      <c r="A411" s="109" t="s">
        <v>686</v>
      </c>
      <c r="B411" s="111">
        <v>546</v>
      </c>
      <c r="C411" s="110" t="s">
        <v>112</v>
      </c>
      <c r="D411" s="110" t="s">
        <v>121</v>
      </c>
      <c r="E411" s="111" t="s">
        <v>688</v>
      </c>
      <c r="F411" s="110"/>
      <c r="G411" s="81">
        <f>G412</f>
        <v>2000</v>
      </c>
      <c r="H411" s="81">
        <f t="shared" si="207"/>
        <v>0</v>
      </c>
      <c r="I411" s="81">
        <f t="shared" si="207"/>
        <v>2000</v>
      </c>
      <c r="J411" s="81">
        <f t="shared" si="207"/>
        <v>0</v>
      </c>
      <c r="K411" s="81">
        <f t="shared" si="207"/>
        <v>0</v>
      </c>
      <c r="L411" s="81">
        <f t="shared" si="207"/>
        <v>0</v>
      </c>
      <c r="M411" s="81">
        <f t="shared" si="207"/>
        <v>0</v>
      </c>
      <c r="N411" s="81">
        <f t="shared" si="207"/>
        <v>0</v>
      </c>
      <c r="O411" s="81">
        <f t="shared" si="207"/>
        <v>0</v>
      </c>
      <c r="P411" s="91"/>
      <c r="Q411" s="91"/>
      <c r="R411" s="91"/>
    </row>
    <row r="412" spans="1:18" ht="29.25" customHeight="1">
      <c r="A412" s="109" t="s">
        <v>693</v>
      </c>
      <c r="B412" s="111">
        <v>546</v>
      </c>
      <c r="C412" s="110" t="s">
        <v>112</v>
      </c>
      <c r="D412" s="110" t="s">
        <v>121</v>
      </c>
      <c r="E412" s="111" t="s">
        <v>688</v>
      </c>
      <c r="F412" s="110" t="s">
        <v>694</v>
      </c>
      <c r="G412" s="81">
        <f>H412+I412+J412</f>
        <v>2000</v>
      </c>
      <c r="H412" s="81"/>
      <c r="I412" s="81">
        <v>2000</v>
      </c>
      <c r="J412" s="81"/>
      <c r="K412" s="81"/>
      <c r="L412" s="81"/>
      <c r="M412" s="81"/>
      <c r="N412" s="81"/>
      <c r="O412" s="81"/>
      <c r="P412" s="91"/>
      <c r="Q412" s="91"/>
      <c r="R412" s="91"/>
    </row>
    <row r="413" spans="1:18" ht="18.75">
      <c r="A413" s="109" t="s">
        <v>114</v>
      </c>
      <c r="B413" s="111">
        <v>546</v>
      </c>
      <c r="C413" s="110" t="s">
        <v>112</v>
      </c>
      <c r="D413" s="110" t="s">
        <v>134</v>
      </c>
      <c r="E413" s="111"/>
      <c r="F413" s="110"/>
      <c r="G413" s="81">
        <f>G414</f>
        <v>14813.6</v>
      </c>
      <c r="H413" s="81">
        <f aca="true" t="shared" si="208" ref="H413:R415">H414</f>
        <v>0</v>
      </c>
      <c r="I413" s="81">
        <f t="shared" si="208"/>
        <v>14813.6</v>
      </c>
      <c r="J413" s="81">
        <f t="shared" si="208"/>
        <v>0</v>
      </c>
      <c r="K413" s="81">
        <f t="shared" si="208"/>
        <v>15000</v>
      </c>
      <c r="L413" s="81">
        <f t="shared" si="208"/>
        <v>0</v>
      </c>
      <c r="M413" s="81">
        <f t="shared" si="208"/>
        <v>15000</v>
      </c>
      <c r="N413" s="81">
        <f t="shared" si="208"/>
        <v>0</v>
      </c>
      <c r="O413" s="81">
        <f t="shared" si="208"/>
        <v>1308.9</v>
      </c>
      <c r="P413" s="81">
        <f t="shared" si="208"/>
        <v>0</v>
      </c>
      <c r="Q413" s="81">
        <f t="shared" si="208"/>
        <v>1308.9</v>
      </c>
      <c r="R413" s="81">
        <f t="shared" si="208"/>
        <v>0</v>
      </c>
    </row>
    <row r="414" spans="1:18" ht="18.75">
      <c r="A414" s="109" t="s">
        <v>318</v>
      </c>
      <c r="B414" s="111">
        <v>546</v>
      </c>
      <c r="C414" s="110" t="s">
        <v>112</v>
      </c>
      <c r="D414" s="110" t="s">
        <v>134</v>
      </c>
      <c r="E414" s="111" t="s">
        <v>228</v>
      </c>
      <c r="F414" s="110"/>
      <c r="G414" s="81">
        <f>G415</f>
        <v>14813.6</v>
      </c>
      <c r="H414" s="81">
        <f t="shared" si="208"/>
        <v>0</v>
      </c>
      <c r="I414" s="81">
        <f t="shared" si="208"/>
        <v>14813.6</v>
      </c>
      <c r="J414" s="81">
        <f t="shared" si="208"/>
        <v>0</v>
      </c>
      <c r="K414" s="81">
        <f t="shared" si="208"/>
        <v>15000</v>
      </c>
      <c r="L414" s="81">
        <f t="shared" si="208"/>
        <v>0</v>
      </c>
      <c r="M414" s="81">
        <f t="shared" si="208"/>
        <v>15000</v>
      </c>
      <c r="N414" s="81">
        <f t="shared" si="208"/>
        <v>0</v>
      </c>
      <c r="O414" s="81">
        <f t="shared" si="208"/>
        <v>1308.9</v>
      </c>
      <c r="P414" s="81">
        <f t="shared" si="208"/>
        <v>0</v>
      </c>
      <c r="Q414" s="81">
        <f t="shared" si="208"/>
        <v>1308.9</v>
      </c>
      <c r="R414" s="81">
        <f t="shared" si="208"/>
        <v>0</v>
      </c>
    </row>
    <row r="415" spans="1:18" ht="18.75">
      <c r="A415" s="109" t="s">
        <v>138</v>
      </c>
      <c r="B415" s="111">
        <v>546</v>
      </c>
      <c r="C415" s="110" t="s">
        <v>112</v>
      </c>
      <c r="D415" s="110" t="s">
        <v>134</v>
      </c>
      <c r="E415" s="111" t="s">
        <v>229</v>
      </c>
      <c r="F415" s="110"/>
      <c r="G415" s="81">
        <f>G416</f>
        <v>14813.6</v>
      </c>
      <c r="H415" s="81">
        <f t="shared" si="208"/>
        <v>0</v>
      </c>
      <c r="I415" s="81">
        <f t="shared" si="208"/>
        <v>14813.6</v>
      </c>
      <c r="J415" s="81">
        <f t="shared" si="208"/>
        <v>0</v>
      </c>
      <c r="K415" s="81">
        <f t="shared" si="208"/>
        <v>15000</v>
      </c>
      <c r="L415" s="81">
        <f t="shared" si="208"/>
        <v>0</v>
      </c>
      <c r="M415" s="81">
        <f t="shared" si="208"/>
        <v>15000</v>
      </c>
      <c r="N415" s="81">
        <f t="shared" si="208"/>
        <v>0</v>
      </c>
      <c r="O415" s="81">
        <f t="shared" si="208"/>
        <v>1308.9</v>
      </c>
      <c r="P415" s="81">
        <f t="shared" si="208"/>
        <v>0</v>
      </c>
      <c r="Q415" s="81">
        <f t="shared" si="208"/>
        <v>1308.9</v>
      </c>
      <c r="R415" s="81">
        <f t="shared" si="208"/>
        <v>0</v>
      </c>
    </row>
    <row r="416" spans="1:18" ht="18.75">
      <c r="A416" s="109" t="s">
        <v>171</v>
      </c>
      <c r="B416" s="111">
        <v>546</v>
      </c>
      <c r="C416" s="110" t="s">
        <v>112</v>
      </c>
      <c r="D416" s="110" t="s">
        <v>134</v>
      </c>
      <c r="E416" s="111" t="s">
        <v>229</v>
      </c>
      <c r="F416" s="110" t="s">
        <v>170</v>
      </c>
      <c r="G416" s="81">
        <f>H416+I416+J416</f>
        <v>14813.6</v>
      </c>
      <c r="H416" s="81"/>
      <c r="I416" s="81">
        <v>14813.6</v>
      </c>
      <c r="J416" s="81"/>
      <c r="K416" s="81">
        <f>L416+M416+N416</f>
        <v>15000</v>
      </c>
      <c r="L416" s="81"/>
      <c r="M416" s="81">
        <v>15000</v>
      </c>
      <c r="N416" s="81"/>
      <c r="O416" s="81">
        <f>P416+Q416+R416</f>
        <v>1308.9</v>
      </c>
      <c r="P416" s="85"/>
      <c r="Q416" s="81">
        <v>1308.9</v>
      </c>
      <c r="R416" s="85"/>
    </row>
    <row r="417" spans="1:18" ht="18.75">
      <c r="A417" s="109" t="s">
        <v>135</v>
      </c>
      <c r="B417" s="111">
        <v>546</v>
      </c>
      <c r="C417" s="110" t="s">
        <v>112</v>
      </c>
      <c r="D417" s="110" t="s">
        <v>147</v>
      </c>
      <c r="E417" s="111"/>
      <c r="F417" s="110"/>
      <c r="G417" s="81">
        <f>G418+G423+G431+G442+G446+G449</f>
        <v>25413.600000000002</v>
      </c>
      <c r="H417" s="81">
        <f aca="true" t="shared" si="209" ref="H417:R417">H418+H423+H431+H442+H446+H449</f>
        <v>5275.5</v>
      </c>
      <c r="I417" s="81">
        <f t="shared" si="209"/>
        <v>17937.7</v>
      </c>
      <c r="J417" s="81">
        <f t="shared" si="209"/>
        <v>2200.4</v>
      </c>
      <c r="K417" s="81">
        <f t="shared" si="209"/>
        <v>25304.4</v>
      </c>
      <c r="L417" s="81">
        <f t="shared" si="209"/>
        <v>5275.5</v>
      </c>
      <c r="M417" s="81">
        <f t="shared" si="209"/>
        <v>17828.5</v>
      </c>
      <c r="N417" s="81">
        <f t="shared" si="209"/>
        <v>2200.4</v>
      </c>
      <c r="O417" s="81">
        <f t="shared" si="209"/>
        <v>24952.4</v>
      </c>
      <c r="P417" s="81">
        <f t="shared" si="209"/>
        <v>5275.5</v>
      </c>
      <c r="Q417" s="81">
        <f t="shared" si="209"/>
        <v>17476.5</v>
      </c>
      <c r="R417" s="81">
        <f t="shared" si="209"/>
        <v>2200.4</v>
      </c>
    </row>
    <row r="418" spans="1:18" ht="43.5" customHeight="1">
      <c r="A418" s="109" t="s">
        <v>487</v>
      </c>
      <c r="B418" s="111">
        <v>546</v>
      </c>
      <c r="C418" s="110" t="s">
        <v>112</v>
      </c>
      <c r="D418" s="110" t="s">
        <v>147</v>
      </c>
      <c r="E418" s="111" t="s">
        <v>230</v>
      </c>
      <c r="F418" s="110"/>
      <c r="G418" s="81">
        <f>G419</f>
        <v>2.5</v>
      </c>
      <c r="H418" s="81">
        <f aca="true" t="shared" si="210" ref="H418:R421">H419</f>
        <v>0</v>
      </c>
      <c r="I418" s="81">
        <f t="shared" si="210"/>
        <v>2.5</v>
      </c>
      <c r="J418" s="81">
        <f t="shared" si="210"/>
        <v>0</v>
      </c>
      <c r="K418" s="81">
        <f t="shared" si="210"/>
        <v>2.5</v>
      </c>
      <c r="L418" s="81">
        <f t="shared" si="210"/>
        <v>0</v>
      </c>
      <c r="M418" s="81">
        <f t="shared" si="210"/>
        <v>2.5</v>
      </c>
      <c r="N418" s="81">
        <f t="shared" si="210"/>
        <v>0</v>
      </c>
      <c r="O418" s="81">
        <f t="shared" si="210"/>
        <v>2.5</v>
      </c>
      <c r="P418" s="81">
        <f t="shared" si="210"/>
        <v>0</v>
      </c>
      <c r="Q418" s="81">
        <f t="shared" si="210"/>
        <v>2.5</v>
      </c>
      <c r="R418" s="81">
        <f t="shared" si="210"/>
        <v>0</v>
      </c>
    </row>
    <row r="419" spans="1:18" ht="45.75" customHeight="1">
      <c r="A419" s="109" t="s">
        <v>384</v>
      </c>
      <c r="B419" s="111">
        <v>546</v>
      </c>
      <c r="C419" s="110" t="s">
        <v>112</v>
      </c>
      <c r="D419" s="110" t="s">
        <v>147</v>
      </c>
      <c r="E419" s="111" t="s">
        <v>62</v>
      </c>
      <c r="F419" s="110"/>
      <c r="G419" s="81">
        <f>G420</f>
        <v>2.5</v>
      </c>
      <c r="H419" s="81">
        <f t="shared" si="210"/>
        <v>0</v>
      </c>
      <c r="I419" s="81">
        <f t="shared" si="210"/>
        <v>2.5</v>
      </c>
      <c r="J419" s="81">
        <f t="shared" si="210"/>
        <v>0</v>
      </c>
      <c r="K419" s="81">
        <f t="shared" si="210"/>
        <v>2.5</v>
      </c>
      <c r="L419" s="81">
        <f t="shared" si="210"/>
        <v>0</v>
      </c>
      <c r="M419" s="81">
        <f t="shared" si="210"/>
        <v>2.5</v>
      </c>
      <c r="N419" s="81">
        <f t="shared" si="210"/>
        <v>0</v>
      </c>
      <c r="O419" s="81">
        <f t="shared" si="210"/>
        <v>2.5</v>
      </c>
      <c r="P419" s="81">
        <f t="shared" si="210"/>
        <v>0</v>
      </c>
      <c r="Q419" s="81">
        <f t="shared" si="210"/>
        <v>2.5</v>
      </c>
      <c r="R419" s="81">
        <f t="shared" si="210"/>
        <v>0</v>
      </c>
    </row>
    <row r="420" spans="1:18" ht="69" customHeight="1">
      <c r="A420" s="109" t="s">
        <v>63</v>
      </c>
      <c r="B420" s="111">
        <v>546</v>
      </c>
      <c r="C420" s="110" t="s">
        <v>112</v>
      </c>
      <c r="D420" s="110" t="s">
        <v>147</v>
      </c>
      <c r="E420" s="111" t="s">
        <v>495</v>
      </c>
      <c r="F420" s="110"/>
      <c r="G420" s="81">
        <f>G421</f>
        <v>2.5</v>
      </c>
      <c r="H420" s="81">
        <f t="shared" si="210"/>
        <v>0</v>
      </c>
      <c r="I420" s="81">
        <f t="shared" si="210"/>
        <v>2.5</v>
      </c>
      <c r="J420" s="81">
        <f t="shared" si="210"/>
        <v>0</v>
      </c>
      <c r="K420" s="81">
        <f t="shared" si="210"/>
        <v>2.5</v>
      </c>
      <c r="L420" s="81">
        <f t="shared" si="210"/>
        <v>0</v>
      </c>
      <c r="M420" s="81">
        <f t="shared" si="210"/>
        <v>2.5</v>
      </c>
      <c r="N420" s="81">
        <f t="shared" si="210"/>
        <v>0</v>
      </c>
      <c r="O420" s="81">
        <f t="shared" si="210"/>
        <v>2.5</v>
      </c>
      <c r="P420" s="81">
        <f t="shared" si="210"/>
        <v>0</v>
      </c>
      <c r="Q420" s="81">
        <f t="shared" si="210"/>
        <v>2.5</v>
      </c>
      <c r="R420" s="81">
        <f t="shared" si="210"/>
        <v>0</v>
      </c>
    </row>
    <row r="421" spans="1:18" ht="29.25" customHeight="1">
      <c r="A421" s="109" t="s">
        <v>200</v>
      </c>
      <c r="B421" s="111">
        <v>546</v>
      </c>
      <c r="C421" s="110" t="s">
        <v>112</v>
      </c>
      <c r="D421" s="110" t="s">
        <v>147</v>
      </c>
      <c r="E421" s="111" t="s">
        <v>496</v>
      </c>
      <c r="F421" s="110"/>
      <c r="G421" s="81">
        <f>G422</f>
        <v>2.5</v>
      </c>
      <c r="H421" s="81">
        <f t="shared" si="210"/>
        <v>0</v>
      </c>
      <c r="I421" s="81">
        <f t="shared" si="210"/>
        <v>2.5</v>
      </c>
      <c r="J421" s="81">
        <f t="shared" si="210"/>
        <v>0</v>
      </c>
      <c r="K421" s="81">
        <f t="shared" si="210"/>
        <v>2.5</v>
      </c>
      <c r="L421" s="81">
        <f t="shared" si="210"/>
        <v>0</v>
      </c>
      <c r="M421" s="81">
        <f t="shared" si="210"/>
        <v>2.5</v>
      </c>
      <c r="N421" s="81">
        <f t="shared" si="210"/>
        <v>0</v>
      </c>
      <c r="O421" s="81">
        <f t="shared" si="210"/>
        <v>2.5</v>
      </c>
      <c r="P421" s="81">
        <f t="shared" si="210"/>
        <v>0</v>
      </c>
      <c r="Q421" s="81">
        <f t="shared" si="210"/>
        <v>2.5</v>
      </c>
      <c r="R421" s="81">
        <f t="shared" si="210"/>
        <v>0</v>
      </c>
    </row>
    <row r="422" spans="1:18" ht="48" customHeight="1">
      <c r="A422" s="109" t="s">
        <v>86</v>
      </c>
      <c r="B422" s="111">
        <v>546</v>
      </c>
      <c r="C422" s="110" t="s">
        <v>112</v>
      </c>
      <c r="D422" s="110" t="s">
        <v>147</v>
      </c>
      <c r="E422" s="111" t="s">
        <v>496</v>
      </c>
      <c r="F422" s="110" t="s">
        <v>167</v>
      </c>
      <c r="G422" s="81">
        <f>H422+I422+J422</f>
        <v>2.5</v>
      </c>
      <c r="H422" s="81"/>
      <c r="I422" s="81">
        <v>2.5</v>
      </c>
      <c r="J422" s="81"/>
      <c r="K422" s="81">
        <f>L422+M422+N422</f>
        <v>2.5</v>
      </c>
      <c r="L422" s="81"/>
      <c r="M422" s="81">
        <v>2.5</v>
      </c>
      <c r="N422" s="81"/>
      <c r="O422" s="81">
        <f>P422+Q422+R422</f>
        <v>2.5</v>
      </c>
      <c r="P422" s="85"/>
      <c r="Q422" s="85">
        <v>2.5</v>
      </c>
      <c r="R422" s="85"/>
    </row>
    <row r="423" spans="1:18" ht="42" customHeight="1">
      <c r="A423" s="109" t="s">
        <v>461</v>
      </c>
      <c r="B423" s="111">
        <v>546</v>
      </c>
      <c r="C423" s="110" t="s">
        <v>112</v>
      </c>
      <c r="D423" s="110" t="s">
        <v>147</v>
      </c>
      <c r="E423" s="111" t="s">
        <v>231</v>
      </c>
      <c r="F423" s="111"/>
      <c r="G423" s="81">
        <f>G424</f>
        <v>90</v>
      </c>
      <c r="H423" s="81">
        <f aca="true" t="shared" si="211" ref="H423:R423">H424</f>
        <v>0</v>
      </c>
      <c r="I423" s="81">
        <f t="shared" si="211"/>
        <v>90</v>
      </c>
      <c r="J423" s="81">
        <f t="shared" si="211"/>
        <v>0</v>
      </c>
      <c r="K423" s="81">
        <f t="shared" si="211"/>
        <v>90</v>
      </c>
      <c r="L423" s="81">
        <f t="shared" si="211"/>
        <v>0</v>
      </c>
      <c r="M423" s="81">
        <f t="shared" si="211"/>
        <v>90</v>
      </c>
      <c r="N423" s="81">
        <f t="shared" si="211"/>
        <v>0</v>
      </c>
      <c r="O423" s="81">
        <f t="shared" si="211"/>
        <v>90</v>
      </c>
      <c r="P423" s="81">
        <f t="shared" si="211"/>
        <v>0</v>
      </c>
      <c r="Q423" s="81">
        <f t="shared" si="211"/>
        <v>90</v>
      </c>
      <c r="R423" s="81">
        <f t="shared" si="211"/>
        <v>0</v>
      </c>
    </row>
    <row r="424" spans="1:18" ht="42" customHeight="1">
      <c r="A424" s="109" t="s">
        <v>462</v>
      </c>
      <c r="B424" s="111">
        <v>546</v>
      </c>
      <c r="C424" s="110" t="s">
        <v>112</v>
      </c>
      <c r="D424" s="110" t="s">
        <v>147</v>
      </c>
      <c r="E424" s="111" t="s">
        <v>292</v>
      </c>
      <c r="F424" s="111"/>
      <c r="G424" s="81">
        <f>G425+G428</f>
        <v>90</v>
      </c>
      <c r="H424" s="81">
        <f aca="true" t="shared" si="212" ref="H424:R424">H425+H428</f>
        <v>0</v>
      </c>
      <c r="I424" s="81">
        <f t="shared" si="212"/>
        <v>90</v>
      </c>
      <c r="J424" s="81">
        <f t="shared" si="212"/>
        <v>0</v>
      </c>
      <c r="K424" s="81">
        <f t="shared" si="212"/>
        <v>90</v>
      </c>
      <c r="L424" s="81">
        <f t="shared" si="212"/>
        <v>0</v>
      </c>
      <c r="M424" s="81">
        <f t="shared" si="212"/>
        <v>90</v>
      </c>
      <c r="N424" s="81">
        <f t="shared" si="212"/>
        <v>0</v>
      </c>
      <c r="O424" s="81">
        <f t="shared" si="212"/>
        <v>90</v>
      </c>
      <c r="P424" s="81">
        <f t="shared" si="212"/>
        <v>0</v>
      </c>
      <c r="Q424" s="81">
        <f t="shared" si="212"/>
        <v>90</v>
      </c>
      <c r="R424" s="81">
        <f t="shared" si="212"/>
        <v>0</v>
      </c>
    </row>
    <row r="425" spans="1:18" ht="43.5" customHeight="1">
      <c r="A425" s="109" t="s">
        <v>32</v>
      </c>
      <c r="B425" s="111">
        <v>546</v>
      </c>
      <c r="C425" s="110" t="s">
        <v>112</v>
      </c>
      <c r="D425" s="110" t="s">
        <v>147</v>
      </c>
      <c r="E425" s="111" t="s">
        <v>295</v>
      </c>
      <c r="F425" s="111"/>
      <c r="G425" s="81">
        <f>G426</f>
        <v>10</v>
      </c>
      <c r="H425" s="81">
        <f aca="true" t="shared" si="213" ref="H425:R426">H426</f>
        <v>0</v>
      </c>
      <c r="I425" s="81">
        <f t="shared" si="213"/>
        <v>10</v>
      </c>
      <c r="J425" s="81">
        <f t="shared" si="213"/>
        <v>0</v>
      </c>
      <c r="K425" s="81">
        <f t="shared" si="213"/>
        <v>10</v>
      </c>
      <c r="L425" s="81">
        <f t="shared" si="213"/>
        <v>0</v>
      </c>
      <c r="M425" s="81">
        <f t="shared" si="213"/>
        <v>10</v>
      </c>
      <c r="N425" s="81">
        <f t="shared" si="213"/>
        <v>0</v>
      </c>
      <c r="O425" s="81">
        <f t="shared" si="213"/>
        <v>10</v>
      </c>
      <c r="P425" s="81">
        <f t="shared" si="213"/>
        <v>0</v>
      </c>
      <c r="Q425" s="81">
        <f t="shared" si="213"/>
        <v>10</v>
      </c>
      <c r="R425" s="81">
        <f t="shared" si="213"/>
        <v>0</v>
      </c>
    </row>
    <row r="426" spans="1:18" ht="45" customHeight="1">
      <c r="A426" s="109" t="s">
        <v>197</v>
      </c>
      <c r="B426" s="111">
        <v>546</v>
      </c>
      <c r="C426" s="110" t="s">
        <v>112</v>
      </c>
      <c r="D426" s="110" t="s">
        <v>147</v>
      </c>
      <c r="E426" s="111" t="s">
        <v>296</v>
      </c>
      <c r="F426" s="111"/>
      <c r="G426" s="81">
        <f>G427</f>
        <v>10</v>
      </c>
      <c r="H426" s="81">
        <f t="shared" si="213"/>
        <v>0</v>
      </c>
      <c r="I426" s="81">
        <f t="shared" si="213"/>
        <v>10</v>
      </c>
      <c r="J426" s="81">
        <f t="shared" si="213"/>
        <v>0</v>
      </c>
      <c r="K426" s="81">
        <f t="shared" si="213"/>
        <v>10</v>
      </c>
      <c r="L426" s="81">
        <f t="shared" si="213"/>
        <v>0</v>
      </c>
      <c r="M426" s="81">
        <f t="shared" si="213"/>
        <v>10</v>
      </c>
      <c r="N426" s="81">
        <f t="shared" si="213"/>
        <v>0</v>
      </c>
      <c r="O426" s="81">
        <f t="shared" si="213"/>
        <v>10</v>
      </c>
      <c r="P426" s="81">
        <f t="shared" si="213"/>
        <v>0</v>
      </c>
      <c r="Q426" s="81">
        <f t="shared" si="213"/>
        <v>10</v>
      </c>
      <c r="R426" s="81">
        <f t="shared" si="213"/>
        <v>0</v>
      </c>
    </row>
    <row r="427" spans="1:18" ht="44.25" customHeight="1">
      <c r="A427" s="109" t="s">
        <v>86</v>
      </c>
      <c r="B427" s="111">
        <v>546</v>
      </c>
      <c r="C427" s="110" t="s">
        <v>112</v>
      </c>
      <c r="D427" s="110" t="s">
        <v>147</v>
      </c>
      <c r="E427" s="111" t="s">
        <v>296</v>
      </c>
      <c r="F427" s="111">
        <v>240</v>
      </c>
      <c r="G427" s="81">
        <f>H427+I427+J427</f>
        <v>10</v>
      </c>
      <c r="H427" s="81"/>
      <c r="I427" s="81">
        <v>10</v>
      </c>
      <c r="J427" s="81"/>
      <c r="K427" s="81">
        <f>L427+M427+N427</f>
        <v>10</v>
      </c>
      <c r="L427" s="81"/>
      <c r="M427" s="81">
        <v>10</v>
      </c>
      <c r="N427" s="81"/>
      <c r="O427" s="81">
        <f>P427+Q427+R427</f>
        <v>10</v>
      </c>
      <c r="P427" s="85"/>
      <c r="Q427" s="85">
        <v>10</v>
      </c>
      <c r="R427" s="85"/>
    </row>
    <row r="428" spans="1:18" ht="43.5" customHeight="1">
      <c r="A428" s="109" t="s">
        <v>283</v>
      </c>
      <c r="B428" s="111">
        <v>546</v>
      </c>
      <c r="C428" s="110" t="s">
        <v>112</v>
      </c>
      <c r="D428" s="110" t="s">
        <v>147</v>
      </c>
      <c r="E428" s="111" t="s">
        <v>298</v>
      </c>
      <c r="F428" s="111"/>
      <c r="G428" s="81">
        <f>G429</f>
        <v>80</v>
      </c>
      <c r="H428" s="81">
        <f aca="true" t="shared" si="214" ref="H428:R429">H429</f>
        <v>0</v>
      </c>
      <c r="I428" s="81">
        <f t="shared" si="214"/>
        <v>80</v>
      </c>
      <c r="J428" s="81">
        <f t="shared" si="214"/>
        <v>0</v>
      </c>
      <c r="K428" s="81">
        <f t="shared" si="214"/>
        <v>80</v>
      </c>
      <c r="L428" s="81">
        <f t="shared" si="214"/>
        <v>0</v>
      </c>
      <c r="M428" s="81">
        <f t="shared" si="214"/>
        <v>80</v>
      </c>
      <c r="N428" s="81">
        <f t="shared" si="214"/>
        <v>0</v>
      </c>
      <c r="O428" s="81">
        <f t="shared" si="214"/>
        <v>80</v>
      </c>
      <c r="P428" s="81">
        <f t="shared" si="214"/>
        <v>0</v>
      </c>
      <c r="Q428" s="81">
        <f t="shared" si="214"/>
        <v>80</v>
      </c>
      <c r="R428" s="81">
        <f t="shared" si="214"/>
        <v>0</v>
      </c>
    </row>
    <row r="429" spans="1:18" ht="37.5">
      <c r="A429" s="109" t="s">
        <v>284</v>
      </c>
      <c r="B429" s="111">
        <v>546</v>
      </c>
      <c r="C429" s="110" t="s">
        <v>112</v>
      </c>
      <c r="D429" s="110" t="s">
        <v>147</v>
      </c>
      <c r="E429" s="111" t="s">
        <v>297</v>
      </c>
      <c r="F429" s="111"/>
      <c r="G429" s="81">
        <f>G430</f>
        <v>80</v>
      </c>
      <c r="H429" s="81">
        <f t="shared" si="214"/>
        <v>0</v>
      </c>
      <c r="I429" s="81">
        <f t="shared" si="214"/>
        <v>80</v>
      </c>
      <c r="J429" s="81">
        <f t="shared" si="214"/>
        <v>0</v>
      </c>
      <c r="K429" s="81">
        <f t="shared" si="214"/>
        <v>80</v>
      </c>
      <c r="L429" s="81">
        <f t="shared" si="214"/>
        <v>0</v>
      </c>
      <c r="M429" s="81">
        <f t="shared" si="214"/>
        <v>80</v>
      </c>
      <c r="N429" s="81">
        <f t="shared" si="214"/>
        <v>0</v>
      </c>
      <c r="O429" s="81">
        <f t="shared" si="214"/>
        <v>80</v>
      </c>
      <c r="P429" s="81">
        <f t="shared" si="214"/>
        <v>0</v>
      </c>
      <c r="Q429" s="81">
        <f t="shared" si="214"/>
        <v>80</v>
      </c>
      <c r="R429" s="81">
        <f t="shared" si="214"/>
        <v>0</v>
      </c>
    </row>
    <row r="430" spans="1:18" ht="45.75" customHeight="1">
      <c r="A430" s="109" t="s">
        <v>86</v>
      </c>
      <c r="B430" s="111">
        <v>546</v>
      </c>
      <c r="C430" s="110" t="s">
        <v>112</v>
      </c>
      <c r="D430" s="110" t="s">
        <v>147</v>
      </c>
      <c r="E430" s="111" t="s">
        <v>297</v>
      </c>
      <c r="F430" s="111">
        <v>240</v>
      </c>
      <c r="G430" s="81">
        <f>H430+I430+J430</f>
        <v>80</v>
      </c>
      <c r="H430" s="81"/>
      <c r="I430" s="81">
        <v>80</v>
      </c>
      <c r="J430" s="81"/>
      <c r="K430" s="81">
        <f>L430+M430+N430</f>
        <v>80</v>
      </c>
      <c r="L430" s="81"/>
      <c r="M430" s="81">
        <v>80</v>
      </c>
      <c r="N430" s="81"/>
      <c r="O430" s="81">
        <f>P430+Q430+R430</f>
        <v>80</v>
      </c>
      <c r="P430" s="85"/>
      <c r="Q430" s="85">
        <v>80</v>
      </c>
      <c r="R430" s="85"/>
    </row>
    <row r="431" spans="1:18" ht="45" customHeight="1">
      <c r="A431" s="109" t="s">
        <v>443</v>
      </c>
      <c r="B431" s="111">
        <v>546</v>
      </c>
      <c r="C431" s="110" t="s">
        <v>112</v>
      </c>
      <c r="D431" s="110" t="s">
        <v>147</v>
      </c>
      <c r="E431" s="111" t="s">
        <v>259</v>
      </c>
      <c r="F431" s="111"/>
      <c r="G431" s="81">
        <f>G432</f>
        <v>19770.600000000002</v>
      </c>
      <c r="H431" s="81">
        <f aca="true" t="shared" si="215" ref="H431:R431">H432</f>
        <v>0</v>
      </c>
      <c r="I431" s="81">
        <f t="shared" si="215"/>
        <v>17570.2</v>
      </c>
      <c r="J431" s="81">
        <f t="shared" si="215"/>
        <v>2200.4</v>
      </c>
      <c r="K431" s="81">
        <f t="shared" si="215"/>
        <v>19661.4</v>
      </c>
      <c r="L431" s="81">
        <f t="shared" si="215"/>
        <v>0</v>
      </c>
      <c r="M431" s="81">
        <f t="shared" si="215"/>
        <v>17461</v>
      </c>
      <c r="N431" s="81">
        <f t="shared" si="215"/>
        <v>2200.4</v>
      </c>
      <c r="O431" s="81">
        <f t="shared" si="215"/>
        <v>19309.4</v>
      </c>
      <c r="P431" s="81">
        <f t="shared" si="215"/>
        <v>0</v>
      </c>
      <c r="Q431" s="81">
        <f t="shared" si="215"/>
        <v>17109</v>
      </c>
      <c r="R431" s="81">
        <f t="shared" si="215"/>
        <v>2200.4</v>
      </c>
    </row>
    <row r="432" spans="1:18" ht="47.25" customHeight="1">
      <c r="A432" s="109" t="s">
        <v>517</v>
      </c>
      <c r="B432" s="111">
        <v>546</v>
      </c>
      <c r="C432" s="110" t="s">
        <v>112</v>
      </c>
      <c r="D432" s="110" t="s">
        <v>147</v>
      </c>
      <c r="E432" s="111" t="s">
        <v>260</v>
      </c>
      <c r="F432" s="111"/>
      <c r="G432" s="81">
        <f>G433+G437+G440</f>
        <v>19770.600000000002</v>
      </c>
      <c r="H432" s="81">
        <f aca="true" t="shared" si="216" ref="H432:R432">H433+H437+H440</f>
        <v>0</v>
      </c>
      <c r="I432" s="81">
        <f t="shared" si="216"/>
        <v>17570.2</v>
      </c>
      <c r="J432" s="81">
        <f t="shared" si="216"/>
        <v>2200.4</v>
      </c>
      <c r="K432" s="81">
        <f t="shared" si="216"/>
        <v>19661.4</v>
      </c>
      <c r="L432" s="81">
        <f t="shared" si="216"/>
        <v>0</v>
      </c>
      <c r="M432" s="81">
        <f t="shared" si="216"/>
        <v>17461</v>
      </c>
      <c r="N432" s="81">
        <f t="shared" si="216"/>
        <v>2200.4</v>
      </c>
      <c r="O432" s="81">
        <f t="shared" si="216"/>
        <v>19309.4</v>
      </c>
      <c r="P432" s="81">
        <f t="shared" si="216"/>
        <v>0</v>
      </c>
      <c r="Q432" s="81">
        <f t="shared" si="216"/>
        <v>17109</v>
      </c>
      <c r="R432" s="81">
        <f t="shared" si="216"/>
        <v>2200.4</v>
      </c>
    </row>
    <row r="433" spans="1:18" ht="25.5" customHeight="1">
      <c r="A433" s="117" t="s">
        <v>324</v>
      </c>
      <c r="B433" s="111">
        <v>546</v>
      </c>
      <c r="C433" s="110" t="s">
        <v>112</v>
      </c>
      <c r="D433" s="110" t="s">
        <v>147</v>
      </c>
      <c r="E433" s="111" t="s">
        <v>453</v>
      </c>
      <c r="F433" s="111"/>
      <c r="G433" s="81">
        <f>G434+G435+G436</f>
        <v>14151.500000000002</v>
      </c>
      <c r="H433" s="81">
        <f aca="true" t="shared" si="217" ref="H433:R433">H434+H435+H436</f>
        <v>0</v>
      </c>
      <c r="I433" s="81">
        <f t="shared" si="217"/>
        <v>14151.500000000002</v>
      </c>
      <c r="J433" s="81">
        <f t="shared" si="217"/>
        <v>0</v>
      </c>
      <c r="K433" s="81">
        <f t="shared" si="217"/>
        <v>14134.000000000002</v>
      </c>
      <c r="L433" s="81">
        <f t="shared" si="217"/>
        <v>0</v>
      </c>
      <c r="M433" s="81">
        <f t="shared" si="217"/>
        <v>14134.000000000002</v>
      </c>
      <c r="N433" s="81">
        <f t="shared" si="217"/>
        <v>0</v>
      </c>
      <c r="O433" s="81">
        <f t="shared" si="217"/>
        <v>13782.000000000002</v>
      </c>
      <c r="P433" s="81">
        <f t="shared" si="217"/>
        <v>0</v>
      </c>
      <c r="Q433" s="81">
        <f t="shared" si="217"/>
        <v>13782.000000000002</v>
      </c>
      <c r="R433" s="81">
        <f t="shared" si="217"/>
        <v>0</v>
      </c>
    </row>
    <row r="434" spans="1:18" ht="24.75" customHeight="1">
      <c r="A434" s="109" t="s">
        <v>575</v>
      </c>
      <c r="B434" s="111">
        <v>546</v>
      </c>
      <c r="C434" s="110" t="s">
        <v>112</v>
      </c>
      <c r="D434" s="110" t="s">
        <v>147</v>
      </c>
      <c r="E434" s="111" t="s">
        <v>453</v>
      </c>
      <c r="F434" s="111">
        <v>110</v>
      </c>
      <c r="G434" s="81">
        <f>H434+I434+J434</f>
        <v>13052.2</v>
      </c>
      <c r="H434" s="81"/>
      <c r="I434" s="81">
        <v>13052.2</v>
      </c>
      <c r="J434" s="81"/>
      <c r="K434" s="81">
        <f>L434+M434+N434</f>
        <v>12649.7</v>
      </c>
      <c r="L434" s="81"/>
      <c r="M434" s="81">
        <v>12649.7</v>
      </c>
      <c r="N434" s="81"/>
      <c r="O434" s="81">
        <f>P434+Q434+R434</f>
        <v>12649.7</v>
      </c>
      <c r="P434" s="91"/>
      <c r="Q434" s="81">
        <v>12649.7</v>
      </c>
      <c r="R434" s="91"/>
    </row>
    <row r="435" spans="1:18" ht="43.5" customHeight="1">
      <c r="A435" s="109" t="s">
        <v>86</v>
      </c>
      <c r="B435" s="111">
        <v>546</v>
      </c>
      <c r="C435" s="110" t="s">
        <v>112</v>
      </c>
      <c r="D435" s="110" t="s">
        <v>147</v>
      </c>
      <c r="E435" s="111" t="s">
        <v>453</v>
      </c>
      <c r="F435" s="111">
        <v>240</v>
      </c>
      <c r="G435" s="81">
        <f>H435+I435+J435</f>
        <v>1099.2</v>
      </c>
      <c r="H435" s="81"/>
      <c r="I435" s="93">
        <v>1099.2</v>
      </c>
      <c r="J435" s="81"/>
      <c r="K435" s="81">
        <f>L435+M435+N435</f>
        <v>1484.2</v>
      </c>
      <c r="L435" s="81"/>
      <c r="M435" s="93">
        <v>1484.2</v>
      </c>
      <c r="N435" s="81"/>
      <c r="O435" s="81">
        <f>P435+Q435+R435</f>
        <v>1132.2</v>
      </c>
      <c r="P435" s="91"/>
      <c r="Q435" s="93">
        <v>1132.2</v>
      </c>
      <c r="R435" s="91"/>
    </row>
    <row r="436" spans="1:18" ht="18.75">
      <c r="A436" s="109" t="s">
        <v>165</v>
      </c>
      <c r="B436" s="111">
        <v>546</v>
      </c>
      <c r="C436" s="110" t="s">
        <v>112</v>
      </c>
      <c r="D436" s="110" t="s">
        <v>147</v>
      </c>
      <c r="E436" s="111" t="s">
        <v>453</v>
      </c>
      <c r="F436" s="111">
        <v>850</v>
      </c>
      <c r="G436" s="81">
        <f>H436+I436+J436</f>
        <v>0.1</v>
      </c>
      <c r="H436" s="81"/>
      <c r="I436" s="81">
        <v>0.1</v>
      </c>
      <c r="J436" s="81"/>
      <c r="K436" s="81">
        <f>L436+M436+N436</f>
        <v>0.1</v>
      </c>
      <c r="L436" s="81"/>
      <c r="M436" s="81">
        <v>0.1</v>
      </c>
      <c r="N436" s="81"/>
      <c r="O436" s="81">
        <f>P436+Q436+R436</f>
        <v>0.1</v>
      </c>
      <c r="P436" s="91"/>
      <c r="Q436" s="81">
        <v>0.1</v>
      </c>
      <c r="R436" s="91"/>
    </row>
    <row r="437" spans="1:18" ht="40.5" customHeight="1">
      <c r="A437" s="109" t="s">
        <v>359</v>
      </c>
      <c r="B437" s="111">
        <v>546</v>
      </c>
      <c r="C437" s="110" t="s">
        <v>112</v>
      </c>
      <c r="D437" s="110" t="s">
        <v>147</v>
      </c>
      <c r="E437" s="111" t="s">
        <v>454</v>
      </c>
      <c r="F437" s="111"/>
      <c r="G437" s="81">
        <f>G438+G439</f>
        <v>2200.4</v>
      </c>
      <c r="H437" s="81">
        <f aca="true" t="shared" si="218" ref="H437:R437">H438+H439</f>
        <v>0</v>
      </c>
      <c r="I437" s="81">
        <f t="shared" si="218"/>
        <v>0</v>
      </c>
      <c r="J437" s="81">
        <f t="shared" si="218"/>
        <v>2200.4</v>
      </c>
      <c r="K437" s="81">
        <f t="shared" si="218"/>
        <v>2200.4</v>
      </c>
      <c r="L437" s="81">
        <f t="shared" si="218"/>
        <v>0</v>
      </c>
      <c r="M437" s="81">
        <f t="shared" si="218"/>
        <v>0</v>
      </c>
      <c r="N437" s="81">
        <f t="shared" si="218"/>
        <v>2200.4</v>
      </c>
      <c r="O437" s="81">
        <f t="shared" si="218"/>
        <v>2200.4</v>
      </c>
      <c r="P437" s="81">
        <f t="shared" si="218"/>
        <v>0</v>
      </c>
      <c r="Q437" s="81">
        <f t="shared" si="218"/>
        <v>0</v>
      </c>
      <c r="R437" s="81">
        <f t="shared" si="218"/>
        <v>2200.4</v>
      </c>
    </row>
    <row r="438" spans="1:18" ht="25.5" customHeight="1">
      <c r="A438" s="109" t="s">
        <v>575</v>
      </c>
      <c r="B438" s="111">
        <v>546</v>
      </c>
      <c r="C438" s="110" t="s">
        <v>112</v>
      </c>
      <c r="D438" s="110" t="s">
        <v>147</v>
      </c>
      <c r="E438" s="111" t="s">
        <v>454</v>
      </c>
      <c r="F438" s="111">
        <v>110</v>
      </c>
      <c r="G438" s="81">
        <f>H438+I438+J438</f>
        <v>2075.4</v>
      </c>
      <c r="H438" s="81"/>
      <c r="I438" s="81"/>
      <c r="J438" s="81">
        <v>2075.4</v>
      </c>
      <c r="K438" s="81">
        <f>L438+M438+N438</f>
        <v>2089.4</v>
      </c>
      <c r="L438" s="81"/>
      <c r="M438" s="81"/>
      <c r="N438" s="81">
        <v>2089.4</v>
      </c>
      <c r="O438" s="81">
        <f>P438+Q438+R438</f>
        <v>2089.4</v>
      </c>
      <c r="P438" s="81"/>
      <c r="Q438" s="81"/>
      <c r="R438" s="81">
        <v>2089.4</v>
      </c>
    </row>
    <row r="439" spans="1:18" ht="44.25" customHeight="1">
      <c r="A439" s="109" t="s">
        <v>86</v>
      </c>
      <c r="B439" s="111">
        <v>546</v>
      </c>
      <c r="C439" s="110" t="s">
        <v>112</v>
      </c>
      <c r="D439" s="110" t="s">
        <v>147</v>
      </c>
      <c r="E439" s="111" t="s">
        <v>454</v>
      </c>
      <c r="F439" s="111">
        <v>240</v>
      </c>
      <c r="G439" s="81">
        <f>H439+I439+J439</f>
        <v>125</v>
      </c>
      <c r="H439" s="81"/>
      <c r="I439" s="81"/>
      <c r="J439" s="81">
        <v>125</v>
      </c>
      <c r="K439" s="81">
        <f>L439+M439+N439</f>
        <v>111</v>
      </c>
      <c r="L439" s="81"/>
      <c r="M439" s="81"/>
      <c r="N439" s="81">
        <v>111</v>
      </c>
      <c r="O439" s="81">
        <f>P439+Q439+R439</f>
        <v>111</v>
      </c>
      <c r="P439" s="81"/>
      <c r="Q439" s="81"/>
      <c r="R439" s="81">
        <v>111</v>
      </c>
    </row>
    <row r="440" spans="1:18" ht="45" customHeight="1">
      <c r="A440" s="112" t="s">
        <v>673</v>
      </c>
      <c r="B440" s="111">
        <v>546</v>
      </c>
      <c r="C440" s="110" t="s">
        <v>112</v>
      </c>
      <c r="D440" s="110" t="s">
        <v>147</v>
      </c>
      <c r="E440" s="111" t="s">
        <v>537</v>
      </c>
      <c r="F440" s="111"/>
      <c r="G440" s="81">
        <f>G441</f>
        <v>3418.7</v>
      </c>
      <c r="H440" s="81">
        <f aca="true" t="shared" si="219" ref="H440:R440">H441</f>
        <v>0</v>
      </c>
      <c r="I440" s="81">
        <f t="shared" si="219"/>
        <v>3418.7</v>
      </c>
      <c r="J440" s="81">
        <f t="shared" si="219"/>
        <v>0</v>
      </c>
      <c r="K440" s="81">
        <f t="shared" si="219"/>
        <v>3327</v>
      </c>
      <c r="L440" s="81">
        <f t="shared" si="219"/>
        <v>0</v>
      </c>
      <c r="M440" s="81">
        <f t="shared" si="219"/>
        <v>3327</v>
      </c>
      <c r="N440" s="81">
        <f t="shared" si="219"/>
        <v>0</v>
      </c>
      <c r="O440" s="81">
        <f t="shared" si="219"/>
        <v>3327</v>
      </c>
      <c r="P440" s="81">
        <f t="shared" si="219"/>
        <v>0</v>
      </c>
      <c r="Q440" s="81">
        <f t="shared" si="219"/>
        <v>3327</v>
      </c>
      <c r="R440" s="81">
        <f t="shared" si="219"/>
        <v>0</v>
      </c>
    </row>
    <row r="441" spans="1:18" ht="25.5" customHeight="1">
      <c r="A441" s="109" t="s">
        <v>575</v>
      </c>
      <c r="B441" s="111">
        <v>546</v>
      </c>
      <c r="C441" s="110" t="s">
        <v>112</v>
      </c>
      <c r="D441" s="110" t="s">
        <v>147</v>
      </c>
      <c r="E441" s="111" t="s">
        <v>537</v>
      </c>
      <c r="F441" s="111">
        <v>110</v>
      </c>
      <c r="G441" s="81">
        <f>H441+I441+J441</f>
        <v>3418.7</v>
      </c>
      <c r="H441" s="81"/>
      <c r="I441" s="81">
        <f>2867.7+551</f>
        <v>3418.7</v>
      </c>
      <c r="J441" s="81"/>
      <c r="K441" s="81">
        <f>L441+M441+N441</f>
        <v>3327</v>
      </c>
      <c r="L441" s="81"/>
      <c r="M441" s="81">
        <f>2790+537</f>
        <v>3327</v>
      </c>
      <c r="N441" s="81"/>
      <c r="O441" s="81">
        <f>P441+Q441+R441</f>
        <v>3327</v>
      </c>
      <c r="P441" s="81"/>
      <c r="Q441" s="81">
        <f>2790+537</f>
        <v>3327</v>
      </c>
      <c r="R441" s="81"/>
    </row>
    <row r="442" spans="1:18" ht="44.25" customHeight="1">
      <c r="A442" s="118" t="s">
        <v>528</v>
      </c>
      <c r="B442" s="111">
        <v>546</v>
      </c>
      <c r="C442" s="110" t="s">
        <v>112</v>
      </c>
      <c r="D442" s="110" t="s">
        <v>147</v>
      </c>
      <c r="E442" s="144" t="s">
        <v>522</v>
      </c>
      <c r="F442" s="111"/>
      <c r="G442" s="81">
        <f>G443</f>
        <v>50</v>
      </c>
      <c r="H442" s="81">
        <f aca="true" t="shared" si="220" ref="H442:R444">H443</f>
        <v>0</v>
      </c>
      <c r="I442" s="81">
        <f t="shared" si="220"/>
        <v>50</v>
      </c>
      <c r="J442" s="81">
        <f t="shared" si="220"/>
        <v>0</v>
      </c>
      <c r="K442" s="81">
        <f t="shared" si="220"/>
        <v>50</v>
      </c>
      <c r="L442" s="81">
        <f t="shared" si="220"/>
        <v>0</v>
      </c>
      <c r="M442" s="81">
        <f t="shared" si="220"/>
        <v>50</v>
      </c>
      <c r="N442" s="81">
        <f t="shared" si="220"/>
        <v>0</v>
      </c>
      <c r="O442" s="81">
        <f t="shared" si="220"/>
        <v>50</v>
      </c>
      <c r="P442" s="81">
        <f t="shared" si="220"/>
        <v>0</v>
      </c>
      <c r="Q442" s="81">
        <f t="shared" si="220"/>
        <v>50</v>
      </c>
      <c r="R442" s="81">
        <f t="shared" si="220"/>
        <v>0</v>
      </c>
    </row>
    <row r="443" spans="1:18" ht="45.75" customHeight="1">
      <c r="A443" s="118" t="s">
        <v>529</v>
      </c>
      <c r="B443" s="111">
        <v>546</v>
      </c>
      <c r="C443" s="110" t="s">
        <v>112</v>
      </c>
      <c r="D443" s="110" t="s">
        <v>147</v>
      </c>
      <c r="E443" s="144" t="s">
        <v>523</v>
      </c>
      <c r="F443" s="111"/>
      <c r="G443" s="81">
        <f>G444</f>
        <v>50</v>
      </c>
      <c r="H443" s="81">
        <f t="shared" si="220"/>
        <v>0</v>
      </c>
      <c r="I443" s="81">
        <f t="shared" si="220"/>
        <v>50</v>
      </c>
      <c r="J443" s="81">
        <f t="shared" si="220"/>
        <v>0</v>
      </c>
      <c r="K443" s="81">
        <f t="shared" si="220"/>
        <v>50</v>
      </c>
      <c r="L443" s="81">
        <f t="shared" si="220"/>
        <v>0</v>
      </c>
      <c r="M443" s="81">
        <f t="shared" si="220"/>
        <v>50</v>
      </c>
      <c r="N443" s="81">
        <f t="shared" si="220"/>
        <v>0</v>
      </c>
      <c r="O443" s="81">
        <f t="shared" si="220"/>
        <v>50</v>
      </c>
      <c r="P443" s="81">
        <f t="shared" si="220"/>
        <v>0</v>
      </c>
      <c r="Q443" s="81">
        <f t="shared" si="220"/>
        <v>50</v>
      </c>
      <c r="R443" s="81">
        <f t="shared" si="220"/>
        <v>0</v>
      </c>
    </row>
    <row r="444" spans="1:18" ht="27.75" customHeight="1">
      <c r="A444" s="118" t="s">
        <v>571</v>
      </c>
      <c r="B444" s="111">
        <v>546</v>
      </c>
      <c r="C444" s="110" t="s">
        <v>112</v>
      </c>
      <c r="D444" s="110" t="s">
        <v>147</v>
      </c>
      <c r="E444" s="110" t="s">
        <v>570</v>
      </c>
      <c r="F444" s="111"/>
      <c r="G444" s="81">
        <f>G445</f>
        <v>50</v>
      </c>
      <c r="H444" s="81">
        <f t="shared" si="220"/>
        <v>0</v>
      </c>
      <c r="I444" s="81">
        <f t="shared" si="220"/>
        <v>50</v>
      </c>
      <c r="J444" s="81">
        <f t="shared" si="220"/>
        <v>0</v>
      </c>
      <c r="K444" s="81">
        <f t="shared" si="220"/>
        <v>50</v>
      </c>
      <c r="L444" s="81">
        <f t="shared" si="220"/>
        <v>0</v>
      </c>
      <c r="M444" s="81">
        <f t="shared" si="220"/>
        <v>50</v>
      </c>
      <c r="N444" s="81">
        <f t="shared" si="220"/>
        <v>0</v>
      </c>
      <c r="O444" s="81">
        <f t="shared" si="220"/>
        <v>50</v>
      </c>
      <c r="P444" s="81">
        <f t="shared" si="220"/>
        <v>0</v>
      </c>
      <c r="Q444" s="81">
        <f t="shared" si="220"/>
        <v>50</v>
      </c>
      <c r="R444" s="81">
        <f t="shared" si="220"/>
        <v>0</v>
      </c>
    </row>
    <row r="445" spans="1:18" ht="49.5" customHeight="1">
      <c r="A445" s="109" t="s">
        <v>86</v>
      </c>
      <c r="B445" s="111">
        <v>546</v>
      </c>
      <c r="C445" s="110" t="s">
        <v>112</v>
      </c>
      <c r="D445" s="110" t="s">
        <v>147</v>
      </c>
      <c r="E445" s="110" t="s">
        <v>570</v>
      </c>
      <c r="F445" s="111">
        <v>240</v>
      </c>
      <c r="G445" s="81">
        <f>H445+I445+J445</f>
        <v>50</v>
      </c>
      <c r="H445" s="81"/>
      <c r="I445" s="81">
        <v>50</v>
      </c>
      <c r="J445" s="81"/>
      <c r="K445" s="81">
        <f>L445+M445+N445</f>
        <v>50</v>
      </c>
      <c r="L445" s="81"/>
      <c r="M445" s="81">
        <v>50</v>
      </c>
      <c r="N445" s="81"/>
      <c r="O445" s="81">
        <f>P445+Q445+R445</f>
        <v>50</v>
      </c>
      <c r="P445" s="81"/>
      <c r="Q445" s="81">
        <v>50</v>
      </c>
      <c r="R445" s="81"/>
    </row>
    <row r="446" spans="1:18" ht="27.75" customHeight="1">
      <c r="A446" s="109" t="s">
        <v>152</v>
      </c>
      <c r="B446" s="111">
        <v>546</v>
      </c>
      <c r="C446" s="110" t="s">
        <v>112</v>
      </c>
      <c r="D446" s="110" t="s">
        <v>147</v>
      </c>
      <c r="E446" s="119" t="s">
        <v>222</v>
      </c>
      <c r="F446" s="110"/>
      <c r="G446" s="81">
        <f>G447</f>
        <v>5275.5</v>
      </c>
      <c r="H446" s="81">
        <f aca="true" t="shared" si="221" ref="H446:R447">H447</f>
        <v>5275.5</v>
      </c>
      <c r="I446" s="81">
        <f t="shared" si="221"/>
        <v>0</v>
      </c>
      <c r="J446" s="81">
        <f t="shared" si="221"/>
        <v>0</v>
      </c>
      <c r="K446" s="81">
        <f t="shared" si="221"/>
        <v>5275.5</v>
      </c>
      <c r="L446" s="81">
        <f t="shared" si="221"/>
        <v>5275.5</v>
      </c>
      <c r="M446" s="81">
        <f t="shared" si="221"/>
        <v>0</v>
      </c>
      <c r="N446" s="81">
        <f t="shared" si="221"/>
        <v>0</v>
      </c>
      <c r="O446" s="81">
        <f t="shared" si="221"/>
        <v>5275.5</v>
      </c>
      <c r="P446" s="81">
        <f t="shared" si="221"/>
        <v>5275.5</v>
      </c>
      <c r="Q446" s="81">
        <f t="shared" si="221"/>
        <v>0</v>
      </c>
      <c r="R446" s="81">
        <f t="shared" si="221"/>
        <v>0</v>
      </c>
    </row>
    <row r="447" spans="1:18" ht="99" customHeight="1">
      <c r="A447" s="109" t="s">
        <v>90</v>
      </c>
      <c r="B447" s="111">
        <v>546</v>
      </c>
      <c r="C447" s="110" t="s">
        <v>112</v>
      </c>
      <c r="D447" s="110" t="s">
        <v>147</v>
      </c>
      <c r="E447" s="119" t="s">
        <v>232</v>
      </c>
      <c r="F447" s="110"/>
      <c r="G447" s="81">
        <f>G448</f>
        <v>5275.5</v>
      </c>
      <c r="H447" s="81">
        <f t="shared" si="221"/>
        <v>5275.5</v>
      </c>
      <c r="I447" s="81">
        <f t="shared" si="221"/>
        <v>0</v>
      </c>
      <c r="J447" s="81">
        <f t="shared" si="221"/>
        <v>0</v>
      </c>
      <c r="K447" s="81">
        <f t="shared" si="221"/>
        <v>5275.5</v>
      </c>
      <c r="L447" s="81">
        <f t="shared" si="221"/>
        <v>5275.5</v>
      </c>
      <c r="M447" s="81">
        <f t="shared" si="221"/>
        <v>0</v>
      </c>
      <c r="N447" s="81">
        <f t="shared" si="221"/>
        <v>0</v>
      </c>
      <c r="O447" s="81">
        <f t="shared" si="221"/>
        <v>5275.5</v>
      </c>
      <c r="P447" s="81">
        <f t="shared" si="221"/>
        <v>5275.5</v>
      </c>
      <c r="Q447" s="81">
        <f t="shared" si="221"/>
        <v>0</v>
      </c>
      <c r="R447" s="81">
        <f t="shared" si="221"/>
        <v>0</v>
      </c>
    </row>
    <row r="448" spans="1:18" ht="18.75">
      <c r="A448" s="109" t="s">
        <v>179</v>
      </c>
      <c r="B448" s="111">
        <v>546</v>
      </c>
      <c r="C448" s="110" t="s">
        <v>112</v>
      </c>
      <c r="D448" s="110" t="s">
        <v>147</v>
      </c>
      <c r="E448" s="119" t="s">
        <v>232</v>
      </c>
      <c r="F448" s="110" t="s">
        <v>178</v>
      </c>
      <c r="G448" s="81">
        <f>H448+I448+J448</f>
        <v>5275.5</v>
      </c>
      <c r="H448" s="81">
        <v>5275.5</v>
      </c>
      <c r="I448" s="81"/>
      <c r="J448" s="81"/>
      <c r="K448" s="81">
        <f>L448+M448+N448</f>
        <v>5275.5</v>
      </c>
      <c r="L448" s="81">
        <v>5275.5</v>
      </c>
      <c r="M448" s="81"/>
      <c r="N448" s="81"/>
      <c r="O448" s="81">
        <f>P448+Q448+R448</f>
        <v>5275.5</v>
      </c>
      <c r="P448" s="90">
        <v>5275.5</v>
      </c>
      <c r="Q448" s="91"/>
      <c r="R448" s="91"/>
    </row>
    <row r="449" spans="1:18" ht="46.5" customHeight="1">
      <c r="A449" s="109" t="s">
        <v>193</v>
      </c>
      <c r="B449" s="111">
        <v>546</v>
      </c>
      <c r="C449" s="110" t="s">
        <v>112</v>
      </c>
      <c r="D449" s="110" t="s">
        <v>147</v>
      </c>
      <c r="E449" s="111" t="s">
        <v>233</v>
      </c>
      <c r="F449" s="110"/>
      <c r="G449" s="81">
        <f>G450</f>
        <v>225</v>
      </c>
      <c r="H449" s="81">
        <f aca="true" t="shared" si="222" ref="H449:R449">H450</f>
        <v>0</v>
      </c>
      <c r="I449" s="81">
        <f t="shared" si="222"/>
        <v>225</v>
      </c>
      <c r="J449" s="81">
        <f t="shared" si="222"/>
        <v>0</v>
      </c>
      <c r="K449" s="81">
        <f t="shared" si="222"/>
        <v>225</v>
      </c>
      <c r="L449" s="81">
        <f t="shared" si="222"/>
        <v>0</v>
      </c>
      <c r="M449" s="81">
        <f t="shared" si="222"/>
        <v>225</v>
      </c>
      <c r="N449" s="81">
        <f t="shared" si="222"/>
        <v>0</v>
      </c>
      <c r="O449" s="81">
        <f t="shared" si="222"/>
        <v>225</v>
      </c>
      <c r="P449" s="81">
        <f t="shared" si="222"/>
        <v>0</v>
      </c>
      <c r="Q449" s="81">
        <f t="shared" si="222"/>
        <v>225</v>
      </c>
      <c r="R449" s="81">
        <f t="shared" si="222"/>
        <v>0</v>
      </c>
    </row>
    <row r="450" spans="1:18" ht="18.75">
      <c r="A450" s="109" t="s">
        <v>139</v>
      </c>
      <c r="B450" s="111">
        <v>546</v>
      </c>
      <c r="C450" s="110" t="s">
        <v>112</v>
      </c>
      <c r="D450" s="110" t="s">
        <v>147</v>
      </c>
      <c r="E450" s="111" t="s">
        <v>258</v>
      </c>
      <c r="F450" s="110"/>
      <c r="G450" s="81">
        <f>G451+G452</f>
        <v>225</v>
      </c>
      <c r="H450" s="81">
        <f aca="true" t="shared" si="223" ref="H450:R450">H451+H452</f>
        <v>0</v>
      </c>
      <c r="I450" s="81">
        <f t="shared" si="223"/>
        <v>225</v>
      </c>
      <c r="J450" s="81">
        <f t="shared" si="223"/>
        <v>0</v>
      </c>
      <c r="K450" s="81">
        <f t="shared" si="223"/>
        <v>225</v>
      </c>
      <c r="L450" s="81">
        <f t="shared" si="223"/>
        <v>0</v>
      </c>
      <c r="M450" s="81">
        <f t="shared" si="223"/>
        <v>225</v>
      </c>
      <c r="N450" s="81">
        <f t="shared" si="223"/>
        <v>0</v>
      </c>
      <c r="O450" s="81">
        <f t="shared" si="223"/>
        <v>225</v>
      </c>
      <c r="P450" s="81">
        <f t="shared" si="223"/>
        <v>0</v>
      </c>
      <c r="Q450" s="81">
        <f t="shared" si="223"/>
        <v>225</v>
      </c>
      <c r="R450" s="81">
        <f t="shared" si="223"/>
        <v>0</v>
      </c>
    </row>
    <row r="451" spans="1:18" ht="43.5" customHeight="1">
      <c r="A451" s="109" t="s">
        <v>86</v>
      </c>
      <c r="B451" s="111">
        <v>546</v>
      </c>
      <c r="C451" s="110" t="s">
        <v>112</v>
      </c>
      <c r="D451" s="110" t="s">
        <v>147</v>
      </c>
      <c r="E451" s="111" t="s">
        <v>258</v>
      </c>
      <c r="F451" s="110" t="s">
        <v>167</v>
      </c>
      <c r="G451" s="81">
        <f>H451+I451+J451</f>
        <v>125</v>
      </c>
      <c r="H451" s="81"/>
      <c r="I451" s="81">
        <v>125</v>
      </c>
      <c r="J451" s="81"/>
      <c r="K451" s="81">
        <f>L451+M451+N451</f>
        <v>125</v>
      </c>
      <c r="L451" s="81"/>
      <c r="M451" s="81">
        <v>125</v>
      </c>
      <c r="N451" s="81"/>
      <c r="O451" s="81">
        <f>P451+Q451+R451</f>
        <v>125</v>
      </c>
      <c r="P451" s="85"/>
      <c r="Q451" s="81">
        <v>125</v>
      </c>
      <c r="R451" s="85"/>
    </row>
    <row r="452" spans="1:18" ht="18.75">
      <c r="A452" s="109" t="s">
        <v>165</v>
      </c>
      <c r="B452" s="111">
        <v>546</v>
      </c>
      <c r="C452" s="110" t="s">
        <v>112</v>
      </c>
      <c r="D452" s="110" t="s">
        <v>147</v>
      </c>
      <c r="E452" s="111" t="s">
        <v>258</v>
      </c>
      <c r="F452" s="110" t="s">
        <v>166</v>
      </c>
      <c r="G452" s="81">
        <f>H452+I452+J452</f>
        <v>100</v>
      </c>
      <c r="H452" s="81"/>
      <c r="I452" s="81">
        <v>100</v>
      </c>
      <c r="J452" s="81"/>
      <c r="K452" s="81">
        <f>L452+M452+N452</f>
        <v>100</v>
      </c>
      <c r="L452" s="81"/>
      <c r="M452" s="81">
        <v>100</v>
      </c>
      <c r="N452" s="81"/>
      <c r="O452" s="81">
        <f>P452+Q452+R452</f>
        <v>100</v>
      </c>
      <c r="P452" s="85"/>
      <c r="Q452" s="81">
        <v>100</v>
      </c>
      <c r="R452" s="85"/>
    </row>
    <row r="453" spans="1:18" ht="18.75">
      <c r="A453" s="154" t="s">
        <v>689</v>
      </c>
      <c r="B453" s="111">
        <v>546</v>
      </c>
      <c r="C453" s="110" t="s">
        <v>116</v>
      </c>
      <c r="D453" s="110" t="s">
        <v>373</v>
      </c>
      <c r="E453" s="111"/>
      <c r="F453" s="110"/>
      <c r="G453" s="81">
        <f>G454</f>
        <v>6.4</v>
      </c>
      <c r="H453" s="81">
        <f aca="true" t="shared" si="224" ref="H453:O456">H454</f>
        <v>0</v>
      </c>
      <c r="I453" s="81">
        <f t="shared" si="224"/>
        <v>6.4</v>
      </c>
      <c r="J453" s="81">
        <f t="shared" si="224"/>
        <v>0</v>
      </c>
      <c r="K453" s="81">
        <f t="shared" si="224"/>
        <v>0</v>
      </c>
      <c r="L453" s="155">
        <f t="shared" si="224"/>
        <v>0</v>
      </c>
      <c r="M453" s="155">
        <f t="shared" si="224"/>
        <v>0</v>
      </c>
      <c r="N453" s="155">
        <f t="shared" si="224"/>
        <v>0</v>
      </c>
      <c r="O453" s="155">
        <f t="shared" si="224"/>
        <v>0</v>
      </c>
      <c r="P453" s="85"/>
      <c r="Q453" s="81"/>
      <c r="R453" s="85"/>
    </row>
    <row r="454" spans="1:18" ht="18.75">
      <c r="A454" s="154" t="s">
        <v>690</v>
      </c>
      <c r="B454" s="111">
        <v>546</v>
      </c>
      <c r="C454" s="110" t="s">
        <v>116</v>
      </c>
      <c r="D454" s="110" t="s">
        <v>115</v>
      </c>
      <c r="E454" s="111"/>
      <c r="F454" s="110"/>
      <c r="G454" s="81">
        <f>G455</f>
        <v>6.4</v>
      </c>
      <c r="H454" s="81">
        <f t="shared" si="224"/>
        <v>0</v>
      </c>
      <c r="I454" s="81">
        <f t="shared" si="224"/>
        <v>6.4</v>
      </c>
      <c r="J454" s="81">
        <f t="shared" si="224"/>
        <v>0</v>
      </c>
      <c r="K454" s="81">
        <f t="shared" si="224"/>
        <v>0</v>
      </c>
      <c r="L454" s="155">
        <f t="shared" si="224"/>
        <v>0</v>
      </c>
      <c r="M454" s="155">
        <f t="shared" si="224"/>
        <v>0</v>
      </c>
      <c r="N454" s="155">
        <f t="shared" si="224"/>
        <v>0</v>
      </c>
      <c r="O454" s="155">
        <f t="shared" si="224"/>
        <v>0</v>
      </c>
      <c r="P454" s="85"/>
      <c r="Q454" s="81"/>
      <c r="R454" s="85"/>
    </row>
    <row r="455" spans="1:18" ht="18.75">
      <c r="A455" s="154" t="s">
        <v>318</v>
      </c>
      <c r="B455" s="111">
        <v>546</v>
      </c>
      <c r="C455" s="110" t="s">
        <v>116</v>
      </c>
      <c r="D455" s="110" t="s">
        <v>115</v>
      </c>
      <c r="E455" s="111" t="s">
        <v>228</v>
      </c>
      <c r="F455" s="110"/>
      <c r="G455" s="81">
        <f>G456</f>
        <v>6.4</v>
      </c>
      <c r="H455" s="81">
        <f t="shared" si="224"/>
        <v>0</v>
      </c>
      <c r="I455" s="81">
        <f t="shared" si="224"/>
        <v>6.4</v>
      </c>
      <c r="J455" s="81">
        <f t="shared" si="224"/>
        <v>0</v>
      </c>
      <c r="K455" s="81">
        <f t="shared" si="224"/>
        <v>0</v>
      </c>
      <c r="L455" s="155">
        <f t="shared" si="224"/>
        <v>0</v>
      </c>
      <c r="M455" s="155">
        <f t="shared" si="224"/>
        <v>0</v>
      </c>
      <c r="N455" s="155">
        <f t="shared" si="224"/>
        <v>0</v>
      </c>
      <c r="O455" s="155">
        <f t="shared" si="224"/>
        <v>0</v>
      </c>
      <c r="P455" s="85"/>
      <c r="Q455" s="81"/>
      <c r="R455" s="85"/>
    </row>
    <row r="456" spans="1:18" ht="18.75">
      <c r="A456" s="154" t="s">
        <v>138</v>
      </c>
      <c r="B456" s="111">
        <v>546</v>
      </c>
      <c r="C456" s="110" t="s">
        <v>116</v>
      </c>
      <c r="D456" s="110" t="s">
        <v>115</v>
      </c>
      <c r="E456" s="111" t="s">
        <v>229</v>
      </c>
      <c r="F456" s="110"/>
      <c r="G456" s="81">
        <f>G457</f>
        <v>6.4</v>
      </c>
      <c r="H456" s="81">
        <f t="shared" si="224"/>
        <v>0</v>
      </c>
      <c r="I456" s="81">
        <f t="shared" si="224"/>
        <v>6.4</v>
      </c>
      <c r="J456" s="81">
        <f t="shared" si="224"/>
        <v>0</v>
      </c>
      <c r="K456" s="81">
        <f t="shared" si="224"/>
        <v>0</v>
      </c>
      <c r="L456" s="155">
        <f t="shared" si="224"/>
        <v>0</v>
      </c>
      <c r="M456" s="155">
        <f t="shared" si="224"/>
        <v>0</v>
      </c>
      <c r="N456" s="155">
        <f t="shared" si="224"/>
        <v>0</v>
      </c>
      <c r="O456" s="155">
        <f t="shared" si="224"/>
        <v>0</v>
      </c>
      <c r="P456" s="85"/>
      <c r="Q456" s="81"/>
      <c r="R456" s="85"/>
    </row>
    <row r="457" spans="1:18" ht="37.5">
      <c r="A457" s="109" t="s">
        <v>86</v>
      </c>
      <c r="B457" s="111">
        <v>546</v>
      </c>
      <c r="C457" s="110" t="s">
        <v>116</v>
      </c>
      <c r="D457" s="110" t="s">
        <v>115</v>
      </c>
      <c r="E457" s="111" t="s">
        <v>229</v>
      </c>
      <c r="F457" s="110" t="s">
        <v>167</v>
      </c>
      <c r="G457" s="81">
        <f>H457+I457+J457</f>
        <v>6.4</v>
      </c>
      <c r="H457" s="81"/>
      <c r="I457" s="81">
        <v>6.4</v>
      </c>
      <c r="J457" s="81"/>
      <c r="K457" s="81"/>
      <c r="L457" s="155"/>
      <c r="M457" s="155"/>
      <c r="N457" s="155"/>
      <c r="O457" s="155"/>
      <c r="P457" s="85"/>
      <c r="Q457" s="81"/>
      <c r="R457" s="85"/>
    </row>
    <row r="458" spans="1:18" ht="39" customHeight="1">
      <c r="A458" s="109" t="s">
        <v>194</v>
      </c>
      <c r="B458" s="111">
        <v>546</v>
      </c>
      <c r="C458" s="110" t="s">
        <v>115</v>
      </c>
      <c r="D458" s="110" t="s">
        <v>373</v>
      </c>
      <c r="E458" s="111"/>
      <c r="F458" s="110"/>
      <c r="G458" s="81">
        <f aca="true" t="shared" si="225" ref="G458:R458">G468+G480+G459</f>
        <v>1526.4</v>
      </c>
      <c r="H458" s="81">
        <f t="shared" si="225"/>
        <v>833.6</v>
      </c>
      <c r="I458" s="81">
        <f t="shared" si="225"/>
        <v>638.1</v>
      </c>
      <c r="J458" s="81">
        <f t="shared" si="225"/>
        <v>54.7</v>
      </c>
      <c r="K458" s="81">
        <f t="shared" si="225"/>
        <v>701.1</v>
      </c>
      <c r="L458" s="81">
        <f t="shared" si="225"/>
        <v>220.6</v>
      </c>
      <c r="M458" s="81">
        <f t="shared" si="225"/>
        <v>425.8</v>
      </c>
      <c r="N458" s="81">
        <f t="shared" si="225"/>
        <v>54.7</v>
      </c>
      <c r="O458" s="81">
        <f t="shared" si="225"/>
        <v>701.1</v>
      </c>
      <c r="P458" s="81">
        <f t="shared" si="225"/>
        <v>220.6</v>
      </c>
      <c r="Q458" s="81">
        <f t="shared" si="225"/>
        <v>425.8</v>
      </c>
      <c r="R458" s="81">
        <f t="shared" si="225"/>
        <v>54.7</v>
      </c>
    </row>
    <row r="459" spans="1:18" ht="18.75">
      <c r="A459" s="109" t="s">
        <v>565</v>
      </c>
      <c r="B459" s="111">
        <v>546</v>
      </c>
      <c r="C459" s="110" t="s">
        <v>115</v>
      </c>
      <c r="D459" s="110" t="s">
        <v>117</v>
      </c>
      <c r="E459" s="110"/>
      <c r="F459" s="81"/>
      <c r="G459" s="81">
        <f>G460</f>
        <v>132.4</v>
      </c>
      <c r="H459" s="81">
        <f aca="true" t="shared" si="226" ref="H459:R459">H460</f>
        <v>0</v>
      </c>
      <c r="I459" s="81">
        <f t="shared" si="226"/>
        <v>105</v>
      </c>
      <c r="J459" s="81">
        <f t="shared" si="226"/>
        <v>27.4</v>
      </c>
      <c r="K459" s="81">
        <f t="shared" si="226"/>
        <v>177.4</v>
      </c>
      <c r="L459" s="81">
        <f t="shared" si="226"/>
        <v>0</v>
      </c>
      <c r="M459" s="81">
        <f t="shared" si="226"/>
        <v>150</v>
      </c>
      <c r="N459" s="81">
        <f t="shared" si="226"/>
        <v>27.4</v>
      </c>
      <c r="O459" s="81">
        <f t="shared" si="226"/>
        <v>177.4</v>
      </c>
      <c r="P459" s="81">
        <f t="shared" si="226"/>
        <v>0</v>
      </c>
      <c r="Q459" s="81">
        <f t="shared" si="226"/>
        <v>150</v>
      </c>
      <c r="R459" s="81">
        <f t="shared" si="226"/>
        <v>27.4</v>
      </c>
    </row>
    <row r="460" spans="1:18" ht="46.5" customHeight="1">
      <c r="A460" s="109" t="s">
        <v>487</v>
      </c>
      <c r="B460" s="111">
        <v>546</v>
      </c>
      <c r="C460" s="110" t="s">
        <v>115</v>
      </c>
      <c r="D460" s="110" t="s">
        <v>117</v>
      </c>
      <c r="E460" s="111" t="s">
        <v>230</v>
      </c>
      <c r="F460" s="81"/>
      <c r="G460" s="81">
        <f>G461</f>
        <v>132.4</v>
      </c>
      <c r="H460" s="81">
        <f aca="true" t="shared" si="227" ref="H460:R461">H461</f>
        <v>0</v>
      </c>
      <c r="I460" s="81">
        <f t="shared" si="227"/>
        <v>105</v>
      </c>
      <c r="J460" s="81">
        <f t="shared" si="227"/>
        <v>27.4</v>
      </c>
      <c r="K460" s="81">
        <f t="shared" si="227"/>
        <v>177.4</v>
      </c>
      <c r="L460" s="81">
        <f t="shared" si="227"/>
        <v>0</v>
      </c>
      <c r="M460" s="81">
        <f t="shared" si="227"/>
        <v>150</v>
      </c>
      <c r="N460" s="81">
        <f t="shared" si="227"/>
        <v>27.4</v>
      </c>
      <c r="O460" s="81">
        <f t="shared" si="227"/>
        <v>177.4</v>
      </c>
      <c r="P460" s="81">
        <f t="shared" si="227"/>
        <v>0</v>
      </c>
      <c r="Q460" s="81">
        <f t="shared" si="227"/>
        <v>150</v>
      </c>
      <c r="R460" s="81">
        <f t="shared" si="227"/>
        <v>27.4</v>
      </c>
    </row>
    <row r="461" spans="1:18" ht="27.75" customHeight="1">
      <c r="A461" s="109" t="s">
        <v>650</v>
      </c>
      <c r="B461" s="111">
        <v>546</v>
      </c>
      <c r="C461" s="110" t="s">
        <v>115</v>
      </c>
      <c r="D461" s="110" t="s">
        <v>117</v>
      </c>
      <c r="E461" s="111" t="s">
        <v>646</v>
      </c>
      <c r="F461" s="81"/>
      <c r="G461" s="81">
        <f>G462</f>
        <v>132.4</v>
      </c>
      <c r="H461" s="81">
        <f t="shared" si="227"/>
        <v>0</v>
      </c>
      <c r="I461" s="81">
        <f t="shared" si="227"/>
        <v>105</v>
      </c>
      <c r="J461" s="81">
        <f t="shared" si="227"/>
        <v>27.4</v>
      </c>
      <c r="K461" s="81">
        <f t="shared" si="227"/>
        <v>177.4</v>
      </c>
      <c r="L461" s="81">
        <f t="shared" si="227"/>
        <v>0</v>
      </c>
      <c r="M461" s="81">
        <f t="shared" si="227"/>
        <v>150</v>
      </c>
      <c r="N461" s="81">
        <f t="shared" si="227"/>
        <v>27.4</v>
      </c>
      <c r="O461" s="81">
        <f t="shared" si="227"/>
        <v>177.4</v>
      </c>
      <c r="P461" s="81">
        <f t="shared" si="227"/>
        <v>0</v>
      </c>
      <c r="Q461" s="81">
        <f t="shared" si="227"/>
        <v>150</v>
      </c>
      <c r="R461" s="81">
        <f t="shared" si="227"/>
        <v>27.4</v>
      </c>
    </row>
    <row r="462" spans="1:18" ht="62.25" customHeight="1">
      <c r="A462" s="109" t="s">
        <v>651</v>
      </c>
      <c r="B462" s="111">
        <v>546</v>
      </c>
      <c r="C462" s="110" t="s">
        <v>115</v>
      </c>
      <c r="D462" s="110" t="s">
        <v>117</v>
      </c>
      <c r="E462" s="111" t="s">
        <v>647</v>
      </c>
      <c r="F462" s="81"/>
      <c r="G462" s="81">
        <f>G463+G465</f>
        <v>132.4</v>
      </c>
      <c r="H462" s="81">
        <f aca="true" t="shared" si="228" ref="H462:R462">H463+H465</f>
        <v>0</v>
      </c>
      <c r="I462" s="81">
        <f t="shared" si="228"/>
        <v>105</v>
      </c>
      <c r="J462" s="81">
        <f t="shared" si="228"/>
        <v>27.4</v>
      </c>
      <c r="K462" s="81">
        <f t="shared" si="228"/>
        <v>177.4</v>
      </c>
      <c r="L462" s="81">
        <f t="shared" si="228"/>
        <v>0</v>
      </c>
      <c r="M462" s="81">
        <f t="shared" si="228"/>
        <v>150</v>
      </c>
      <c r="N462" s="81">
        <f t="shared" si="228"/>
        <v>27.4</v>
      </c>
      <c r="O462" s="81">
        <f t="shared" si="228"/>
        <v>177.4</v>
      </c>
      <c r="P462" s="81">
        <f t="shared" si="228"/>
        <v>0</v>
      </c>
      <c r="Q462" s="81">
        <f t="shared" si="228"/>
        <v>150</v>
      </c>
      <c r="R462" s="81">
        <f t="shared" si="228"/>
        <v>27.4</v>
      </c>
    </row>
    <row r="463" spans="1:18" ht="84" customHeight="1">
      <c r="A463" s="109" t="s">
        <v>566</v>
      </c>
      <c r="B463" s="111">
        <v>546</v>
      </c>
      <c r="C463" s="110" t="s">
        <v>115</v>
      </c>
      <c r="D463" s="110" t="s">
        <v>117</v>
      </c>
      <c r="E463" s="111" t="s">
        <v>649</v>
      </c>
      <c r="F463" s="81"/>
      <c r="G463" s="81">
        <f>G464</f>
        <v>105</v>
      </c>
      <c r="H463" s="81">
        <f aca="true" t="shared" si="229" ref="H463:R463">H464</f>
        <v>0</v>
      </c>
      <c r="I463" s="81">
        <f t="shared" si="229"/>
        <v>105</v>
      </c>
      <c r="J463" s="81">
        <f t="shared" si="229"/>
        <v>0</v>
      </c>
      <c r="K463" s="81">
        <f t="shared" si="229"/>
        <v>150</v>
      </c>
      <c r="L463" s="81">
        <f t="shared" si="229"/>
        <v>0</v>
      </c>
      <c r="M463" s="81">
        <f t="shared" si="229"/>
        <v>150</v>
      </c>
      <c r="N463" s="81">
        <f t="shared" si="229"/>
        <v>0</v>
      </c>
      <c r="O463" s="81">
        <f t="shared" si="229"/>
        <v>150</v>
      </c>
      <c r="P463" s="81">
        <f t="shared" si="229"/>
        <v>0</v>
      </c>
      <c r="Q463" s="81">
        <f t="shared" si="229"/>
        <v>150</v>
      </c>
      <c r="R463" s="81">
        <f t="shared" si="229"/>
        <v>0</v>
      </c>
    </row>
    <row r="464" spans="1:18" ht="48" customHeight="1">
      <c r="A464" s="109" t="s">
        <v>86</v>
      </c>
      <c r="B464" s="111">
        <v>546</v>
      </c>
      <c r="C464" s="110" t="s">
        <v>115</v>
      </c>
      <c r="D464" s="110" t="s">
        <v>117</v>
      </c>
      <c r="E464" s="111" t="s">
        <v>649</v>
      </c>
      <c r="F464" s="110" t="s">
        <v>167</v>
      </c>
      <c r="G464" s="81">
        <f>H464+I464+J464</f>
        <v>105</v>
      </c>
      <c r="H464" s="81"/>
      <c r="I464" s="81">
        <f>20+85</f>
        <v>105</v>
      </c>
      <c r="J464" s="81"/>
      <c r="K464" s="81">
        <f>L464+M464+N464</f>
        <v>150</v>
      </c>
      <c r="L464" s="81"/>
      <c r="M464" s="81">
        <v>150</v>
      </c>
      <c r="N464" s="81"/>
      <c r="O464" s="81">
        <f>P464+Q464+R464</f>
        <v>150</v>
      </c>
      <c r="P464" s="81"/>
      <c r="Q464" s="81">
        <v>150</v>
      </c>
      <c r="R464" s="81"/>
    </row>
    <row r="465" spans="1:18" ht="102.75" customHeight="1">
      <c r="A465" s="109" t="s">
        <v>609</v>
      </c>
      <c r="B465" s="111">
        <v>546</v>
      </c>
      <c r="C465" s="110" t="s">
        <v>115</v>
      </c>
      <c r="D465" s="110" t="s">
        <v>117</v>
      </c>
      <c r="E465" s="111" t="s">
        <v>648</v>
      </c>
      <c r="F465" s="82"/>
      <c r="G465" s="81">
        <f>G466+G467</f>
        <v>27.4</v>
      </c>
      <c r="H465" s="81">
        <f aca="true" t="shared" si="230" ref="H465:R465">H466+H467</f>
        <v>0</v>
      </c>
      <c r="I465" s="81">
        <f t="shared" si="230"/>
        <v>0</v>
      </c>
      <c r="J465" s="81">
        <f t="shared" si="230"/>
        <v>27.4</v>
      </c>
      <c r="K465" s="81">
        <f t="shared" si="230"/>
        <v>27.4</v>
      </c>
      <c r="L465" s="81">
        <f t="shared" si="230"/>
        <v>0</v>
      </c>
      <c r="M465" s="81">
        <f t="shared" si="230"/>
        <v>0</v>
      </c>
      <c r="N465" s="81">
        <f t="shared" si="230"/>
        <v>27.4</v>
      </c>
      <c r="O465" s="81">
        <f t="shared" si="230"/>
        <v>27.4</v>
      </c>
      <c r="P465" s="81">
        <f t="shared" si="230"/>
        <v>0</v>
      </c>
      <c r="Q465" s="81">
        <f t="shared" si="230"/>
        <v>0</v>
      </c>
      <c r="R465" s="81">
        <f t="shared" si="230"/>
        <v>27.4</v>
      </c>
    </row>
    <row r="466" spans="1:18" ht="27" customHeight="1">
      <c r="A466" s="109" t="s">
        <v>163</v>
      </c>
      <c r="B466" s="111">
        <v>546</v>
      </c>
      <c r="C466" s="110" t="s">
        <v>115</v>
      </c>
      <c r="D466" s="110" t="s">
        <v>117</v>
      </c>
      <c r="E466" s="111" t="s">
        <v>648</v>
      </c>
      <c r="F466" s="110" t="s">
        <v>164</v>
      </c>
      <c r="G466" s="81">
        <f>H466+I466+J466</f>
        <v>19.2</v>
      </c>
      <c r="H466" s="81"/>
      <c r="I466" s="81"/>
      <c r="J466" s="81">
        <v>19.2</v>
      </c>
      <c r="K466" s="81">
        <f>L466+M466+N466</f>
        <v>19.2</v>
      </c>
      <c r="L466" s="81"/>
      <c r="M466" s="81"/>
      <c r="N466" s="81">
        <v>19.2</v>
      </c>
      <c r="O466" s="81">
        <f>P466+Q466+R466</f>
        <v>19.2</v>
      </c>
      <c r="P466" s="81"/>
      <c r="Q466" s="81"/>
      <c r="R466" s="81">
        <v>19.2</v>
      </c>
    </row>
    <row r="467" spans="1:18" ht="48" customHeight="1">
      <c r="A467" s="109" t="s">
        <v>86</v>
      </c>
      <c r="B467" s="111">
        <v>546</v>
      </c>
      <c r="C467" s="110" t="s">
        <v>115</v>
      </c>
      <c r="D467" s="110" t="s">
        <v>117</v>
      </c>
      <c r="E467" s="111" t="s">
        <v>648</v>
      </c>
      <c r="F467" s="110" t="s">
        <v>167</v>
      </c>
      <c r="G467" s="81">
        <f>H467+I467+J467</f>
        <v>8.2</v>
      </c>
      <c r="H467" s="81"/>
      <c r="I467" s="81"/>
      <c r="J467" s="81">
        <v>8.2</v>
      </c>
      <c r="K467" s="81">
        <f>L467+M467+N467</f>
        <v>8.2</v>
      </c>
      <c r="L467" s="81"/>
      <c r="M467" s="81"/>
      <c r="N467" s="81">
        <v>8.2</v>
      </c>
      <c r="O467" s="81">
        <f>P467+Q467+R467</f>
        <v>8.2</v>
      </c>
      <c r="P467" s="81"/>
      <c r="Q467" s="81"/>
      <c r="R467" s="81">
        <v>8.2</v>
      </c>
    </row>
    <row r="468" spans="1:18" ht="45.75" customHeight="1">
      <c r="A468" s="109" t="s">
        <v>560</v>
      </c>
      <c r="B468" s="111">
        <v>546</v>
      </c>
      <c r="C468" s="110" t="s">
        <v>115</v>
      </c>
      <c r="D468" s="110" t="s">
        <v>118</v>
      </c>
      <c r="E468" s="111"/>
      <c r="F468" s="110"/>
      <c r="G468" s="81">
        <f>G469+G477</f>
        <v>402.3</v>
      </c>
      <c r="H468" s="81">
        <f aca="true" t="shared" si="231" ref="H468:O468">H469+H477</f>
        <v>0</v>
      </c>
      <c r="I468" s="81">
        <f t="shared" si="231"/>
        <v>375</v>
      </c>
      <c r="J468" s="81">
        <f t="shared" si="231"/>
        <v>27.3</v>
      </c>
      <c r="K468" s="81">
        <f t="shared" si="231"/>
        <v>177.3</v>
      </c>
      <c r="L468" s="81">
        <f t="shared" si="231"/>
        <v>0</v>
      </c>
      <c r="M468" s="81">
        <f t="shared" si="231"/>
        <v>150</v>
      </c>
      <c r="N468" s="81">
        <f t="shared" si="231"/>
        <v>27.3</v>
      </c>
      <c r="O468" s="81">
        <f t="shared" si="231"/>
        <v>177.3</v>
      </c>
      <c r="P468" s="81">
        <f aca="true" t="shared" si="232" ref="H468:R470">P469</f>
        <v>0</v>
      </c>
      <c r="Q468" s="81">
        <f t="shared" si="232"/>
        <v>150</v>
      </c>
      <c r="R468" s="81">
        <f t="shared" si="232"/>
        <v>27.3</v>
      </c>
    </row>
    <row r="469" spans="1:18" ht="43.5" customHeight="1">
      <c r="A469" s="109" t="s">
        <v>487</v>
      </c>
      <c r="B469" s="111">
        <v>546</v>
      </c>
      <c r="C469" s="110" t="s">
        <v>115</v>
      </c>
      <c r="D469" s="110" t="s">
        <v>118</v>
      </c>
      <c r="E469" s="111" t="s">
        <v>230</v>
      </c>
      <c r="F469" s="110"/>
      <c r="G469" s="81">
        <f>G470</f>
        <v>222.3</v>
      </c>
      <c r="H469" s="81">
        <f t="shared" si="232"/>
        <v>0</v>
      </c>
      <c r="I469" s="81">
        <f t="shared" si="232"/>
        <v>195</v>
      </c>
      <c r="J469" s="81">
        <f t="shared" si="232"/>
        <v>27.3</v>
      </c>
      <c r="K469" s="81">
        <f t="shared" si="232"/>
        <v>177.3</v>
      </c>
      <c r="L469" s="81">
        <f t="shared" si="232"/>
        <v>0</v>
      </c>
      <c r="M469" s="81">
        <f t="shared" si="232"/>
        <v>150</v>
      </c>
      <c r="N469" s="81">
        <f t="shared" si="232"/>
        <v>27.3</v>
      </c>
      <c r="O469" s="81">
        <f t="shared" si="232"/>
        <v>177.3</v>
      </c>
      <c r="P469" s="81">
        <f t="shared" si="232"/>
        <v>0</v>
      </c>
      <c r="Q469" s="81">
        <f t="shared" si="232"/>
        <v>150</v>
      </c>
      <c r="R469" s="81">
        <f t="shared" si="232"/>
        <v>27.3</v>
      </c>
    </row>
    <row r="470" spans="1:18" ht="27" customHeight="1">
      <c r="A470" s="109" t="s">
        <v>650</v>
      </c>
      <c r="B470" s="111">
        <v>546</v>
      </c>
      <c r="C470" s="110" t="s">
        <v>115</v>
      </c>
      <c r="D470" s="110" t="s">
        <v>118</v>
      </c>
      <c r="E470" s="111" t="s">
        <v>646</v>
      </c>
      <c r="F470" s="110"/>
      <c r="G470" s="81">
        <f>G471</f>
        <v>222.3</v>
      </c>
      <c r="H470" s="81">
        <f t="shared" si="232"/>
        <v>0</v>
      </c>
      <c r="I470" s="81">
        <f t="shared" si="232"/>
        <v>195</v>
      </c>
      <c r="J470" s="81">
        <f t="shared" si="232"/>
        <v>27.3</v>
      </c>
      <c r="K470" s="81">
        <f t="shared" si="232"/>
        <v>177.3</v>
      </c>
      <c r="L470" s="81">
        <f t="shared" si="232"/>
        <v>0</v>
      </c>
      <c r="M470" s="81">
        <f t="shared" si="232"/>
        <v>150</v>
      </c>
      <c r="N470" s="81">
        <f t="shared" si="232"/>
        <v>27.3</v>
      </c>
      <c r="O470" s="81">
        <f t="shared" si="232"/>
        <v>177.3</v>
      </c>
      <c r="P470" s="81">
        <f t="shared" si="232"/>
        <v>0</v>
      </c>
      <c r="Q470" s="81">
        <f t="shared" si="232"/>
        <v>150</v>
      </c>
      <c r="R470" s="81">
        <f t="shared" si="232"/>
        <v>27.3</v>
      </c>
    </row>
    <row r="471" spans="1:18" ht="60.75" customHeight="1">
      <c r="A471" s="109" t="s">
        <v>651</v>
      </c>
      <c r="B471" s="111">
        <v>546</v>
      </c>
      <c r="C471" s="110" t="s">
        <v>115</v>
      </c>
      <c r="D471" s="110" t="s">
        <v>118</v>
      </c>
      <c r="E471" s="111" t="s">
        <v>647</v>
      </c>
      <c r="F471" s="110"/>
      <c r="G471" s="81">
        <f>G472+G474</f>
        <v>222.3</v>
      </c>
      <c r="H471" s="81">
        <f aca="true" t="shared" si="233" ref="H471:R471">H472+H474</f>
        <v>0</v>
      </c>
      <c r="I471" s="81">
        <f t="shared" si="233"/>
        <v>195</v>
      </c>
      <c r="J471" s="81">
        <f t="shared" si="233"/>
        <v>27.3</v>
      </c>
      <c r="K471" s="81">
        <f t="shared" si="233"/>
        <v>177.3</v>
      </c>
      <c r="L471" s="81">
        <f t="shared" si="233"/>
        <v>0</v>
      </c>
      <c r="M471" s="81">
        <f t="shared" si="233"/>
        <v>150</v>
      </c>
      <c r="N471" s="81">
        <f t="shared" si="233"/>
        <v>27.3</v>
      </c>
      <c r="O471" s="81">
        <f t="shared" si="233"/>
        <v>177.3</v>
      </c>
      <c r="P471" s="81">
        <f t="shared" si="233"/>
        <v>0</v>
      </c>
      <c r="Q471" s="81">
        <f t="shared" si="233"/>
        <v>150</v>
      </c>
      <c r="R471" s="81">
        <f t="shared" si="233"/>
        <v>27.3</v>
      </c>
    </row>
    <row r="472" spans="1:18" ht="64.5" customHeight="1">
      <c r="A472" s="109" t="s">
        <v>566</v>
      </c>
      <c r="B472" s="111">
        <v>546</v>
      </c>
      <c r="C472" s="110" t="s">
        <v>115</v>
      </c>
      <c r="D472" s="110" t="s">
        <v>118</v>
      </c>
      <c r="E472" s="111" t="s">
        <v>649</v>
      </c>
      <c r="F472" s="110"/>
      <c r="G472" s="81">
        <f>G473</f>
        <v>195</v>
      </c>
      <c r="H472" s="81">
        <f aca="true" t="shared" si="234" ref="H472:R472">H473</f>
        <v>0</v>
      </c>
      <c r="I472" s="81">
        <f t="shared" si="234"/>
        <v>195</v>
      </c>
      <c r="J472" s="81">
        <f t="shared" si="234"/>
        <v>0</v>
      </c>
      <c r="K472" s="81">
        <f t="shared" si="234"/>
        <v>150</v>
      </c>
      <c r="L472" s="81">
        <f t="shared" si="234"/>
        <v>0</v>
      </c>
      <c r="M472" s="81">
        <f t="shared" si="234"/>
        <v>150</v>
      </c>
      <c r="N472" s="81">
        <f t="shared" si="234"/>
        <v>0</v>
      </c>
      <c r="O472" s="81">
        <f t="shared" si="234"/>
        <v>150</v>
      </c>
      <c r="P472" s="81">
        <f t="shared" si="234"/>
        <v>0</v>
      </c>
      <c r="Q472" s="81">
        <f t="shared" si="234"/>
        <v>150</v>
      </c>
      <c r="R472" s="81">
        <f t="shared" si="234"/>
        <v>0</v>
      </c>
    </row>
    <row r="473" spans="1:18" ht="45.75" customHeight="1">
      <c r="A473" s="109" t="s">
        <v>86</v>
      </c>
      <c r="B473" s="111">
        <v>546</v>
      </c>
      <c r="C473" s="110" t="s">
        <v>115</v>
      </c>
      <c r="D473" s="110" t="s">
        <v>118</v>
      </c>
      <c r="E473" s="111" t="s">
        <v>649</v>
      </c>
      <c r="F473" s="110" t="s">
        <v>167</v>
      </c>
      <c r="G473" s="81">
        <f>H473+I473+J473</f>
        <v>195</v>
      </c>
      <c r="H473" s="81"/>
      <c r="I473" s="81">
        <f>280-85</f>
        <v>195</v>
      </c>
      <c r="J473" s="81"/>
      <c r="K473" s="81">
        <f>L473+M473+N473</f>
        <v>150</v>
      </c>
      <c r="L473" s="81"/>
      <c r="M473" s="81">
        <v>150</v>
      </c>
      <c r="N473" s="81"/>
      <c r="O473" s="81">
        <f>P473+Q473+R473</f>
        <v>150</v>
      </c>
      <c r="P473" s="81"/>
      <c r="Q473" s="81">
        <v>150</v>
      </c>
      <c r="R473" s="81"/>
    </row>
    <row r="474" spans="1:18" ht="96.75" customHeight="1">
      <c r="A474" s="109" t="s">
        <v>609</v>
      </c>
      <c r="B474" s="111">
        <v>546</v>
      </c>
      <c r="C474" s="110" t="s">
        <v>115</v>
      </c>
      <c r="D474" s="110" t="s">
        <v>118</v>
      </c>
      <c r="E474" s="111" t="s">
        <v>648</v>
      </c>
      <c r="F474" s="110"/>
      <c r="G474" s="81">
        <f>G475+G476</f>
        <v>27.3</v>
      </c>
      <c r="H474" s="81">
        <f aca="true" t="shared" si="235" ref="H474:R474">H475+H476</f>
        <v>0</v>
      </c>
      <c r="I474" s="81">
        <f t="shared" si="235"/>
        <v>0</v>
      </c>
      <c r="J474" s="81">
        <f t="shared" si="235"/>
        <v>27.3</v>
      </c>
      <c r="K474" s="81">
        <f t="shared" si="235"/>
        <v>27.3</v>
      </c>
      <c r="L474" s="81">
        <f t="shared" si="235"/>
        <v>0</v>
      </c>
      <c r="M474" s="81">
        <f t="shared" si="235"/>
        <v>0</v>
      </c>
      <c r="N474" s="81">
        <f t="shared" si="235"/>
        <v>27.3</v>
      </c>
      <c r="O474" s="81">
        <f t="shared" si="235"/>
        <v>27.3</v>
      </c>
      <c r="P474" s="81">
        <f t="shared" si="235"/>
        <v>0</v>
      </c>
      <c r="Q474" s="81">
        <f t="shared" si="235"/>
        <v>0</v>
      </c>
      <c r="R474" s="81">
        <f t="shared" si="235"/>
        <v>27.3</v>
      </c>
    </row>
    <row r="475" spans="1:18" ht="28.5" customHeight="1">
      <c r="A475" s="109" t="s">
        <v>163</v>
      </c>
      <c r="B475" s="111">
        <v>546</v>
      </c>
      <c r="C475" s="110" t="s">
        <v>115</v>
      </c>
      <c r="D475" s="110" t="s">
        <v>118</v>
      </c>
      <c r="E475" s="111" t="s">
        <v>648</v>
      </c>
      <c r="F475" s="110" t="s">
        <v>164</v>
      </c>
      <c r="G475" s="81">
        <f>H475+I475+J475</f>
        <v>19.1</v>
      </c>
      <c r="H475" s="81"/>
      <c r="I475" s="81"/>
      <c r="J475" s="81">
        <v>19.1</v>
      </c>
      <c r="K475" s="81">
        <f>L475+M475+N475</f>
        <v>19.1</v>
      </c>
      <c r="L475" s="81"/>
      <c r="M475" s="81"/>
      <c r="N475" s="81">
        <v>19.1</v>
      </c>
      <c r="O475" s="81">
        <f>P475+Q475+R475</f>
        <v>19.1</v>
      </c>
      <c r="P475" s="81"/>
      <c r="Q475" s="81"/>
      <c r="R475" s="81">
        <v>19.1</v>
      </c>
    </row>
    <row r="476" spans="1:18" ht="45.75" customHeight="1">
      <c r="A476" s="109" t="s">
        <v>86</v>
      </c>
      <c r="B476" s="111">
        <v>546</v>
      </c>
      <c r="C476" s="110" t="s">
        <v>115</v>
      </c>
      <c r="D476" s="110" t="s">
        <v>118</v>
      </c>
      <c r="E476" s="111" t="s">
        <v>648</v>
      </c>
      <c r="F476" s="110" t="s">
        <v>167</v>
      </c>
      <c r="G476" s="81">
        <f>H476+I476+J476</f>
        <v>8.2</v>
      </c>
      <c r="H476" s="81"/>
      <c r="I476" s="81"/>
      <c r="J476" s="81">
        <v>8.2</v>
      </c>
      <c r="K476" s="81">
        <f>L476+M476+N476</f>
        <v>8.2</v>
      </c>
      <c r="L476" s="81"/>
      <c r="M476" s="81"/>
      <c r="N476" s="81">
        <v>8.2</v>
      </c>
      <c r="O476" s="81">
        <f>P476+Q476+R476</f>
        <v>8.2</v>
      </c>
      <c r="P476" s="81"/>
      <c r="Q476" s="81"/>
      <c r="R476" s="81">
        <v>8.2</v>
      </c>
    </row>
    <row r="477" spans="1:18" ht="26.25" customHeight="1">
      <c r="A477" s="154" t="s">
        <v>318</v>
      </c>
      <c r="B477" s="111">
        <v>546</v>
      </c>
      <c r="C477" s="110" t="s">
        <v>115</v>
      </c>
      <c r="D477" s="110" t="s">
        <v>118</v>
      </c>
      <c r="E477" s="111" t="s">
        <v>228</v>
      </c>
      <c r="F477" s="110"/>
      <c r="G477" s="81">
        <f>G478</f>
        <v>180</v>
      </c>
      <c r="H477" s="81">
        <f aca="true" t="shared" si="236" ref="H477:O478">H478</f>
        <v>0</v>
      </c>
      <c r="I477" s="81">
        <f t="shared" si="236"/>
        <v>180</v>
      </c>
      <c r="J477" s="81">
        <f t="shared" si="236"/>
        <v>0</v>
      </c>
      <c r="K477" s="81">
        <f t="shared" si="236"/>
        <v>0</v>
      </c>
      <c r="L477" s="9">
        <f t="shared" si="236"/>
        <v>0</v>
      </c>
      <c r="M477" s="9">
        <f t="shared" si="236"/>
        <v>0</v>
      </c>
      <c r="N477" s="9">
        <f t="shared" si="236"/>
        <v>0</v>
      </c>
      <c r="O477" s="9">
        <f t="shared" si="236"/>
        <v>0</v>
      </c>
      <c r="P477" s="81"/>
      <c r="Q477" s="81"/>
      <c r="R477" s="81"/>
    </row>
    <row r="478" spans="1:18" ht="21" customHeight="1">
      <c r="A478" s="154" t="s">
        <v>138</v>
      </c>
      <c r="B478" s="111">
        <v>546</v>
      </c>
      <c r="C478" s="110" t="s">
        <v>115</v>
      </c>
      <c r="D478" s="110" t="s">
        <v>118</v>
      </c>
      <c r="E478" s="111" t="s">
        <v>229</v>
      </c>
      <c r="F478" s="110"/>
      <c r="G478" s="81">
        <f>G479</f>
        <v>180</v>
      </c>
      <c r="H478" s="81">
        <f t="shared" si="236"/>
        <v>0</v>
      </c>
      <c r="I478" s="81">
        <f t="shared" si="236"/>
        <v>180</v>
      </c>
      <c r="J478" s="81">
        <f t="shared" si="236"/>
        <v>0</v>
      </c>
      <c r="K478" s="81">
        <f t="shared" si="236"/>
        <v>0</v>
      </c>
      <c r="L478" s="9">
        <f t="shared" si="236"/>
        <v>0</v>
      </c>
      <c r="M478" s="9">
        <f t="shared" si="236"/>
        <v>0</v>
      </c>
      <c r="N478" s="9">
        <f t="shared" si="236"/>
        <v>0</v>
      </c>
      <c r="O478" s="9">
        <f t="shared" si="236"/>
        <v>0</v>
      </c>
      <c r="P478" s="81"/>
      <c r="Q478" s="81"/>
      <c r="R478" s="81"/>
    </row>
    <row r="479" spans="1:18" ht="39" customHeight="1">
      <c r="A479" s="109" t="s">
        <v>86</v>
      </c>
      <c r="B479" s="111">
        <v>546</v>
      </c>
      <c r="C479" s="110" t="s">
        <v>115</v>
      </c>
      <c r="D479" s="110" t="s">
        <v>118</v>
      </c>
      <c r="E479" s="111" t="s">
        <v>229</v>
      </c>
      <c r="F479" s="110" t="s">
        <v>167</v>
      </c>
      <c r="G479" s="81">
        <f>H479+I479+J479</f>
        <v>180</v>
      </c>
      <c r="H479" s="81"/>
      <c r="I479" s="81">
        <v>180</v>
      </c>
      <c r="J479" s="81"/>
      <c r="K479" s="81"/>
      <c r="L479" s="9"/>
      <c r="M479" s="9"/>
      <c r="N479" s="9"/>
      <c r="O479" s="9"/>
      <c r="P479" s="81"/>
      <c r="Q479" s="81"/>
      <c r="R479" s="81"/>
    </row>
    <row r="480" spans="1:18" ht="42" customHeight="1">
      <c r="A480" s="109" t="s">
        <v>195</v>
      </c>
      <c r="B480" s="111">
        <v>546</v>
      </c>
      <c r="C480" s="110" t="s">
        <v>115</v>
      </c>
      <c r="D480" s="110" t="s">
        <v>137</v>
      </c>
      <c r="E480" s="111"/>
      <c r="F480" s="110"/>
      <c r="G480" s="81">
        <f>G481</f>
        <v>991.7</v>
      </c>
      <c r="H480" s="81">
        <f aca="true" t="shared" si="237" ref="H480:R481">H481</f>
        <v>833.6</v>
      </c>
      <c r="I480" s="81">
        <f t="shared" si="237"/>
        <v>158.10000000000002</v>
      </c>
      <c r="J480" s="81">
        <f t="shared" si="237"/>
        <v>0</v>
      </c>
      <c r="K480" s="81">
        <f t="shared" si="237"/>
        <v>346.4</v>
      </c>
      <c r="L480" s="81">
        <f t="shared" si="237"/>
        <v>220.6</v>
      </c>
      <c r="M480" s="81">
        <f t="shared" si="237"/>
        <v>125.80000000000001</v>
      </c>
      <c r="N480" s="81">
        <f t="shared" si="237"/>
        <v>0</v>
      </c>
      <c r="O480" s="81">
        <f t="shared" si="237"/>
        <v>346.4</v>
      </c>
      <c r="P480" s="81">
        <f t="shared" si="237"/>
        <v>220.6</v>
      </c>
      <c r="Q480" s="81">
        <f t="shared" si="237"/>
        <v>125.80000000000001</v>
      </c>
      <c r="R480" s="81">
        <f t="shared" si="237"/>
        <v>0</v>
      </c>
    </row>
    <row r="481" spans="1:18" ht="45" customHeight="1">
      <c r="A481" s="109" t="s">
        <v>487</v>
      </c>
      <c r="B481" s="111">
        <v>546</v>
      </c>
      <c r="C481" s="110" t="s">
        <v>115</v>
      </c>
      <c r="D481" s="110" t="s">
        <v>137</v>
      </c>
      <c r="E481" s="111" t="s">
        <v>230</v>
      </c>
      <c r="F481" s="110"/>
      <c r="G481" s="81">
        <f>G482</f>
        <v>991.7</v>
      </c>
      <c r="H481" s="81">
        <f t="shared" si="237"/>
        <v>833.6</v>
      </c>
      <c r="I481" s="81">
        <f t="shared" si="237"/>
        <v>158.10000000000002</v>
      </c>
      <c r="J481" s="81">
        <f t="shared" si="237"/>
        <v>0</v>
      </c>
      <c r="K481" s="81">
        <f t="shared" si="237"/>
        <v>346.4</v>
      </c>
      <c r="L481" s="81">
        <f t="shared" si="237"/>
        <v>220.6</v>
      </c>
      <c r="M481" s="81">
        <f t="shared" si="237"/>
        <v>125.80000000000001</v>
      </c>
      <c r="N481" s="81">
        <f t="shared" si="237"/>
        <v>0</v>
      </c>
      <c r="O481" s="81">
        <f t="shared" si="237"/>
        <v>346.4</v>
      </c>
      <c r="P481" s="81">
        <f t="shared" si="237"/>
        <v>220.6</v>
      </c>
      <c r="Q481" s="81">
        <f t="shared" si="237"/>
        <v>125.80000000000001</v>
      </c>
      <c r="R481" s="81">
        <f t="shared" si="237"/>
        <v>0</v>
      </c>
    </row>
    <row r="482" spans="1:18" ht="25.5" customHeight="1">
      <c r="A482" s="109" t="s">
        <v>184</v>
      </c>
      <c r="B482" s="111">
        <v>546</v>
      </c>
      <c r="C482" s="110" t="s">
        <v>115</v>
      </c>
      <c r="D482" s="110" t="s">
        <v>137</v>
      </c>
      <c r="E482" s="111" t="s">
        <v>60</v>
      </c>
      <c r="F482" s="110"/>
      <c r="G482" s="81">
        <f>G483+G487+G492+G495+G498</f>
        <v>991.7</v>
      </c>
      <c r="H482" s="81">
        <f aca="true" t="shared" si="238" ref="H482:R482">H483+H487+H492+H495+H498</f>
        <v>833.6</v>
      </c>
      <c r="I482" s="81">
        <f t="shared" si="238"/>
        <v>158.10000000000002</v>
      </c>
      <c r="J482" s="81">
        <f t="shared" si="238"/>
        <v>0</v>
      </c>
      <c r="K482" s="81">
        <f t="shared" si="238"/>
        <v>346.4</v>
      </c>
      <c r="L482" s="81">
        <f t="shared" si="238"/>
        <v>220.6</v>
      </c>
      <c r="M482" s="81">
        <f t="shared" si="238"/>
        <v>125.80000000000001</v>
      </c>
      <c r="N482" s="81">
        <f t="shared" si="238"/>
        <v>0</v>
      </c>
      <c r="O482" s="81">
        <f t="shared" si="238"/>
        <v>346.4</v>
      </c>
      <c r="P482" s="81">
        <f t="shared" si="238"/>
        <v>220.6</v>
      </c>
      <c r="Q482" s="81">
        <f t="shared" si="238"/>
        <v>125.80000000000001</v>
      </c>
      <c r="R482" s="81">
        <f t="shared" si="238"/>
        <v>0</v>
      </c>
    </row>
    <row r="483" spans="1:18" ht="26.25" customHeight="1">
      <c r="A483" s="109" t="s">
        <v>507</v>
      </c>
      <c r="B483" s="111">
        <v>546</v>
      </c>
      <c r="C483" s="110" t="s">
        <v>115</v>
      </c>
      <c r="D483" s="110" t="s">
        <v>137</v>
      </c>
      <c r="E483" s="111" t="s">
        <v>488</v>
      </c>
      <c r="F483" s="110"/>
      <c r="G483" s="81">
        <f>G484</f>
        <v>46.2</v>
      </c>
      <c r="H483" s="81">
        <f aca="true" t="shared" si="239" ref="H483:R483">H484</f>
        <v>0</v>
      </c>
      <c r="I483" s="81">
        <f t="shared" si="239"/>
        <v>46.2</v>
      </c>
      <c r="J483" s="81">
        <f t="shared" si="239"/>
        <v>0</v>
      </c>
      <c r="K483" s="81">
        <f t="shared" si="239"/>
        <v>46.2</v>
      </c>
      <c r="L483" s="81">
        <f t="shared" si="239"/>
        <v>0</v>
      </c>
      <c r="M483" s="81">
        <f t="shared" si="239"/>
        <v>46.2</v>
      </c>
      <c r="N483" s="81">
        <f t="shared" si="239"/>
        <v>0</v>
      </c>
      <c r="O483" s="81">
        <f t="shared" si="239"/>
        <v>46.2</v>
      </c>
      <c r="P483" s="81">
        <f t="shared" si="239"/>
        <v>0</v>
      </c>
      <c r="Q483" s="81">
        <f t="shared" si="239"/>
        <v>46.2</v>
      </c>
      <c r="R483" s="81">
        <f t="shared" si="239"/>
        <v>0</v>
      </c>
    </row>
    <row r="484" spans="1:18" ht="30.75" customHeight="1">
      <c r="A484" s="109" t="s">
        <v>313</v>
      </c>
      <c r="B484" s="111">
        <v>546</v>
      </c>
      <c r="C484" s="110" t="s">
        <v>115</v>
      </c>
      <c r="D484" s="110" t="s">
        <v>137</v>
      </c>
      <c r="E484" s="111" t="s">
        <v>489</v>
      </c>
      <c r="F484" s="110"/>
      <c r="G484" s="81">
        <f>G485+G486</f>
        <v>46.2</v>
      </c>
      <c r="H484" s="81">
        <f aca="true" t="shared" si="240" ref="H484:R484">H485+H486</f>
        <v>0</v>
      </c>
      <c r="I484" s="81">
        <f t="shared" si="240"/>
        <v>46.2</v>
      </c>
      <c r="J484" s="81">
        <f t="shared" si="240"/>
        <v>0</v>
      </c>
      <c r="K484" s="81">
        <f t="shared" si="240"/>
        <v>46.2</v>
      </c>
      <c r="L484" s="81">
        <f t="shared" si="240"/>
        <v>0</v>
      </c>
      <c r="M484" s="81">
        <f t="shared" si="240"/>
        <v>46.2</v>
      </c>
      <c r="N484" s="81">
        <f t="shared" si="240"/>
        <v>0</v>
      </c>
      <c r="O484" s="81">
        <f t="shared" si="240"/>
        <v>46.2</v>
      </c>
      <c r="P484" s="81">
        <f t="shared" si="240"/>
        <v>0</v>
      </c>
      <c r="Q484" s="81">
        <f t="shared" si="240"/>
        <v>46.2</v>
      </c>
      <c r="R484" s="81">
        <f t="shared" si="240"/>
        <v>0</v>
      </c>
    </row>
    <row r="485" spans="1:18" ht="39" customHeight="1">
      <c r="A485" s="109" t="s">
        <v>86</v>
      </c>
      <c r="B485" s="111">
        <v>546</v>
      </c>
      <c r="C485" s="110" t="s">
        <v>115</v>
      </c>
      <c r="D485" s="110" t="s">
        <v>137</v>
      </c>
      <c r="E485" s="111" t="s">
        <v>489</v>
      </c>
      <c r="F485" s="110" t="s">
        <v>167</v>
      </c>
      <c r="G485" s="81">
        <f>H485+I485+J485</f>
        <v>43.2</v>
      </c>
      <c r="H485" s="81"/>
      <c r="I485" s="81">
        <v>43.2</v>
      </c>
      <c r="J485" s="81"/>
      <c r="K485" s="81">
        <f>L485+M485+N485</f>
        <v>43.2</v>
      </c>
      <c r="L485" s="81"/>
      <c r="M485" s="81">
        <v>43.2</v>
      </c>
      <c r="N485" s="81"/>
      <c r="O485" s="81">
        <f>P485+Q485+R485</f>
        <v>43.2</v>
      </c>
      <c r="P485" s="81"/>
      <c r="Q485" s="81">
        <v>43.2</v>
      </c>
      <c r="R485" s="81"/>
    </row>
    <row r="486" spans="1:18" ht="18.75">
      <c r="A486" s="109" t="s">
        <v>173</v>
      </c>
      <c r="B486" s="111">
        <v>546</v>
      </c>
      <c r="C486" s="110" t="s">
        <v>115</v>
      </c>
      <c r="D486" s="110" t="s">
        <v>137</v>
      </c>
      <c r="E486" s="111" t="s">
        <v>489</v>
      </c>
      <c r="F486" s="110" t="s">
        <v>169</v>
      </c>
      <c r="G486" s="81">
        <f>H486+I486+J486</f>
        <v>3</v>
      </c>
      <c r="H486" s="81"/>
      <c r="I486" s="81">
        <v>3</v>
      </c>
      <c r="J486" s="81"/>
      <c r="K486" s="81">
        <f>L486+M486+N486</f>
        <v>3</v>
      </c>
      <c r="L486" s="81"/>
      <c r="M486" s="81">
        <v>3</v>
      </c>
      <c r="N486" s="81"/>
      <c r="O486" s="81">
        <f>P486+Q486+R486</f>
        <v>3</v>
      </c>
      <c r="P486" s="91"/>
      <c r="Q486" s="97">
        <v>3</v>
      </c>
      <c r="R486" s="91"/>
    </row>
    <row r="487" spans="1:18" ht="50.25" customHeight="1">
      <c r="A487" s="109" t="s">
        <v>72</v>
      </c>
      <c r="B487" s="111">
        <v>546</v>
      </c>
      <c r="C487" s="110" t="s">
        <v>115</v>
      </c>
      <c r="D487" s="110" t="s">
        <v>137</v>
      </c>
      <c r="E487" s="111" t="s">
        <v>97</v>
      </c>
      <c r="F487" s="110"/>
      <c r="G487" s="81">
        <f>G490+G488</f>
        <v>927.5</v>
      </c>
      <c r="H487" s="81">
        <f aca="true" t="shared" si="241" ref="H487:N487">H490+H488</f>
        <v>833.6</v>
      </c>
      <c r="I487" s="81">
        <f t="shared" si="241"/>
        <v>93.9</v>
      </c>
      <c r="J487" s="81">
        <f t="shared" si="241"/>
        <v>0</v>
      </c>
      <c r="K487" s="81">
        <f t="shared" si="241"/>
        <v>282.2</v>
      </c>
      <c r="L487" s="81">
        <f t="shared" si="241"/>
        <v>220.6</v>
      </c>
      <c r="M487" s="81">
        <f t="shared" si="241"/>
        <v>61.6</v>
      </c>
      <c r="N487" s="81">
        <f t="shared" si="241"/>
        <v>0</v>
      </c>
      <c r="O487" s="81">
        <f>O490+O488</f>
        <v>282.2</v>
      </c>
      <c r="P487" s="81">
        <f>P490+P488</f>
        <v>220.6</v>
      </c>
      <c r="Q487" s="81">
        <f>Q490+Q488</f>
        <v>61.6</v>
      </c>
      <c r="R487" s="81">
        <f>R490+R488</f>
        <v>0</v>
      </c>
    </row>
    <row r="488" spans="1:18" ht="29.25" customHeight="1">
      <c r="A488" s="120" t="s">
        <v>313</v>
      </c>
      <c r="B488" s="111">
        <v>546</v>
      </c>
      <c r="C488" s="110" t="s">
        <v>115</v>
      </c>
      <c r="D488" s="110" t="s">
        <v>137</v>
      </c>
      <c r="E488" s="111" t="s">
        <v>617</v>
      </c>
      <c r="F488" s="110"/>
      <c r="G488" s="81">
        <f aca="true" t="shared" si="242" ref="G488:R488">G489</f>
        <v>50</v>
      </c>
      <c r="H488" s="81">
        <f t="shared" si="242"/>
        <v>0</v>
      </c>
      <c r="I488" s="81">
        <f t="shared" si="242"/>
        <v>50</v>
      </c>
      <c r="J488" s="81">
        <f t="shared" si="242"/>
        <v>0</v>
      </c>
      <c r="K488" s="81">
        <f t="shared" si="242"/>
        <v>50</v>
      </c>
      <c r="L488" s="81">
        <f t="shared" si="242"/>
        <v>0</v>
      </c>
      <c r="M488" s="81">
        <f t="shared" si="242"/>
        <v>50</v>
      </c>
      <c r="N488" s="81">
        <f t="shared" si="242"/>
        <v>0</v>
      </c>
      <c r="O488" s="81">
        <f t="shared" si="242"/>
        <v>50</v>
      </c>
      <c r="P488" s="81">
        <f t="shared" si="242"/>
        <v>0</v>
      </c>
      <c r="Q488" s="81">
        <f t="shared" si="242"/>
        <v>50</v>
      </c>
      <c r="R488" s="81">
        <f t="shared" si="242"/>
        <v>0</v>
      </c>
    </row>
    <row r="489" spans="1:18" ht="50.25" customHeight="1">
      <c r="A489" s="109" t="s">
        <v>86</v>
      </c>
      <c r="B489" s="111">
        <v>546</v>
      </c>
      <c r="C489" s="110" t="s">
        <v>115</v>
      </c>
      <c r="D489" s="110" t="s">
        <v>137</v>
      </c>
      <c r="E489" s="111" t="s">
        <v>617</v>
      </c>
      <c r="F489" s="110" t="s">
        <v>167</v>
      </c>
      <c r="G489" s="81">
        <f>H489+I489+J489</f>
        <v>50</v>
      </c>
      <c r="H489" s="81">
        <v>0</v>
      </c>
      <c r="I489" s="81">
        <v>50</v>
      </c>
      <c r="J489" s="81"/>
      <c r="K489" s="81">
        <f>L489++M489+N489</f>
        <v>50</v>
      </c>
      <c r="L489" s="81"/>
      <c r="M489" s="81">
        <v>50</v>
      </c>
      <c r="N489" s="81"/>
      <c r="O489" s="81">
        <f>P489+Q489+R489</f>
        <v>50</v>
      </c>
      <c r="P489" s="81"/>
      <c r="Q489" s="81">
        <v>50</v>
      </c>
      <c r="R489" s="81"/>
    </row>
    <row r="490" spans="1:18" ht="41.25" customHeight="1">
      <c r="A490" s="109" t="s">
        <v>285</v>
      </c>
      <c r="B490" s="111">
        <v>546</v>
      </c>
      <c r="C490" s="110" t="s">
        <v>115</v>
      </c>
      <c r="D490" s="110" t="s">
        <v>137</v>
      </c>
      <c r="E490" s="111" t="s">
        <v>490</v>
      </c>
      <c r="F490" s="110"/>
      <c r="G490" s="81">
        <f>G491</f>
        <v>877.5</v>
      </c>
      <c r="H490" s="81">
        <f aca="true" t="shared" si="243" ref="H490:R490">H491</f>
        <v>833.6</v>
      </c>
      <c r="I490" s="81">
        <f t="shared" si="243"/>
        <v>43.9</v>
      </c>
      <c r="J490" s="81">
        <f t="shared" si="243"/>
        <v>0</v>
      </c>
      <c r="K490" s="81">
        <f t="shared" si="243"/>
        <v>232.2</v>
      </c>
      <c r="L490" s="81">
        <f t="shared" si="243"/>
        <v>220.6</v>
      </c>
      <c r="M490" s="81">
        <f t="shared" si="243"/>
        <v>11.6</v>
      </c>
      <c r="N490" s="81">
        <f t="shared" si="243"/>
        <v>0</v>
      </c>
      <c r="O490" s="81">
        <f t="shared" si="243"/>
        <v>232.2</v>
      </c>
      <c r="P490" s="81">
        <f t="shared" si="243"/>
        <v>220.6</v>
      </c>
      <c r="Q490" s="81">
        <f t="shared" si="243"/>
        <v>11.6</v>
      </c>
      <c r="R490" s="81">
        <f t="shared" si="243"/>
        <v>0</v>
      </c>
    </row>
    <row r="491" spans="1:18" ht="41.25" customHeight="1">
      <c r="A491" s="109" t="s">
        <v>86</v>
      </c>
      <c r="B491" s="111">
        <v>546</v>
      </c>
      <c r="C491" s="110" t="s">
        <v>115</v>
      </c>
      <c r="D491" s="110" t="s">
        <v>137</v>
      </c>
      <c r="E491" s="111" t="s">
        <v>490</v>
      </c>
      <c r="F491" s="110" t="s">
        <v>167</v>
      </c>
      <c r="G491" s="81">
        <f>H491+I491+J491</f>
        <v>877.5</v>
      </c>
      <c r="H491" s="81">
        <v>833.6</v>
      </c>
      <c r="I491" s="81">
        <v>43.9</v>
      </c>
      <c r="J491" s="81"/>
      <c r="K491" s="81">
        <f>L491++M491+N491</f>
        <v>232.2</v>
      </c>
      <c r="L491" s="81">
        <v>220.6</v>
      </c>
      <c r="M491" s="81">
        <v>11.6</v>
      </c>
      <c r="N491" s="81"/>
      <c r="O491" s="81">
        <f>P491++Q491+R491</f>
        <v>232.2</v>
      </c>
      <c r="P491" s="81">
        <v>220.6</v>
      </c>
      <c r="Q491" s="81">
        <v>11.6</v>
      </c>
      <c r="R491" s="85"/>
    </row>
    <row r="492" spans="1:18" ht="44.25" customHeight="1">
      <c r="A492" s="109" t="s">
        <v>74</v>
      </c>
      <c r="B492" s="111">
        <v>546</v>
      </c>
      <c r="C492" s="110" t="s">
        <v>115</v>
      </c>
      <c r="D492" s="110" t="s">
        <v>137</v>
      </c>
      <c r="E492" s="111" t="s">
        <v>61</v>
      </c>
      <c r="F492" s="110"/>
      <c r="G492" s="81">
        <f>G493</f>
        <v>10</v>
      </c>
      <c r="H492" s="81">
        <f aca="true" t="shared" si="244" ref="H492:R493">H493</f>
        <v>0</v>
      </c>
      <c r="I492" s="81">
        <f t="shared" si="244"/>
        <v>10</v>
      </c>
      <c r="J492" s="81">
        <f t="shared" si="244"/>
        <v>0</v>
      </c>
      <c r="K492" s="81">
        <f t="shared" si="244"/>
        <v>10</v>
      </c>
      <c r="L492" s="81">
        <f t="shared" si="244"/>
        <v>0</v>
      </c>
      <c r="M492" s="81">
        <f t="shared" si="244"/>
        <v>10</v>
      </c>
      <c r="N492" s="81">
        <f t="shared" si="244"/>
        <v>0</v>
      </c>
      <c r="O492" s="81">
        <f t="shared" si="244"/>
        <v>10</v>
      </c>
      <c r="P492" s="81">
        <f t="shared" si="244"/>
        <v>0</v>
      </c>
      <c r="Q492" s="81">
        <f t="shared" si="244"/>
        <v>10</v>
      </c>
      <c r="R492" s="81">
        <f t="shared" si="244"/>
        <v>0</v>
      </c>
    </row>
    <row r="493" spans="1:18" ht="29.25" customHeight="1">
      <c r="A493" s="109" t="s">
        <v>313</v>
      </c>
      <c r="B493" s="111">
        <v>546</v>
      </c>
      <c r="C493" s="110" t="s">
        <v>115</v>
      </c>
      <c r="D493" s="110" t="s">
        <v>137</v>
      </c>
      <c r="E493" s="111" t="s">
        <v>491</v>
      </c>
      <c r="F493" s="110"/>
      <c r="G493" s="81">
        <f>G494</f>
        <v>10</v>
      </c>
      <c r="H493" s="81">
        <f t="shared" si="244"/>
        <v>0</v>
      </c>
      <c r="I493" s="81">
        <f t="shared" si="244"/>
        <v>10</v>
      </c>
      <c r="J493" s="81">
        <f t="shared" si="244"/>
        <v>0</v>
      </c>
      <c r="K493" s="81">
        <f t="shared" si="244"/>
        <v>10</v>
      </c>
      <c r="L493" s="81">
        <f t="shared" si="244"/>
        <v>0</v>
      </c>
      <c r="M493" s="81">
        <f t="shared" si="244"/>
        <v>10</v>
      </c>
      <c r="N493" s="81">
        <f t="shared" si="244"/>
        <v>0</v>
      </c>
      <c r="O493" s="81">
        <f t="shared" si="244"/>
        <v>10</v>
      </c>
      <c r="P493" s="81">
        <f t="shared" si="244"/>
        <v>0</v>
      </c>
      <c r="Q493" s="81">
        <f t="shared" si="244"/>
        <v>10</v>
      </c>
      <c r="R493" s="81">
        <f t="shared" si="244"/>
        <v>0</v>
      </c>
    </row>
    <row r="494" spans="1:18" ht="18.75">
      <c r="A494" s="109" t="s">
        <v>173</v>
      </c>
      <c r="B494" s="111">
        <v>546</v>
      </c>
      <c r="C494" s="110" t="s">
        <v>115</v>
      </c>
      <c r="D494" s="110" t="s">
        <v>137</v>
      </c>
      <c r="E494" s="111" t="s">
        <v>491</v>
      </c>
      <c r="F494" s="110" t="s">
        <v>169</v>
      </c>
      <c r="G494" s="81">
        <f>H494+I494+J494</f>
        <v>10</v>
      </c>
      <c r="H494" s="81"/>
      <c r="I494" s="81">
        <v>10</v>
      </c>
      <c r="J494" s="81"/>
      <c r="K494" s="81">
        <f>L494+M494+N494</f>
        <v>10</v>
      </c>
      <c r="L494" s="81"/>
      <c r="M494" s="81">
        <v>10</v>
      </c>
      <c r="N494" s="81"/>
      <c r="O494" s="81">
        <f>P494+Q494+R494</f>
        <v>10</v>
      </c>
      <c r="P494" s="85"/>
      <c r="Q494" s="85">
        <v>10</v>
      </c>
      <c r="R494" s="85"/>
    </row>
    <row r="495" spans="1:18" ht="44.25" customHeight="1">
      <c r="A495" s="109" t="s">
        <v>493</v>
      </c>
      <c r="B495" s="111">
        <v>546</v>
      </c>
      <c r="C495" s="110" t="s">
        <v>115</v>
      </c>
      <c r="D495" s="110" t="s">
        <v>137</v>
      </c>
      <c r="E495" s="111" t="s">
        <v>492</v>
      </c>
      <c r="F495" s="110"/>
      <c r="G495" s="81">
        <f>G496</f>
        <v>4</v>
      </c>
      <c r="H495" s="81">
        <f aca="true" t="shared" si="245" ref="H495:P496">H496</f>
        <v>0</v>
      </c>
      <c r="I495" s="81">
        <f t="shared" si="245"/>
        <v>4</v>
      </c>
      <c r="J495" s="81">
        <f t="shared" si="245"/>
        <v>0</v>
      </c>
      <c r="K495" s="81">
        <f t="shared" si="245"/>
        <v>4</v>
      </c>
      <c r="L495" s="81">
        <f t="shared" si="245"/>
        <v>0</v>
      </c>
      <c r="M495" s="81">
        <f t="shared" si="245"/>
        <v>4</v>
      </c>
      <c r="N495" s="81">
        <f t="shared" si="245"/>
        <v>0</v>
      </c>
      <c r="O495" s="81">
        <f t="shared" si="245"/>
        <v>4</v>
      </c>
      <c r="P495" s="81">
        <f t="shared" si="245"/>
        <v>0</v>
      </c>
      <c r="Q495" s="81">
        <f>Q496</f>
        <v>4</v>
      </c>
      <c r="R495" s="81">
        <f>R496</f>
        <v>0</v>
      </c>
    </row>
    <row r="496" spans="1:18" ht="24.75" customHeight="1">
      <c r="A496" s="109" t="s">
        <v>313</v>
      </c>
      <c r="B496" s="111">
        <v>546</v>
      </c>
      <c r="C496" s="110" t="s">
        <v>115</v>
      </c>
      <c r="D496" s="110" t="s">
        <v>137</v>
      </c>
      <c r="E496" s="111" t="s">
        <v>494</v>
      </c>
      <c r="F496" s="110"/>
      <c r="G496" s="81">
        <f>G497</f>
        <v>4</v>
      </c>
      <c r="H496" s="81">
        <f t="shared" si="245"/>
        <v>0</v>
      </c>
      <c r="I496" s="81">
        <f t="shared" si="245"/>
        <v>4</v>
      </c>
      <c r="J496" s="81">
        <f t="shared" si="245"/>
        <v>0</v>
      </c>
      <c r="K496" s="81">
        <f t="shared" si="245"/>
        <v>4</v>
      </c>
      <c r="L496" s="81">
        <f t="shared" si="245"/>
        <v>0</v>
      </c>
      <c r="M496" s="81">
        <f t="shared" si="245"/>
        <v>4</v>
      </c>
      <c r="N496" s="81">
        <f t="shared" si="245"/>
        <v>0</v>
      </c>
      <c r="O496" s="81">
        <f t="shared" si="245"/>
        <v>4</v>
      </c>
      <c r="P496" s="81">
        <f t="shared" si="245"/>
        <v>0</v>
      </c>
      <c r="Q496" s="81">
        <f>Q497</f>
        <v>4</v>
      </c>
      <c r="R496" s="81">
        <f>R497</f>
        <v>0</v>
      </c>
    </row>
    <row r="497" spans="1:18" ht="44.25" customHeight="1">
      <c r="A497" s="109" t="s">
        <v>86</v>
      </c>
      <c r="B497" s="111">
        <v>546</v>
      </c>
      <c r="C497" s="110" t="s">
        <v>115</v>
      </c>
      <c r="D497" s="110" t="s">
        <v>137</v>
      </c>
      <c r="E497" s="111" t="s">
        <v>494</v>
      </c>
      <c r="F497" s="110" t="s">
        <v>167</v>
      </c>
      <c r="G497" s="81">
        <f>H497+I497+J497</f>
        <v>4</v>
      </c>
      <c r="H497" s="81"/>
      <c r="I497" s="81">
        <v>4</v>
      </c>
      <c r="J497" s="81"/>
      <c r="K497" s="81">
        <f>L497+M497+N497</f>
        <v>4</v>
      </c>
      <c r="L497" s="81"/>
      <c r="M497" s="81">
        <v>4</v>
      </c>
      <c r="N497" s="81"/>
      <c r="O497" s="81">
        <f>P497+Q497+R497</f>
        <v>4</v>
      </c>
      <c r="P497" s="85"/>
      <c r="Q497" s="85">
        <v>4</v>
      </c>
      <c r="R497" s="85"/>
    </row>
    <row r="498" spans="1:18" ht="85.5" customHeight="1">
      <c r="A498" s="109" t="s">
        <v>542</v>
      </c>
      <c r="B498" s="111">
        <v>546</v>
      </c>
      <c r="C498" s="110" t="s">
        <v>115</v>
      </c>
      <c r="D498" s="110" t="s">
        <v>137</v>
      </c>
      <c r="E498" s="111" t="s">
        <v>538</v>
      </c>
      <c r="F498" s="110"/>
      <c r="G498" s="81">
        <f aca="true" t="shared" si="246" ref="G498:R499">G499</f>
        <v>4</v>
      </c>
      <c r="H498" s="81">
        <f t="shared" si="246"/>
        <v>0</v>
      </c>
      <c r="I498" s="81">
        <f t="shared" si="246"/>
        <v>4</v>
      </c>
      <c r="J498" s="81">
        <f t="shared" si="246"/>
        <v>0</v>
      </c>
      <c r="K498" s="81">
        <f t="shared" si="246"/>
        <v>4</v>
      </c>
      <c r="L498" s="81">
        <f t="shared" si="246"/>
        <v>0</v>
      </c>
      <c r="M498" s="81">
        <f t="shared" si="246"/>
        <v>4</v>
      </c>
      <c r="N498" s="81">
        <f t="shared" si="246"/>
        <v>0</v>
      </c>
      <c r="O498" s="81">
        <f t="shared" si="246"/>
        <v>4</v>
      </c>
      <c r="P498" s="81">
        <f t="shared" si="246"/>
        <v>0</v>
      </c>
      <c r="Q498" s="81">
        <f t="shared" si="246"/>
        <v>4</v>
      </c>
      <c r="R498" s="81">
        <f t="shared" si="246"/>
        <v>0</v>
      </c>
    </row>
    <row r="499" spans="1:18" ht="33" customHeight="1">
      <c r="A499" s="109" t="s">
        <v>313</v>
      </c>
      <c r="B499" s="111">
        <v>546</v>
      </c>
      <c r="C499" s="110" t="s">
        <v>115</v>
      </c>
      <c r="D499" s="110" t="s">
        <v>137</v>
      </c>
      <c r="E499" s="111" t="s">
        <v>539</v>
      </c>
      <c r="F499" s="110"/>
      <c r="G499" s="81">
        <f>G500</f>
        <v>4</v>
      </c>
      <c r="H499" s="81">
        <f t="shared" si="246"/>
        <v>0</v>
      </c>
      <c r="I499" s="81">
        <f t="shared" si="246"/>
        <v>4</v>
      </c>
      <c r="J499" s="81">
        <f t="shared" si="246"/>
        <v>0</v>
      </c>
      <c r="K499" s="81">
        <f t="shared" si="246"/>
        <v>4</v>
      </c>
      <c r="L499" s="81">
        <f t="shared" si="246"/>
        <v>0</v>
      </c>
      <c r="M499" s="81">
        <f t="shared" si="246"/>
        <v>4</v>
      </c>
      <c r="N499" s="81">
        <f t="shared" si="246"/>
        <v>0</v>
      </c>
      <c r="O499" s="81">
        <f t="shared" si="246"/>
        <v>4</v>
      </c>
      <c r="P499" s="81">
        <f t="shared" si="246"/>
        <v>0</v>
      </c>
      <c r="Q499" s="81">
        <f t="shared" si="246"/>
        <v>4</v>
      </c>
      <c r="R499" s="81">
        <f>R500</f>
        <v>0</v>
      </c>
    </row>
    <row r="500" spans="1:18" ht="18.75">
      <c r="A500" s="109" t="s">
        <v>165</v>
      </c>
      <c r="B500" s="111">
        <v>546</v>
      </c>
      <c r="C500" s="110" t="s">
        <v>115</v>
      </c>
      <c r="D500" s="110" t="s">
        <v>137</v>
      </c>
      <c r="E500" s="111" t="s">
        <v>539</v>
      </c>
      <c r="F500" s="110" t="s">
        <v>166</v>
      </c>
      <c r="G500" s="81">
        <f>H500+I500+J500</f>
        <v>4</v>
      </c>
      <c r="H500" s="81"/>
      <c r="I500" s="81">
        <v>4</v>
      </c>
      <c r="J500" s="81"/>
      <c r="K500" s="81">
        <f>L500+M499+N500</f>
        <v>4</v>
      </c>
      <c r="L500" s="81"/>
      <c r="M500" s="81">
        <v>4</v>
      </c>
      <c r="N500" s="81"/>
      <c r="O500" s="81">
        <f>P500+Q499+R500</f>
        <v>4</v>
      </c>
      <c r="P500" s="85"/>
      <c r="Q500" s="85">
        <v>4</v>
      </c>
      <c r="R500" s="85"/>
    </row>
    <row r="501" spans="1:18" ht="18.75">
      <c r="A501" s="109" t="s">
        <v>119</v>
      </c>
      <c r="B501" s="111">
        <v>546</v>
      </c>
      <c r="C501" s="110" t="s">
        <v>113</v>
      </c>
      <c r="D501" s="110" t="s">
        <v>373</v>
      </c>
      <c r="E501" s="110"/>
      <c r="F501" s="110"/>
      <c r="G501" s="81">
        <f>G508+G522+G502</f>
        <v>62383.299999999996</v>
      </c>
      <c r="H501" s="81">
        <f aca="true" t="shared" si="247" ref="H501:R501">H508+H522+H502</f>
        <v>13007.699999999999</v>
      </c>
      <c r="I501" s="81">
        <f t="shared" si="247"/>
        <v>49375.6</v>
      </c>
      <c r="J501" s="81">
        <f t="shared" si="247"/>
        <v>0</v>
      </c>
      <c r="K501" s="81">
        <f t="shared" si="247"/>
        <v>28784.7</v>
      </c>
      <c r="L501" s="81">
        <f t="shared" si="247"/>
        <v>13007.8</v>
      </c>
      <c r="M501" s="81">
        <f t="shared" si="247"/>
        <v>15776.9</v>
      </c>
      <c r="N501" s="81">
        <f t="shared" si="247"/>
        <v>0</v>
      </c>
      <c r="O501" s="81">
        <f t="shared" si="247"/>
        <v>28784.7</v>
      </c>
      <c r="P501" s="81">
        <f t="shared" si="247"/>
        <v>13007.8</v>
      </c>
      <c r="Q501" s="81">
        <f t="shared" si="247"/>
        <v>15776.9</v>
      </c>
      <c r="R501" s="81">
        <f t="shared" si="247"/>
        <v>0</v>
      </c>
    </row>
    <row r="502" spans="1:18" ht="26.25" customHeight="1">
      <c r="A502" s="109" t="s">
        <v>530</v>
      </c>
      <c r="B502" s="111">
        <v>546</v>
      </c>
      <c r="C502" s="110" t="s">
        <v>113</v>
      </c>
      <c r="D502" s="110" t="s">
        <v>125</v>
      </c>
      <c r="E502" s="82"/>
      <c r="F502" s="82"/>
      <c r="G502" s="81">
        <f aca="true" t="shared" si="248" ref="G502:R506">G503</f>
        <v>5337.3</v>
      </c>
      <c r="H502" s="81">
        <f t="shared" si="248"/>
        <v>5177.2</v>
      </c>
      <c r="I502" s="81">
        <f t="shared" si="248"/>
        <v>160.1</v>
      </c>
      <c r="J502" s="81">
        <f t="shared" si="248"/>
        <v>0</v>
      </c>
      <c r="K502" s="81">
        <f t="shared" si="248"/>
        <v>5337.400000000001</v>
      </c>
      <c r="L502" s="81">
        <f t="shared" si="248"/>
        <v>5177.3</v>
      </c>
      <c r="M502" s="81">
        <f t="shared" si="248"/>
        <v>160.1</v>
      </c>
      <c r="N502" s="81">
        <f t="shared" si="248"/>
        <v>0</v>
      </c>
      <c r="O502" s="81">
        <f t="shared" si="248"/>
        <v>5337.400000000001</v>
      </c>
      <c r="P502" s="81">
        <f t="shared" si="248"/>
        <v>5177.3</v>
      </c>
      <c r="Q502" s="81">
        <f t="shared" si="248"/>
        <v>160.1</v>
      </c>
      <c r="R502" s="81">
        <f t="shared" si="248"/>
        <v>0</v>
      </c>
    </row>
    <row r="503" spans="1:18" ht="50.25" customHeight="1">
      <c r="A503" s="109" t="s">
        <v>461</v>
      </c>
      <c r="B503" s="111">
        <v>546</v>
      </c>
      <c r="C503" s="110" t="s">
        <v>113</v>
      </c>
      <c r="D503" s="110" t="s">
        <v>125</v>
      </c>
      <c r="E503" s="111" t="s">
        <v>231</v>
      </c>
      <c r="F503" s="82"/>
      <c r="G503" s="81">
        <f>G504</f>
        <v>5337.3</v>
      </c>
      <c r="H503" s="81">
        <f t="shared" si="248"/>
        <v>5177.2</v>
      </c>
      <c r="I503" s="81">
        <f t="shared" si="248"/>
        <v>160.1</v>
      </c>
      <c r="J503" s="81">
        <f t="shared" si="248"/>
        <v>0</v>
      </c>
      <c r="K503" s="81">
        <f t="shared" si="248"/>
        <v>5337.400000000001</v>
      </c>
      <c r="L503" s="81">
        <f t="shared" si="248"/>
        <v>5177.3</v>
      </c>
      <c r="M503" s="81">
        <f t="shared" si="248"/>
        <v>160.1</v>
      </c>
      <c r="N503" s="81">
        <f t="shared" si="248"/>
        <v>0</v>
      </c>
      <c r="O503" s="81">
        <f t="shared" si="248"/>
        <v>5337.400000000001</v>
      </c>
      <c r="P503" s="81">
        <f t="shared" si="248"/>
        <v>5177.3</v>
      </c>
      <c r="Q503" s="81">
        <f t="shared" si="248"/>
        <v>160.1</v>
      </c>
      <c r="R503" s="81">
        <f t="shared" si="248"/>
        <v>0</v>
      </c>
    </row>
    <row r="504" spans="1:18" ht="37.5">
      <c r="A504" s="109" t="s">
        <v>543</v>
      </c>
      <c r="B504" s="111">
        <v>546</v>
      </c>
      <c r="C504" s="110" t="s">
        <v>113</v>
      </c>
      <c r="D504" s="110" t="s">
        <v>125</v>
      </c>
      <c r="E504" s="111" t="s">
        <v>531</v>
      </c>
      <c r="F504" s="82"/>
      <c r="G504" s="81">
        <f>G505</f>
        <v>5337.3</v>
      </c>
      <c r="H504" s="81">
        <f t="shared" si="248"/>
        <v>5177.2</v>
      </c>
      <c r="I504" s="81">
        <f t="shared" si="248"/>
        <v>160.1</v>
      </c>
      <c r="J504" s="81">
        <f t="shared" si="248"/>
        <v>0</v>
      </c>
      <c r="K504" s="81">
        <f t="shared" si="248"/>
        <v>5337.400000000001</v>
      </c>
      <c r="L504" s="81">
        <f t="shared" si="248"/>
        <v>5177.3</v>
      </c>
      <c r="M504" s="81">
        <f t="shared" si="248"/>
        <v>160.1</v>
      </c>
      <c r="N504" s="81">
        <f t="shared" si="248"/>
        <v>0</v>
      </c>
      <c r="O504" s="81">
        <f t="shared" si="248"/>
        <v>5337.400000000001</v>
      </c>
      <c r="P504" s="81">
        <f t="shared" si="248"/>
        <v>5177.3</v>
      </c>
      <c r="Q504" s="81">
        <f t="shared" si="248"/>
        <v>160.1</v>
      </c>
      <c r="R504" s="81">
        <f t="shared" si="248"/>
        <v>0</v>
      </c>
    </row>
    <row r="505" spans="1:18" ht="37.5">
      <c r="A505" s="122" t="s">
        <v>532</v>
      </c>
      <c r="B505" s="111">
        <v>546</v>
      </c>
      <c r="C505" s="110" t="s">
        <v>113</v>
      </c>
      <c r="D505" s="110" t="s">
        <v>125</v>
      </c>
      <c r="E505" s="111" t="s">
        <v>533</v>
      </c>
      <c r="F505" s="82"/>
      <c r="G505" s="81">
        <f>G506</f>
        <v>5337.3</v>
      </c>
      <c r="H505" s="81">
        <f t="shared" si="248"/>
        <v>5177.2</v>
      </c>
      <c r="I505" s="81">
        <f t="shared" si="248"/>
        <v>160.1</v>
      </c>
      <c r="J505" s="81">
        <f t="shared" si="248"/>
        <v>0</v>
      </c>
      <c r="K505" s="81">
        <f t="shared" si="248"/>
        <v>5337.400000000001</v>
      </c>
      <c r="L505" s="81">
        <f t="shared" si="248"/>
        <v>5177.3</v>
      </c>
      <c r="M505" s="81">
        <f t="shared" si="248"/>
        <v>160.1</v>
      </c>
      <c r="N505" s="81">
        <f t="shared" si="248"/>
        <v>0</v>
      </c>
      <c r="O505" s="81">
        <f t="shared" si="248"/>
        <v>5337.400000000001</v>
      </c>
      <c r="P505" s="81">
        <f t="shared" si="248"/>
        <v>5177.3</v>
      </c>
      <c r="Q505" s="81">
        <f t="shared" si="248"/>
        <v>160.1</v>
      </c>
      <c r="R505" s="81">
        <f t="shared" si="248"/>
        <v>0</v>
      </c>
    </row>
    <row r="506" spans="1:18" ht="44.25" customHeight="1">
      <c r="A506" s="109" t="s">
        <v>534</v>
      </c>
      <c r="B506" s="111">
        <v>546</v>
      </c>
      <c r="C506" s="110" t="s">
        <v>113</v>
      </c>
      <c r="D506" s="110" t="s">
        <v>125</v>
      </c>
      <c r="E506" s="90" t="s">
        <v>535</v>
      </c>
      <c r="F506" s="82"/>
      <c r="G506" s="81">
        <f>G507</f>
        <v>5337.3</v>
      </c>
      <c r="H506" s="81">
        <f t="shared" si="248"/>
        <v>5177.2</v>
      </c>
      <c r="I506" s="81">
        <f t="shared" si="248"/>
        <v>160.1</v>
      </c>
      <c r="J506" s="81">
        <f t="shared" si="248"/>
        <v>0</v>
      </c>
      <c r="K506" s="81">
        <f t="shared" si="248"/>
        <v>5337.400000000001</v>
      </c>
      <c r="L506" s="81">
        <f t="shared" si="248"/>
        <v>5177.3</v>
      </c>
      <c r="M506" s="81">
        <f t="shared" si="248"/>
        <v>160.1</v>
      </c>
      <c r="N506" s="81">
        <f t="shared" si="248"/>
        <v>0</v>
      </c>
      <c r="O506" s="81">
        <f t="shared" si="248"/>
        <v>5337.400000000001</v>
      </c>
      <c r="P506" s="81">
        <f t="shared" si="248"/>
        <v>5177.3</v>
      </c>
      <c r="Q506" s="81">
        <f t="shared" si="248"/>
        <v>160.1</v>
      </c>
      <c r="R506" s="81">
        <f t="shared" si="248"/>
        <v>0</v>
      </c>
    </row>
    <row r="507" spans="1:18" ht="45.75" customHeight="1">
      <c r="A507" s="109" t="s">
        <v>86</v>
      </c>
      <c r="B507" s="111">
        <v>546</v>
      </c>
      <c r="C507" s="110" t="s">
        <v>113</v>
      </c>
      <c r="D507" s="110" t="s">
        <v>125</v>
      </c>
      <c r="E507" s="128" t="s">
        <v>535</v>
      </c>
      <c r="F507" s="110" t="s">
        <v>167</v>
      </c>
      <c r="G507" s="81">
        <f>H507+I507+J507</f>
        <v>5337.3</v>
      </c>
      <c r="H507" s="81">
        <v>5177.2</v>
      </c>
      <c r="I507" s="81">
        <v>160.1</v>
      </c>
      <c r="J507" s="88"/>
      <c r="K507" s="81">
        <f>L507+M507+N507</f>
        <v>5337.400000000001</v>
      </c>
      <c r="L507" s="81">
        <v>5177.3</v>
      </c>
      <c r="M507" s="81">
        <v>160.1</v>
      </c>
      <c r="N507" s="88"/>
      <c r="O507" s="81">
        <f>P507+Q507+R507</f>
        <v>5337.400000000001</v>
      </c>
      <c r="P507" s="81">
        <v>5177.3</v>
      </c>
      <c r="Q507" s="81">
        <v>160.1</v>
      </c>
      <c r="R507" s="81"/>
    </row>
    <row r="508" spans="1:18" ht="18.75">
      <c r="A508" s="109" t="s">
        <v>148</v>
      </c>
      <c r="B508" s="111">
        <v>546</v>
      </c>
      <c r="C508" s="110" t="s">
        <v>113</v>
      </c>
      <c r="D508" s="110" t="s">
        <v>117</v>
      </c>
      <c r="E508" s="110"/>
      <c r="F508" s="110"/>
      <c r="G508" s="81">
        <f>G509</f>
        <v>55997.899999999994</v>
      </c>
      <c r="H508" s="81">
        <f aca="true" t="shared" si="249" ref="H508:R508">H509</f>
        <v>6889.099999999999</v>
      </c>
      <c r="I508" s="81">
        <f t="shared" si="249"/>
        <v>49108.8</v>
      </c>
      <c r="J508" s="81">
        <f t="shared" si="249"/>
        <v>0</v>
      </c>
      <c r="K508" s="81">
        <f t="shared" si="249"/>
        <v>22399.1</v>
      </c>
      <c r="L508" s="81">
        <f t="shared" si="249"/>
        <v>6889.099999999999</v>
      </c>
      <c r="M508" s="81">
        <f t="shared" si="249"/>
        <v>15510</v>
      </c>
      <c r="N508" s="81">
        <f t="shared" si="249"/>
        <v>0</v>
      </c>
      <c r="O508" s="81">
        <f t="shared" si="249"/>
        <v>22399.1</v>
      </c>
      <c r="P508" s="81">
        <f t="shared" si="249"/>
        <v>6889.099999999999</v>
      </c>
      <c r="Q508" s="81">
        <f t="shared" si="249"/>
        <v>15510</v>
      </c>
      <c r="R508" s="81">
        <f t="shared" si="249"/>
        <v>0</v>
      </c>
    </row>
    <row r="509" spans="1:18" ht="70.5" customHeight="1">
      <c r="A509" s="109" t="s">
        <v>442</v>
      </c>
      <c r="B509" s="111">
        <v>546</v>
      </c>
      <c r="C509" s="110" t="s">
        <v>113</v>
      </c>
      <c r="D509" s="110" t="s">
        <v>117</v>
      </c>
      <c r="E509" s="110" t="s">
        <v>105</v>
      </c>
      <c r="F509" s="110"/>
      <c r="G509" s="81">
        <f aca="true" t="shared" si="250" ref="G509:R509">G510+G514</f>
        <v>55997.899999999994</v>
      </c>
      <c r="H509" s="81">
        <f t="shared" si="250"/>
        <v>6889.099999999999</v>
      </c>
      <c r="I509" s="81">
        <f t="shared" si="250"/>
        <v>49108.8</v>
      </c>
      <c r="J509" s="81">
        <f t="shared" si="250"/>
        <v>0</v>
      </c>
      <c r="K509" s="81">
        <f t="shared" si="250"/>
        <v>22399.1</v>
      </c>
      <c r="L509" s="81">
        <f t="shared" si="250"/>
        <v>6889.099999999999</v>
      </c>
      <c r="M509" s="81">
        <f t="shared" si="250"/>
        <v>15510</v>
      </c>
      <c r="N509" s="81">
        <f t="shared" si="250"/>
        <v>0</v>
      </c>
      <c r="O509" s="81">
        <f t="shared" si="250"/>
        <v>22399.1</v>
      </c>
      <c r="P509" s="81">
        <f t="shared" si="250"/>
        <v>6889.099999999999</v>
      </c>
      <c r="Q509" s="81">
        <f t="shared" si="250"/>
        <v>15510</v>
      </c>
      <c r="R509" s="81">
        <f t="shared" si="250"/>
        <v>0</v>
      </c>
    </row>
    <row r="510" spans="1:18" ht="45.75" customHeight="1">
      <c r="A510" s="109" t="s">
        <v>22</v>
      </c>
      <c r="B510" s="111">
        <v>546</v>
      </c>
      <c r="C510" s="110" t="s">
        <v>113</v>
      </c>
      <c r="D510" s="110" t="s">
        <v>117</v>
      </c>
      <c r="E510" s="110" t="s">
        <v>106</v>
      </c>
      <c r="F510" s="110"/>
      <c r="G510" s="81">
        <f>G511</f>
        <v>10150.8</v>
      </c>
      <c r="H510" s="81">
        <f aca="true" t="shared" si="251" ref="H510:R510">H511</f>
        <v>0</v>
      </c>
      <c r="I510" s="81">
        <f t="shared" si="251"/>
        <v>10150.8</v>
      </c>
      <c r="J510" s="81">
        <f t="shared" si="251"/>
        <v>0</v>
      </c>
      <c r="K510" s="81">
        <f t="shared" si="251"/>
        <v>10150.8</v>
      </c>
      <c r="L510" s="81">
        <f t="shared" si="251"/>
        <v>0</v>
      </c>
      <c r="M510" s="81">
        <f t="shared" si="251"/>
        <v>10150.8</v>
      </c>
      <c r="N510" s="81">
        <f t="shared" si="251"/>
        <v>0</v>
      </c>
      <c r="O510" s="81">
        <f t="shared" si="251"/>
        <v>10150.8</v>
      </c>
      <c r="P510" s="81">
        <f t="shared" si="251"/>
        <v>0</v>
      </c>
      <c r="Q510" s="81">
        <f t="shared" si="251"/>
        <v>10150.8</v>
      </c>
      <c r="R510" s="81">
        <f t="shared" si="251"/>
        <v>0</v>
      </c>
    </row>
    <row r="511" spans="1:18" ht="21" customHeight="1">
      <c r="A511" s="109" t="s">
        <v>325</v>
      </c>
      <c r="B511" s="111">
        <v>546</v>
      </c>
      <c r="C511" s="110" t="s">
        <v>113</v>
      </c>
      <c r="D511" s="110" t="s">
        <v>117</v>
      </c>
      <c r="E511" s="110" t="s">
        <v>107</v>
      </c>
      <c r="F511" s="110"/>
      <c r="G511" s="81">
        <f>G512+G513</f>
        <v>10150.8</v>
      </c>
      <c r="H511" s="81">
        <f aca="true" t="shared" si="252" ref="H511:R511">H512+H513</f>
        <v>0</v>
      </c>
      <c r="I511" s="81">
        <f t="shared" si="252"/>
        <v>10150.8</v>
      </c>
      <c r="J511" s="81">
        <f t="shared" si="252"/>
        <v>0</v>
      </c>
      <c r="K511" s="81">
        <f t="shared" si="252"/>
        <v>10150.8</v>
      </c>
      <c r="L511" s="81">
        <f t="shared" si="252"/>
        <v>0</v>
      </c>
      <c r="M511" s="81">
        <f t="shared" si="252"/>
        <v>10150.8</v>
      </c>
      <c r="N511" s="81">
        <f t="shared" si="252"/>
        <v>0</v>
      </c>
      <c r="O511" s="81">
        <f t="shared" si="252"/>
        <v>10150.8</v>
      </c>
      <c r="P511" s="81">
        <f t="shared" si="252"/>
        <v>0</v>
      </c>
      <c r="Q511" s="81">
        <f t="shared" si="252"/>
        <v>10150.8</v>
      </c>
      <c r="R511" s="81">
        <f t="shared" si="252"/>
        <v>0</v>
      </c>
    </row>
    <row r="512" spans="1:18" ht="44.25" customHeight="1">
      <c r="A512" s="109" t="s">
        <v>86</v>
      </c>
      <c r="B512" s="111">
        <v>546</v>
      </c>
      <c r="C512" s="110" t="s">
        <v>113</v>
      </c>
      <c r="D512" s="110" t="s">
        <v>117</v>
      </c>
      <c r="E512" s="110" t="s">
        <v>107</v>
      </c>
      <c r="F512" s="110" t="s">
        <v>167</v>
      </c>
      <c r="G512" s="81">
        <f>H512+I512+J512</f>
        <v>4100</v>
      </c>
      <c r="H512" s="81"/>
      <c r="I512" s="81">
        <v>4100</v>
      </c>
      <c r="J512" s="81"/>
      <c r="K512" s="81">
        <f>L512+M512+N512</f>
        <v>4100</v>
      </c>
      <c r="L512" s="81"/>
      <c r="M512" s="81">
        <v>4100</v>
      </c>
      <c r="N512" s="81"/>
      <c r="O512" s="81">
        <f>P512+Q512+R512</f>
        <v>4100</v>
      </c>
      <c r="P512" s="85"/>
      <c r="Q512" s="81">
        <v>4100</v>
      </c>
      <c r="R512" s="85"/>
    </row>
    <row r="513" spans="1:18" ht="18.75">
      <c r="A513" s="109" t="s">
        <v>213</v>
      </c>
      <c r="B513" s="111">
        <v>546</v>
      </c>
      <c r="C513" s="110" t="s">
        <v>113</v>
      </c>
      <c r="D513" s="110" t="s">
        <v>117</v>
      </c>
      <c r="E513" s="110" t="s">
        <v>107</v>
      </c>
      <c r="F513" s="110" t="s">
        <v>212</v>
      </c>
      <c r="G513" s="81">
        <f>H513+I513+J513</f>
        <v>6050.8</v>
      </c>
      <c r="H513" s="81"/>
      <c r="I513" s="81">
        <v>6050.8</v>
      </c>
      <c r="J513" s="81"/>
      <c r="K513" s="81">
        <f>L513+M513+N513</f>
        <v>6050.8</v>
      </c>
      <c r="L513" s="81"/>
      <c r="M513" s="81">
        <v>6050.8</v>
      </c>
      <c r="N513" s="81"/>
      <c r="O513" s="81">
        <f>P513+Q513+R513</f>
        <v>6050.8</v>
      </c>
      <c r="P513" s="85"/>
      <c r="Q513" s="81">
        <v>6050.8</v>
      </c>
      <c r="R513" s="85"/>
    </row>
    <row r="514" spans="1:18" ht="27" customHeight="1">
      <c r="A514" s="145" t="s">
        <v>23</v>
      </c>
      <c r="B514" s="111">
        <v>546</v>
      </c>
      <c r="C514" s="110" t="s">
        <v>113</v>
      </c>
      <c r="D514" s="110" t="s">
        <v>117</v>
      </c>
      <c r="E514" s="110" t="s">
        <v>108</v>
      </c>
      <c r="F514" s="110"/>
      <c r="G514" s="81">
        <f>G515+G520+G518</f>
        <v>45847.1</v>
      </c>
      <c r="H514" s="81">
        <f aca="true" t="shared" si="253" ref="H514:R514">H515+H520+H518</f>
        <v>6889.099999999999</v>
      </c>
      <c r="I514" s="81">
        <f t="shared" si="253"/>
        <v>38958</v>
      </c>
      <c r="J514" s="81">
        <f t="shared" si="253"/>
        <v>0</v>
      </c>
      <c r="K514" s="81">
        <f t="shared" si="253"/>
        <v>12248.3</v>
      </c>
      <c r="L514" s="81">
        <f t="shared" si="253"/>
        <v>6889.099999999999</v>
      </c>
      <c r="M514" s="81">
        <f t="shared" si="253"/>
        <v>5359.2</v>
      </c>
      <c r="N514" s="81">
        <f t="shared" si="253"/>
        <v>0</v>
      </c>
      <c r="O514" s="81">
        <f t="shared" si="253"/>
        <v>12248.3</v>
      </c>
      <c r="P514" s="81">
        <f t="shared" si="253"/>
        <v>6889.099999999999</v>
      </c>
      <c r="Q514" s="81">
        <f t="shared" si="253"/>
        <v>5359.2</v>
      </c>
      <c r="R514" s="81">
        <f t="shared" si="253"/>
        <v>0</v>
      </c>
    </row>
    <row r="515" spans="1:18" ht="25.5" customHeight="1">
      <c r="A515" s="109" t="s">
        <v>206</v>
      </c>
      <c r="B515" s="111">
        <v>546</v>
      </c>
      <c r="C515" s="110" t="s">
        <v>113</v>
      </c>
      <c r="D515" s="110" t="s">
        <v>117</v>
      </c>
      <c r="E515" s="110" t="s">
        <v>109</v>
      </c>
      <c r="F515" s="110"/>
      <c r="G515" s="81">
        <f>G516+G517</f>
        <v>38929.1</v>
      </c>
      <c r="H515" s="81">
        <f aca="true" t="shared" si="254" ref="H515:R515">H516+H517</f>
        <v>0</v>
      </c>
      <c r="I515" s="81">
        <f t="shared" si="254"/>
        <v>38929.1</v>
      </c>
      <c r="J515" s="81">
        <f t="shared" si="254"/>
        <v>0</v>
      </c>
      <c r="K515" s="81">
        <f t="shared" si="254"/>
        <v>5330.3</v>
      </c>
      <c r="L515" s="81">
        <f t="shared" si="254"/>
        <v>0</v>
      </c>
      <c r="M515" s="81">
        <f t="shared" si="254"/>
        <v>5330.3</v>
      </c>
      <c r="N515" s="81">
        <f t="shared" si="254"/>
        <v>0</v>
      </c>
      <c r="O515" s="81">
        <f t="shared" si="254"/>
        <v>5330.3</v>
      </c>
      <c r="P515" s="81">
        <f t="shared" si="254"/>
        <v>0</v>
      </c>
      <c r="Q515" s="81">
        <f t="shared" si="254"/>
        <v>5330.3</v>
      </c>
      <c r="R515" s="81">
        <f t="shared" si="254"/>
        <v>0</v>
      </c>
    </row>
    <row r="516" spans="1:18" ht="39.75" customHeight="1">
      <c r="A516" s="109" t="s">
        <v>86</v>
      </c>
      <c r="B516" s="111">
        <v>546</v>
      </c>
      <c r="C516" s="110" t="s">
        <v>113</v>
      </c>
      <c r="D516" s="110" t="s">
        <v>117</v>
      </c>
      <c r="E516" s="110" t="s">
        <v>109</v>
      </c>
      <c r="F516" s="110" t="s">
        <v>167</v>
      </c>
      <c r="G516" s="81">
        <f>H516+I516+J516</f>
        <v>35929.1</v>
      </c>
      <c r="H516" s="81"/>
      <c r="I516" s="81">
        <f>6939.1+28990</f>
        <v>35929.1</v>
      </c>
      <c r="J516" s="81"/>
      <c r="K516" s="81">
        <f>L516+M516+N516</f>
        <v>5330.3</v>
      </c>
      <c r="L516" s="81"/>
      <c r="M516" s="81">
        <v>5330.3</v>
      </c>
      <c r="N516" s="81"/>
      <c r="O516" s="81">
        <f>P516+Q516+R516</f>
        <v>5330.3</v>
      </c>
      <c r="P516" s="85"/>
      <c r="Q516" s="81">
        <v>5330.3</v>
      </c>
      <c r="R516" s="85"/>
    </row>
    <row r="517" spans="1:18" ht="18.75">
      <c r="A517" s="109" t="s">
        <v>213</v>
      </c>
      <c r="B517" s="111">
        <v>546</v>
      </c>
      <c r="C517" s="110" t="s">
        <v>113</v>
      </c>
      <c r="D517" s="110" t="s">
        <v>117</v>
      </c>
      <c r="E517" s="110" t="s">
        <v>109</v>
      </c>
      <c r="F517" s="110" t="s">
        <v>212</v>
      </c>
      <c r="G517" s="81">
        <f>H517+I517+J517</f>
        <v>3000</v>
      </c>
      <c r="H517" s="81"/>
      <c r="I517" s="81">
        <v>3000</v>
      </c>
      <c r="J517" s="81"/>
      <c r="K517" s="81">
        <f>L517+M517+N517</f>
        <v>0</v>
      </c>
      <c r="L517" s="81"/>
      <c r="M517" s="81"/>
      <c r="N517" s="81"/>
      <c r="O517" s="81">
        <f>P517+Q517+R517</f>
        <v>0</v>
      </c>
      <c r="P517" s="85"/>
      <c r="Q517" s="85"/>
      <c r="R517" s="85"/>
    </row>
    <row r="518" spans="1:18" ht="39.75" customHeight="1">
      <c r="A518" s="109" t="s">
        <v>329</v>
      </c>
      <c r="B518" s="111">
        <v>546</v>
      </c>
      <c r="C518" s="110" t="s">
        <v>113</v>
      </c>
      <c r="D518" s="110" t="s">
        <v>117</v>
      </c>
      <c r="E518" s="110" t="s">
        <v>380</v>
      </c>
      <c r="F518" s="110"/>
      <c r="G518" s="81">
        <f>G519</f>
        <v>5475.4</v>
      </c>
      <c r="H518" s="81">
        <f aca="true" t="shared" si="255" ref="H518:R518">H519</f>
        <v>5475.4</v>
      </c>
      <c r="I518" s="81">
        <f t="shared" si="255"/>
        <v>0</v>
      </c>
      <c r="J518" s="81">
        <f t="shared" si="255"/>
        <v>0</v>
      </c>
      <c r="K518" s="81">
        <f t="shared" si="255"/>
        <v>5475.4</v>
      </c>
      <c r="L518" s="81">
        <f t="shared" si="255"/>
        <v>5475.4</v>
      </c>
      <c r="M518" s="81">
        <f t="shared" si="255"/>
        <v>0</v>
      </c>
      <c r="N518" s="81">
        <f t="shared" si="255"/>
        <v>0</v>
      </c>
      <c r="O518" s="81">
        <f t="shared" si="255"/>
        <v>5475.4</v>
      </c>
      <c r="P518" s="81">
        <f t="shared" si="255"/>
        <v>5475.4</v>
      </c>
      <c r="Q518" s="81">
        <f t="shared" si="255"/>
        <v>0</v>
      </c>
      <c r="R518" s="81">
        <f t="shared" si="255"/>
        <v>0</v>
      </c>
    </row>
    <row r="519" spans="1:18" ht="18.75">
      <c r="A519" s="109" t="s">
        <v>213</v>
      </c>
      <c r="B519" s="111">
        <v>546</v>
      </c>
      <c r="C519" s="110" t="s">
        <v>113</v>
      </c>
      <c r="D519" s="110" t="s">
        <v>117</v>
      </c>
      <c r="E519" s="110" t="s">
        <v>380</v>
      </c>
      <c r="F519" s="110" t="s">
        <v>212</v>
      </c>
      <c r="G519" s="81">
        <f>H519+I519+J519</f>
        <v>5475.4</v>
      </c>
      <c r="H519" s="81">
        <v>5475.4</v>
      </c>
      <c r="I519" s="81"/>
      <c r="J519" s="81"/>
      <c r="K519" s="81">
        <f>L519+M519+N519</f>
        <v>5475.4</v>
      </c>
      <c r="L519" s="81">
        <v>5475.4</v>
      </c>
      <c r="M519" s="81"/>
      <c r="N519" s="81"/>
      <c r="O519" s="81">
        <f>P519+Q519+R519</f>
        <v>5475.4</v>
      </c>
      <c r="P519" s="81">
        <v>5475.4</v>
      </c>
      <c r="Q519" s="81"/>
      <c r="R519" s="81"/>
    </row>
    <row r="520" spans="1:18" ht="63.75" customHeight="1">
      <c r="A520" s="109" t="s">
        <v>328</v>
      </c>
      <c r="B520" s="111">
        <v>546</v>
      </c>
      <c r="C520" s="110" t="s">
        <v>113</v>
      </c>
      <c r="D520" s="110" t="s">
        <v>117</v>
      </c>
      <c r="E520" s="110" t="s">
        <v>326</v>
      </c>
      <c r="F520" s="110"/>
      <c r="G520" s="81">
        <f>G521</f>
        <v>1442.6000000000001</v>
      </c>
      <c r="H520" s="81">
        <f aca="true" t="shared" si="256" ref="H520:R520">H521</f>
        <v>1413.7</v>
      </c>
      <c r="I520" s="81">
        <f t="shared" si="256"/>
        <v>28.9</v>
      </c>
      <c r="J520" s="81">
        <f t="shared" si="256"/>
        <v>0</v>
      </c>
      <c r="K520" s="81">
        <f t="shared" si="256"/>
        <v>1442.6000000000001</v>
      </c>
      <c r="L520" s="81">
        <f t="shared" si="256"/>
        <v>1413.7</v>
      </c>
      <c r="M520" s="81">
        <f t="shared" si="256"/>
        <v>28.9</v>
      </c>
      <c r="N520" s="81">
        <f t="shared" si="256"/>
        <v>0</v>
      </c>
      <c r="O520" s="81">
        <f t="shared" si="256"/>
        <v>1442.6000000000001</v>
      </c>
      <c r="P520" s="81">
        <f t="shared" si="256"/>
        <v>1413.7</v>
      </c>
      <c r="Q520" s="81">
        <f t="shared" si="256"/>
        <v>28.9</v>
      </c>
      <c r="R520" s="81">
        <f t="shared" si="256"/>
        <v>0</v>
      </c>
    </row>
    <row r="521" spans="1:18" ht="18.75">
      <c r="A521" s="109" t="s">
        <v>213</v>
      </c>
      <c r="B521" s="111">
        <v>546</v>
      </c>
      <c r="C521" s="110" t="s">
        <v>113</v>
      </c>
      <c r="D521" s="110" t="s">
        <v>117</v>
      </c>
      <c r="E521" s="110" t="s">
        <v>326</v>
      </c>
      <c r="F521" s="110" t="s">
        <v>212</v>
      </c>
      <c r="G521" s="81">
        <f>H521+I521+J521</f>
        <v>1442.6000000000001</v>
      </c>
      <c r="H521" s="81">
        <v>1413.7</v>
      </c>
      <c r="I521" s="81">
        <v>28.9</v>
      </c>
      <c r="J521" s="81"/>
      <c r="K521" s="81">
        <f>L521+M521+N521</f>
        <v>1442.6000000000001</v>
      </c>
      <c r="L521" s="81">
        <v>1413.7</v>
      </c>
      <c r="M521" s="81">
        <v>28.9</v>
      </c>
      <c r="N521" s="81">
        <v>0</v>
      </c>
      <c r="O521" s="81">
        <f>P521+Q521+R521</f>
        <v>1442.6000000000001</v>
      </c>
      <c r="P521" s="85">
        <v>1413.7</v>
      </c>
      <c r="Q521" s="85">
        <v>28.9</v>
      </c>
      <c r="R521" s="85"/>
    </row>
    <row r="522" spans="1:18" ht="22.5" customHeight="1">
      <c r="A522" s="109" t="s">
        <v>159</v>
      </c>
      <c r="B522" s="111">
        <v>546</v>
      </c>
      <c r="C522" s="110" t="s">
        <v>113</v>
      </c>
      <c r="D522" s="110" t="s">
        <v>160</v>
      </c>
      <c r="E522" s="110"/>
      <c r="F522" s="110"/>
      <c r="G522" s="81">
        <f aca="true" t="shared" si="257" ref="G522:R522">G532+G523</f>
        <v>1048.1000000000001</v>
      </c>
      <c r="H522" s="81">
        <f t="shared" si="257"/>
        <v>941.4</v>
      </c>
      <c r="I522" s="81">
        <f t="shared" si="257"/>
        <v>106.7</v>
      </c>
      <c r="J522" s="81">
        <f t="shared" si="257"/>
        <v>0</v>
      </c>
      <c r="K522" s="81">
        <f t="shared" si="257"/>
        <v>1048.2</v>
      </c>
      <c r="L522" s="81">
        <f t="shared" si="257"/>
        <v>941.4</v>
      </c>
      <c r="M522" s="81">
        <f t="shared" si="257"/>
        <v>106.8</v>
      </c>
      <c r="N522" s="81">
        <f t="shared" si="257"/>
        <v>0</v>
      </c>
      <c r="O522" s="81">
        <f t="shared" si="257"/>
        <v>1048.2</v>
      </c>
      <c r="P522" s="81">
        <f t="shared" si="257"/>
        <v>941.4</v>
      </c>
      <c r="Q522" s="81">
        <f t="shared" si="257"/>
        <v>106.8</v>
      </c>
      <c r="R522" s="81">
        <f t="shared" si="257"/>
        <v>0</v>
      </c>
    </row>
    <row r="523" spans="1:18" ht="46.5" customHeight="1">
      <c r="A523" s="109" t="s">
        <v>461</v>
      </c>
      <c r="B523" s="111">
        <v>546</v>
      </c>
      <c r="C523" s="110" t="s">
        <v>113</v>
      </c>
      <c r="D523" s="110" t="s">
        <v>160</v>
      </c>
      <c r="E523" s="90" t="s">
        <v>231</v>
      </c>
      <c r="F523" s="110"/>
      <c r="G523" s="81">
        <f aca="true" t="shared" si="258" ref="G523:R523">G528+G524</f>
        <v>1040.9</v>
      </c>
      <c r="H523" s="81">
        <f t="shared" si="258"/>
        <v>941.4</v>
      </c>
      <c r="I523" s="81">
        <f t="shared" si="258"/>
        <v>99.5</v>
      </c>
      <c r="J523" s="81">
        <f t="shared" si="258"/>
        <v>0</v>
      </c>
      <c r="K523" s="81">
        <f t="shared" si="258"/>
        <v>1041</v>
      </c>
      <c r="L523" s="81">
        <f t="shared" si="258"/>
        <v>941.4</v>
      </c>
      <c r="M523" s="81">
        <f t="shared" si="258"/>
        <v>99.6</v>
      </c>
      <c r="N523" s="81">
        <f t="shared" si="258"/>
        <v>0</v>
      </c>
      <c r="O523" s="81">
        <f t="shared" si="258"/>
        <v>1041</v>
      </c>
      <c r="P523" s="81">
        <f t="shared" si="258"/>
        <v>941.4</v>
      </c>
      <c r="Q523" s="81">
        <f t="shared" si="258"/>
        <v>99.6</v>
      </c>
      <c r="R523" s="81">
        <f t="shared" si="258"/>
        <v>0</v>
      </c>
    </row>
    <row r="524" spans="1:18" ht="42" customHeight="1">
      <c r="A524" s="109" t="s">
        <v>462</v>
      </c>
      <c r="B524" s="111">
        <v>546</v>
      </c>
      <c r="C524" s="110" t="s">
        <v>113</v>
      </c>
      <c r="D524" s="110" t="s">
        <v>160</v>
      </c>
      <c r="E524" s="90" t="s">
        <v>292</v>
      </c>
      <c r="F524" s="110"/>
      <c r="G524" s="81">
        <f>G525</f>
        <v>50</v>
      </c>
      <c r="H524" s="81">
        <f aca="true" t="shared" si="259" ref="H524:R525">H525</f>
        <v>0</v>
      </c>
      <c r="I524" s="81">
        <f t="shared" si="259"/>
        <v>50</v>
      </c>
      <c r="J524" s="81">
        <f t="shared" si="259"/>
        <v>0</v>
      </c>
      <c r="K524" s="81">
        <f t="shared" si="259"/>
        <v>50</v>
      </c>
      <c r="L524" s="81">
        <f t="shared" si="259"/>
        <v>0</v>
      </c>
      <c r="M524" s="81">
        <f t="shared" si="259"/>
        <v>50</v>
      </c>
      <c r="N524" s="81">
        <f t="shared" si="259"/>
        <v>0</v>
      </c>
      <c r="O524" s="81">
        <f t="shared" si="259"/>
        <v>50</v>
      </c>
      <c r="P524" s="81">
        <f t="shared" si="259"/>
        <v>0</v>
      </c>
      <c r="Q524" s="81">
        <f t="shared" si="259"/>
        <v>50</v>
      </c>
      <c r="R524" s="81">
        <f t="shared" si="259"/>
        <v>0</v>
      </c>
    </row>
    <row r="525" spans="1:18" ht="21.75" customHeight="1">
      <c r="A525" s="109" t="s">
        <v>471</v>
      </c>
      <c r="B525" s="111">
        <v>546</v>
      </c>
      <c r="C525" s="110" t="s">
        <v>113</v>
      </c>
      <c r="D525" s="110" t="s">
        <v>160</v>
      </c>
      <c r="E525" s="90" t="s">
        <v>515</v>
      </c>
      <c r="F525" s="110"/>
      <c r="G525" s="81">
        <f>G526</f>
        <v>50</v>
      </c>
      <c r="H525" s="81">
        <f t="shared" si="259"/>
        <v>0</v>
      </c>
      <c r="I525" s="81">
        <f t="shared" si="259"/>
        <v>50</v>
      </c>
      <c r="J525" s="81">
        <f t="shared" si="259"/>
        <v>0</v>
      </c>
      <c r="K525" s="81">
        <f t="shared" si="259"/>
        <v>50</v>
      </c>
      <c r="L525" s="81">
        <f t="shared" si="259"/>
        <v>0</v>
      </c>
      <c r="M525" s="81">
        <f t="shared" si="259"/>
        <v>50</v>
      </c>
      <c r="N525" s="81">
        <f t="shared" si="259"/>
        <v>0</v>
      </c>
      <c r="O525" s="81">
        <f t="shared" si="259"/>
        <v>50</v>
      </c>
      <c r="P525" s="81">
        <f t="shared" si="259"/>
        <v>0</v>
      </c>
      <c r="Q525" s="81">
        <f t="shared" si="259"/>
        <v>50</v>
      </c>
      <c r="R525" s="81">
        <f t="shared" si="259"/>
        <v>0</v>
      </c>
    </row>
    <row r="526" spans="1:18" ht="25.5" customHeight="1">
      <c r="A526" s="109" t="s">
        <v>504</v>
      </c>
      <c r="B526" s="111">
        <v>546</v>
      </c>
      <c r="C526" s="110" t="s">
        <v>113</v>
      </c>
      <c r="D526" s="110" t="s">
        <v>160</v>
      </c>
      <c r="E526" s="90" t="s">
        <v>516</v>
      </c>
      <c r="F526" s="110"/>
      <c r="G526" s="81">
        <f aca="true" t="shared" si="260" ref="G526:R526">G527</f>
        <v>50</v>
      </c>
      <c r="H526" s="81">
        <f t="shared" si="260"/>
        <v>0</v>
      </c>
      <c r="I526" s="81">
        <f t="shared" si="260"/>
        <v>50</v>
      </c>
      <c r="J526" s="81">
        <f t="shared" si="260"/>
        <v>0</v>
      </c>
      <c r="K526" s="81">
        <f t="shared" si="260"/>
        <v>50</v>
      </c>
      <c r="L526" s="81">
        <f t="shared" si="260"/>
        <v>0</v>
      </c>
      <c r="M526" s="81">
        <f t="shared" si="260"/>
        <v>50</v>
      </c>
      <c r="N526" s="81">
        <f t="shared" si="260"/>
        <v>0</v>
      </c>
      <c r="O526" s="81">
        <f t="shared" si="260"/>
        <v>50</v>
      </c>
      <c r="P526" s="81">
        <f t="shared" si="260"/>
        <v>0</v>
      </c>
      <c r="Q526" s="81">
        <f t="shared" si="260"/>
        <v>50</v>
      </c>
      <c r="R526" s="81">
        <f t="shared" si="260"/>
        <v>0</v>
      </c>
    </row>
    <row r="527" spans="1:18" ht="38.25" customHeight="1">
      <c r="A527" s="109" t="s">
        <v>86</v>
      </c>
      <c r="B527" s="111">
        <v>546</v>
      </c>
      <c r="C527" s="110" t="s">
        <v>113</v>
      </c>
      <c r="D527" s="110" t="s">
        <v>160</v>
      </c>
      <c r="E527" s="90" t="s">
        <v>516</v>
      </c>
      <c r="F527" s="110" t="s">
        <v>167</v>
      </c>
      <c r="G527" s="81">
        <f>H527+I527+J527</f>
        <v>50</v>
      </c>
      <c r="H527" s="81"/>
      <c r="I527" s="81">
        <v>50</v>
      </c>
      <c r="J527" s="81"/>
      <c r="K527" s="81">
        <f>L527+M527+N527</f>
        <v>50</v>
      </c>
      <c r="L527" s="81"/>
      <c r="M527" s="81">
        <v>50</v>
      </c>
      <c r="N527" s="81"/>
      <c r="O527" s="81">
        <f>P527+Q527+R527</f>
        <v>50</v>
      </c>
      <c r="P527" s="81"/>
      <c r="Q527" s="81">
        <v>50</v>
      </c>
      <c r="R527" s="81"/>
    </row>
    <row r="528" spans="1:18" ht="49.5" customHeight="1">
      <c r="A528" s="109" t="s">
        <v>545</v>
      </c>
      <c r="B528" s="111">
        <v>546</v>
      </c>
      <c r="C528" s="110" t="s">
        <v>113</v>
      </c>
      <c r="D528" s="110" t="s">
        <v>160</v>
      </c>
      <c r="E528" s="90" t="s">
        <v>322</v>
      </c>
      <c r="F528" s="110"/>
      <c r="G528" s="81">
        <f>G529</f>
        <v>990.9</v>
      </c>
      <c r="H528" s="81">
        <f aca="true" t="shared" si="261" ref="H528:R529">H529</f>
        <v>941.4</v>
      </c>
      <c r="I528" s="81">
        <f t="shared" si="261"/>
        <v>49.5</v>
      </c>
      <c r="J528" s="81">
        <f t="shared" si="261"/>
        <v>0</v>
      </c>
      <c r="K528" s="81">
        <f t="shared" si="261"/>
        <v>991</v>
      </c>
      <c r="L528" s="81">
        <f t="shared" si="261"/>
        <v>941.4</v>
      </c>
      <c r="M528" s="81">
        <f t="shared" si="261"/>
        <v>49.6</v>
      </c>
      <c r="N528" s="81">
        <f t="shared" si="261"/>
        <v>0</v>
      </c>
      <c r="O528" s="81">
        <f t="shared" si="261"/>
        <v>991</v>
      </c>
      <c r="P528" s="81">
        <f t="shared" si="261"/>
        <v>941.4</v>
      </c>
      <c r="Q528" s="81">
        <f t="shared" si="261"/>
        <v>49.6</v>
      </c>
      <c r="R528" s="81">
        <f t="shared" si="261"/>
        <v>0</v>
      </c>
    </row>
    <row r="529" spans="1:18" ht="42.75" customHeight="1">
      <c r="A529" s="109" t="s">
        <v>323</v>
      </c>
      <c r="B529" s="111">
        <v>546</v>
      </c>
      <c r="C529" s="110" t="s">
        <v>113</v>
      </c>
      <c r="D529" s="110" t="s">
        <v>160</v>
      </c>
      <c r="E529" s="90" t="s">
        <v>469</v>
      </c>
      <c r="F529" s="110"/>
      <c r="G529" s="81">
        <f>G530</f>
        <v>990.9</v>
      </c>
      <c r="H529" s="81">
        <f t="shared" si="261"/>
        <v>941.4</v>
      </c>
      <c r="I529" s="81">
        <f t="shared" si="261"/>
        <v>49.5</v>
      </c>
      <c r="J529" s="81">
        <f t="shared" si="261"/>
        <v>0</v>
      </c>
      <c r="K529" s="81">
        <f t="shared" si="261"/>
        <v>991</v>
      </c>
      <c r="L529" s="81">
        <f t="shared" si="261"/>
        <v>941.4</v>
      </c>
      <c r="M529" s="81">
        <f t="shared" si="261"/>
        <v>49.6</v>
      </c>
      <c r="N529" s="81">
        <f t="shared" si="261"/>
        <v>0</v>
      </c>
      <c r="O529" s="81">
        <f t="shared" si="261"/>
        <v>991</v>
      </c>
      <c r="P529" s="81">
        <f t="shared" si="261"/>
        <v>941.4</v>
      </c>
      <c r="Q529" s="81">
        <f t="shared" si="261"/>
        <v>49.6</v>
      </c>
      <c r="R529" s="81">
        <f t="shared" si="261"/>
        <v>0</v>
      </c>
    </row>
    <row r="530" spans="1:18" ht="41.25" customHeight="1">
      <c r="A530" s="109" t="s">
        <v>656</v>
      </c>
      <c r="B530" s="111">
        <v>546</v>
      </c>
      <c r="C530" s="110" t="s">
        <v>113</v>
      </c>
      <c r="D530" s="110" t="s">
        <v>160</v>
      </c>
      <c r="E530" s="90" t="s">
        <v>470</v>
      </c>
      <c r="F530" s="110"/>
      <c r="G530" s="81">
        <f>G531</f>
        <v>990.9</v>
      </c>
      <c r="H530" s="81">
        <f aca="true" t="shared" si="262" ref="H530:R530">H531</f>
        <v>941.4</v>
      </c>
      <c r="I530" s="81">
        <f t="shared" si="262"/>
        <v>49.5</v>
      </c>
      <c r="J530" s="81">
        <f t="shared" si="262"/>
        <v>0</v>
      </c>
      <c r="K530" s="81">
        <f t="shared" si="262"/>
        <v>991</v>
      </c>
      <c r="L530" s="81">
        <f t="shared" si="262"/>
        <v>941.4</v>
      </c>
      <c r="M530" s="81">
        <f t="shared" si="262"/>
        <v>49.6</v>
      </c>
      <c r="N530" s="81">
        <f t="shared" si="262"/>
        <v>0</v>
      </c>
      <c r="O530" s="81">
        <f t="shared" si="262"/>
        <v>991</v>
      </c>
      <c r="P530" s="81">
        <f t="shared" si="262"/>
        <v>941.4</v>
      </c>
      <c r="Q530" s="81">
        <f t="shared" si="262"/>
        <v>49.6</v>
      </c>
      <c r="R530" s="81">
        <f t="shared" si="262"/>
        <v>0</v>
      </c>
    </row>
    <row r="531" spans="1:18" ht="64.5" customHeight="1">
      <c r="A531" s="109" t="s">
        <v>396</v>
      </c>
      <c r="B531" s="111">
        <v>546</v>
      </c>
      <c r="C531" s="110" t="s">
        <v>113</v>
      </c>
      <c r="D531" s="110" t="s">
        <v>160</v>
      </c>
      <c r="E531" s="90" t="s">
        <v>470</v>
      </c>
      <c r="F531" s="110" t="s">
        <v>395</v>
      </c>
      <c r="G531" s="81">
        <f>H531+I531+J531</f>
        <v>990.9</v>
      </c>
      <c r="H531" s="81">
        <v>941.4</v>
      </c>
      <c r="I531" s="81">
        <v>49.5</v>
      </c>
      <c r="J531" s="81"/>
      <c r="K531" s="81">
        <f>L531+N531+M531</f>
        <v>991</v>
      </c>
      <c r="L531" s="81">
        <v>941.4</v>
      </c>
      <c r="M531" s="81">
        <v>49.6</v>
      </c>
      <c r="N531" s="81"/>
      <c r="O531" s="81">
        <f>P531+R531+Q531</f>
        <v>991</v>
      </c>
      <c r="P531" s="90">
        <v>941.4</v>
      </c>
      <c r="Q531" s="90">
        <v>49.6</v>
      </c>
      <c r="R531" s="90"/>
    </row>
    <row r="532" spans="1:18" ht="27" customHeight="1">
      <c r="A532" s="109" t="s">
        <v>319</v>
      </c>
      <c r="B532" s="111">
        <v>546</v>
      </c>
      <c r="C532" s="110" t="s">
        <v>113</v>
      </c>
      <c r="D532" s="110" t="s">
        <v>160</v>
      </c>
      <c r="E532" s="111" t="s">
        <v>223</v>
      </c>
      <c r="F532" s="110"/>
      <c r="G532" s="81">
        <f>G533</f>
        <v>7.2</v>
      </c>
      <c r="H532" s="81">
        <f aca="true" t="shared" si="263" ref="H532:R534">H533</f>
        <v>0</v>
      </c>
      <c r="I532" s="81">
        <f t="shared" si="263"/>
        <v>7.2</v>
      </c>
      <c r="J532" s="81">
        <f t="shared" si="263"/>
        <v>0</v>
      </c>
      <c r="K532" s="81">
        <f t="shared" si="263"/>
        <v>7.2</v>
      </c>
      <c r="L532" s="81">
        <f t="shared" si="263"/>
        <v>0</v>
      </c>
      <c r="M532" s="81">
        <f t="shared" si="263"/>
        <v>7.2</v>
      </c>
      <c r="N532" s="81">
        <f t="shared" si="263"/>
        <v>0</v>
      </c>
      <c r="O532" s="81">
        <f t="shared" si="263"/>
        <v>7.2</v>
      </c>
      <c r="P532" s="81">
        <f t="shared" si="263"/>
        <v>0</v>
      </c>
      <c r="Q532" s="81">
        <f t="shared" si="263"/>
        <v>7.2</v>
      </c>
      <c r="R532" s="81">
        <f t="shared" si="263"/>
        <v>0</v>
      </c>
    </row>
    <row r="533" spans="1:18" ht="44.25" customHeight="1">
      <c r="A533" s="109" t="s">
        <v>219</v>
      </c>
      <c r="B533" s="111">
        <v>546</v>
      </c>
      <c r="C533" s="110" t="s">
        <v>113</v>
      </c>
      <c r="D533" s="110" t="s">
        <v>160</v>
      </c>
      <c r="E533" s="111" t="s">
        <v>65</v>
      </c>
      <c r="F533" s="110"/>
      <c r="G533" s="81">
        <f>G534</f>
        <v>7.2</v>
      </c>
      <c r="H533" s="81">
        <f t="shared" si="263"/>
        <v>0</v>
      </c>
      <c r="I533" s="81">
        <f t="shared" si="263"/>
        <v>7.2</v>
      </c>
      <c r="J533" s="81">
        <f t="shared" si="263"/>
        <v>0</v>
      </c>
      <c r="K533" s="81">
        <f t="shared" si="263"/>
        <v>7.2</v>
      </c>
      <c r="L533" s="81">
        <f t="shared" si="263"/>
        <v>0</v>
      </c>
      <c r="M533" s="81">
        <f t="shared" si="263"/>
        <v>7.2</v>
      </c>
      <c r="N533" s="81">
        <f t="shared" si="263"/>
        <v>0</v>
      </c>
      <c r="O533" s="81">
        <f t="shared" si="263"/>
        <v>7.2</v>
      </c>
      <c r="P533" s="81">
        <f t="shared" si="263"/>
        <v>0</v>
      </c>
      <c r="Q533" s="81">
        <f t="shared" si="263"/>
        <v>7.2</v>
      </c>
      <c r="R533" s="81">
        <f t="shared" si="263"/>
        <v>0</v>
      </c>
    </row>
    <row r="534" spans="1:18" ht="64.5" customHeight="1">
      <c r="A534" s="109" t="s">
        <v>599</v>
      </c>
      <c r="B534" s="111">
        <v>546</v>
      </c>
      <c r="C534" s="110" t="s">
        <v>113</v>
      </c>
      <c r="D534" s="110" t="s">
        <v>160</v>
      </c>
      <c r="E534" s="111" t="s">
        <v>94</v>
      </c>
      <c r="F534" s="110"/>
      <c r="G534" s="81">
        <f>G535</f>
        <v>7.2</v>
      </c>
      <c r="H534" s="81">
        <f t="shared" si="263"/>
        <v>0</v>
      </c>
      <c r="I534" s="81">
        <f t="shared" si="263"/>
        <v>7.2</v>
      </c>
      <c r="J534" s="81">
        <f t="shared" si="263"/>
        <v>0</v>
      </c>
      <c r="K534" s="81">
        <f t="shared" si="263"/>
        <v>7.2</v>
      </c>
      <c r="L534" s="81">
        <f t="shared" si="263"/>
        <v>0</v>
      </c>
      <c r="M534" s="81">
        <f t="shared" si="263"/>
        <v>7.2</v>
      </c>
      <c r="N534" s="81">
        <f t="shared" si="263"/>
        <v>0</v>
      </c>
      <c r="O534" s="81">
        <f t="shared" si="263"/>
        <v>7.2</v>
      </c>
      <c r="P534" s="81">
        <f t="shared" si="263"/>
        <v>0</v>
      </c>
      <c r="Q534" s="81">
        <f t="shared" si="263"/>
        <v>7.2</v>
      </c>
      <c r="R534" s="81">
        <f t="shared" si="263"/>
        <v>0</v>
      </c>
    </row>
    <row r="535" spans="1:18" ht="18.75">
      <c r="A535" s="109" t="s">
        <v>213</v>
      </c>
      <c r="B535" s="111">
        <v>546</v>
      </c>
      <c r="C535" s="110" t="s">
        <v>113</v>
      </c>
      <c r="D535" s="110" t="s">
        <v>160</v>
      </c>
      <c r="E535" s="111" t="s">
        <v>94</v>
      </c>
      <c r="F535" s="110" t="s">
        <v>212</v>
      </c>
      <c r="G535" s="81">
        <f>H535+I535+J535</f>
        <v>7.2</v>
      </c>
      <c r="H535" s="81"/>
      <c r="I535" s="81">
        <v>7.2</v>
      </c>
      <c r="J535" s="81"/>
      <c r="K535" s="81">
        <f>L535+M535+N535</f>
        <v>7.2</v>
      </c>
      <c r="L535" s="81"/>
      <c r="M535" s="81">
        <v>7.2</v>
      </c>
      <c r="N535" s="81"/>
      <c r="O535" s="81">
        <f>P535+Q535+R535</f>
        <v>7.2</v>
      </c>
      <c r="P535" s="85"/>
      <c r="Q535" s="85">
        <v>7.2</v>
      </c>
      <c r="R535" s="85"/>
    </row>
    <row r="536" spans="1:18" ht="22.5" customHeight="1">
      <c r="A536" s="109" t="s">
        <v>154</v>
      </c>
      <c r="B536" s="111">
        <v>546</v>
      </c>
      <c r="C536" s="110" t="s">
        <v>120</v>
      </c>
      <c r="D536" s="110" t="s">
        <v>373</v>
      </c>
      <c r="E536" s="111"/>
      <c r="F536" s="110"/>
      <c r="G536" s="81">
        <f aca="true" t="shared" si="264" ref="G536:R536">G537+G546+G555</f>
        <v>12348.6</v>
      </c>
      <c r="H536" s="81">
        <f t="shared" si="264"/>
        <v>8892.8</v>
      </c>
      <c r="I536" s="81">
        <f t="shared" si="264"/>
        <v>3059</v>
      </c>
      <c r="J536" s="81">
        <f t="shared" si="264"/>
        <v>396.79999999999995</v>
      </c>
      <c r="K536" s="81">
        <f t="shared" si="264"/>
        <v>2785.5</v>
      </c>
      <c r="L536" s="81">
        <f t="shared" si="264"/>
        <v>1739.5</v>
      </c>
      <c r="M536" s="81">
        <f t="shared" si="264"/>
        <v>850</v>
      </c>
      <c r="N536" s="81">
        <f t="shared" si="264"/>
        <v>196</v>
      </c>
      <c r="O536" s="81">
        <f t="shared" si="264"/>
        <v>850</v>
      </c>
      <c r="P536" s="81" t="e">
        <f t="shared" si="264"/>
        <v>#REF!</v>
      </c>
      <c r="Q536" s="81" t="e">
        <f t="shared" si="264"/>
        <v>#REF!</v>
      </c>
      <c r="R536" s="81" t="e">
        <f t="shared" si="264"/>
        <v>#REF!</v>
      </c>
    </row>
    <row r="537" spans="1:18" ht="18.75">
      <c r="A537" s="109" t="s">
        <v>155</v>
      </c>
      <c r="B537" s="111">
        <v>546</v>
      </c>
      <c r="C537" s="110" t="s">
        <v>120</v>
      </c>
      <c r="D537" s="110" t="s">
        <v>112</v>
      </c>
      <c r="E537" s="111"/>
      <c r="F537" s="110"/>
      <c r="G537" s="81">
        <f aca="true" t="shared" si="265" ref="G537:R537">G542+G538</f>
        <v>300</v>
      </c>
      <c r="H537" s="81">
        <f t="shared" si="265"/>
        <v>0</v>
      </c>
      <c r="I537" s="81">
        <f t="shared" si="265"/>
        <v>300</v>
      </c>
      <c r="J537" s="81">
        <f t="shared" si="265"/>
        <v>0</v>
      </c>
      <c r="K537" s="81">
        <f t="shared" si="265"/>
        <v>800</v>
      </c>
      <c r="L537" s="81">
        <f t="shared" si="265"/>
        <v>0</v>
      </c>
      <c r="M537" s="81">
        <f t="shared" si="265"/>
        <v>800</v>
      </c>
      <c r="N537" s="81">
        <f t="shared" si="265"/>
        <v>0</v>
      </c>
      <c r="O537" s="81">
        <f t="shared" si="265"/>
        <v>800</v>
      </c>
      <c r="P537" s="81">
        <f t="shared" si="265"/>
        <v>0</v>
      </c>
      <c r="Q537" s="81">
        <f t="shared" si="265"/>
        <v>800</v>
      </c>
      <c r="R537" s="81">
        <f t="shared" si="265"/>
        <v>0</v>
      </c>
    </row>
    <row r="538" spans="1:18" ht="45.75" customHeight="1">
      <c r="A538" s="109" t="s">
        <v>466</v>
      </c>
      <c r="B538" s="111">
        <v>546</v>
      </c>
      <c r="C538" s="110" t="s">
        <v>120</v>
      </c>
      <c r="D538" s="110" t="s">
        <v>112</v>
      </c>
      <c r="E538" s="110" t="s">
        <v>257</v>
      </c>
      <c r="F538" s="110"/>
      <c r="G538" s="81">
        <f>G539</f>
        <v>0</v>
      </c>
      <c r="H538" s="81">
        <f aca="true" t="shared" si="266" ref="G538:H540">H539</f>
        <v>0</v>
      </c>
      <c r="I538" s="81">
        <f aca="true" t="shared" si="267" ref="I538:R540">I539</f>
        <v>0</v>
      </c>
      <c r="J538" s="81">
        <f t="shared" si="267"/>
        <v>0</v>
      </c>
      <c r="K538" s="81">
        <f t="shared" si="267"/>
        <v>500</v>
      </c>
      <c r="L538" s="81">
        <f t="shared" si="267"/>
        <v>0</v>
      </c>
      <c r="M538" s="81">
        <f t="shared" si="267"/>
        <v>500</v>
      </c>
      <c r="N538" s="81">
        <f t="shared" si="267"/>
        <v>0</v>
      </c>
      <c r="O538" s="81">
        <f t="shared" si="267"/>
        <v>500</v>
      </c>
      <c r="P538" s="81">
        <f t="shared" si="267"/>
        <v>0</v>
      </c>
      <c r="Q538" s="81">
        <f t="shared" si="267"/>
        <v>500</v>
      </c>
      <c r="R538" s="81">
        <f t="shared" si="267"/>
        <v>0</v>
      </c>
    </row>
    <row r="539" spans="1:18" ht="33" customHeight="1">
      <c r="A539" s="109" t="s">
        <v>509</v>
      </c>
      <c r="B539" s="111">
        <v>546</v>
      </c>
      <c r="C539" s="110" t="s">
        <v>120</v>
      </c>
      <c r="D539" s="110" t="s">
        <v>112</v>
      </c>
      <c r="E539" s="110" t="s">
        <v>27</v>
      </c>
      <c r="F539" s="110"/>
      <c r="G539" s="81">
        <f>G540</f>
        <v>0</v>
      </c>
      <c r="H539" s="81">
        <f t="shared" si="266"/>
        <v>0</v>
      </c>
      <c r="I539" s="81">
        <f t="shared" si="267"/>
        <v>0</v>
      </c>
      <c r="J539" s="81">
        <f t="shared" si="267"/>
        <v>0</v>
      </c>
      <c r="K539" s="81">
        <f t="shared" si="267"/>
        <v>500</v>
      </c>
      <c r="L539" s="81">
        <f t="shared" si="267"/>
        <v>0</v>
      </c>
      <c r="M539" s="81">
        <f t="shared" si="267"/>
        <v>500</v>
      </c>
      <c r="N539" s="81">
        <f t="shared" si="267"/>
        <v>0</v>
      </c>
      <c r="O539" s="81">
        <f t="shared" si="267"/>
        <v>500</v>
      </c>
      <c r="P539" s="81">
        <f t="shared" si="267"/>
        <v>0</v>
      </c>
      <c r="Q539" s="81">
        <f t="shared" si="267"/>
        <v>500</v>
      </c>
      <c r="R539" s="81">
        <f t="shared" si="267"/>
        <v>0</v>
      </c>
    </row>
    <row r="540" spans="1:18" ht="25.5" customHeight="1">
      <c r="A540" s="109" t="s">
        <v>215</v>
      </c>
      <c r="B540" s="111">
        <v>546</v>
      </c>
      <c r="C540" s="110" t="s">
        <v>120</v>
      </c>
      <c r="D540" s="110" t="s">
        <v>112</v>
      </c>
      <c r="E540" s="110" t="s">
        <v>28</v>
      </c>
      <c r="F540" s="110"/>
      <c r="G540" s="81">
        <f t="shared" si="266"/>
        <v>0</v>
      </c>
      <c r="H540" s="81">
        <f t="shared" si="266"/>
        <v>0</v>
      </c>
      <c r="I540" s="81">
        <f t="shared" si="267"/>
        <v>0</v>
      </c>
      <c r="J540" s="81">
        <f t="shared" si="267"/>
        <v>0</v>
      </c>
      <c r="K540" s="81">
        <f t="shared" si="267"/>
        <v>500</v>
      </c>
      <c r="L540" s="81">
        <f t="shared" si="267"/>
        <v>0</v>
      </c>
      <c r="M540" s="81">
        <f t="shared" si="267"/>
        <v>500</v>
      </c>
      <c r="N540" s="81">
        <f t="shared" si="267"/>
        <v>0</v>
      </c>
      <c r="O540" s="81">
        <f t="shared" si="267"/>
        <v>500</v>
      </c>
      <c r="P540" s="81">
        <f t="shared" si="267"/>
        <v>0</v>
      </c>
      <c r="Q540" s="81">
        <f t="shared" si="267"/>
        <v>500</v>
      </c>
      <c r="R540" s="81">
        <f t="shared" si="267"/>
        <v>0</v>
      </c>
    </row>
    <row r="541" spans="1:18" ht="18.75">
      <c r="A541" s="109" t="s">
        <v>330</v>
      </c>
      <c r="B541" s="111">
        <v>546</v>
      </c>
      <c r="C541" s="110" t="s">
        <v>120</v>
      </c>
      <c r="D541" s="110" t="s">
        <v>112</v>
      </c>
      <c r="E541" s="110" t="s">
        <v>28</v>
      </c>
      <c r="F541" s="110" t="s">
        <v>172</v>
      </c>
      <c r="G541" s="81">
        <f>H541+I541+J541</f>
        <v>0</v>
      </c>
      <c r="H541" s="81"/>
      <c r="I541" s="81">
        <v>0</v>
      </c>
      <c r="J541" s="81"/>
      <c r="K541" s="81">
        <f>L541+M541+N541</f>
        <v>500</v>
      </c>
      <c r="L541" s="81"/>
      <c r="M541" s="81">
        <v>500</v>
      </c>
      <c r="N541" s="81"/>
      <c r="O541" s="81">
        <f>P541+Q541+R541</f>
        <v>500</v>
      </c>
      <c r="P541" s="81"/>
      <c r="Q541" s="81">
        <v>500</v>
      </c>
      <c r="R541" s="81"/>
    </row>
    <row r="542" spans="1:18" ht="18.75">
      <c r="A542" s="109" t="s">
        <v>155</v>
      </c>
      <c r="B542" s="111">
        <v>546</v>
      </c>
      <c r="C542" s="110" t="s">
        <v>120</v>
      </c>
      <c r="D542" s="110" t="s">
        <v>112</v>
      </c>
      <c r="E542" s="111" t="s">
        <v>33</v>
      </c>
      <c r="F542" s="110"/>
      <c r="G542" s="81">
        <f>G543</f>
        <v>300</v>
      </c>
      <c r="H542" s="81">
        <f aca="true" t="shared" si="268" ref="H542:R543">H543</f>
        <v>0</v>
      </c>
      <c r="I542" s="81">
        <f t="shared" si="268"/>
        <v>300</v>
      </c>
      <c r="J542" s="81">
        <f t="shared" si="268"/>
        <v>0</v>
      </c>
      <c r="K542" s="81">
        <f t="shared" si="268"/>
        <v>300</v>
      </c>
      <c r="L542" s="81">
        <f t="shared" si="268"/>
        <v>0</v>
      </c>
      <c r="M542" s="81">
        <f t="shared" si="268"/>
        <v>300</v>
      </c>
      <c r="N542" s="81">
        <f t="shared" si="268"/>
        <v>0</v>
      </c>
      <c r="O542" s="81">
        <f t="shared" si="268"/>
        <v>300</v>
      </c>
      <c r="P542" s="81">
        <f t="shared" si="268"/>
        <v>0</v>
      </c>
      <c r="Q542" s="81">
        <f t="shared" si="268"/>
        <v>300</v>
      </c>
      <c r="R542" s="81">
        <f t="shared" si="268"/>
        <v>0</v>
      </c>
    </row>
    <row r="543" spans="1:18" ht="22.5" customHeight="1">
      <c r="A543" s="109" t="s">
        <v>286</v>
      </c>
      <c r="B543" s="111">
        <v>546</v>
      </c>
      <c r="C543" s="110" t="s">
        <v>120</v>
      </c>
      <c r="D543" s="110" t="s">
        <v>112</v>
      </c>
      <c r="E543" s="111" t="s">
        <v>34</v>
      </c>
      <c r="F543" s="110"/>
      <c r="G543" s="81">
        <f>G544+G545</f>
        <v>300</v>
      </c>
      <c r="H543" s="81">
        <f aca="true" t="shared" si="269" ref="H543:O543">H544+H545</f>
        <v>0</v>
      </c>
      <c r="I543" s="81">
        <f t="shared" si="269"/>
        <v>300</v>
      </c>
      <c r="J543" s="81">
        <f t="shared" si="269"/>
        <v>0</v>
      </c>
      <c r="K543" s="81">
        <f t="shared" si="269"/>
        <v>300</v>
      </c>
      <c r="L543" s="81">
        <f t="shared" si="269"/>
        <v>0</v>
      </c>
      <c r="M543" s="81">
        <f t="shared" si="269"/>
        <v>300</v>
      </c>
      <c r="N543" s="81">
        <f t="shared" si="269"/>
        <v>0</v>
      </c>
      <c r="O543" s="81">
        <f t="shared" si="269"/>
        <v>300</v>
      </c>
      <c r="P543" s="81">
        <f t="shared" si="268"/>
        <v>0</v>
      </c>
      <c r="Q543" s="81">
        <f t="shared" si="268"/>
        <v>300</v>
      </c>
      <c r="R543" s="81">
        <f t="shared" si="268"/>
        <v>0</v>
      </c>
    </row>
    <row r="544" spans="1:18" ht="43.5" customHeight="1">
      <c r="A544" s="109" t="s">
        <v>86</v>
      </c>
      <c r="B544" s="111">
        <v>546</v>
      </c>
      <c r="C544" s="110" t="s">
        <v>120</v>
      </c>
      <c r="D544" s="110" t="s">
        <v>112</v>
      </c>
      <c r="E544" s="111" t="s">
        <v>34</v>
      </c>
      <c r="F544" s="110" t="s">
        <v>167</v>
      </c>
      <c r="G544" s="81">
        <f>H544+I544+J544</f>
        <v>299.7</v>
      </c>
      <c r="H544" s="81"/>
      <c r="I544" s="81">
        <v>299.7</v>
      </c>
      <c r="J544" s="81"/>
      <c r="K544" s="81">
        <f>L544+M544+N544</f>
        <v>300</v>
      </c>
      <c r="L544" s="81"/>
      <c r="M544" s="81">
        <v>300</v>
      </c>
      <c r="N544" s="81"/>
      <c r="O544" s="81">
        <f>P544+Q544+R544</f>
        <v>300</v>
      </c>
      <c r="P544" s="85"/>
      <c r="Q544" s="85">
        <v>300</v>
      </c>
      <c r="R544" s="85"/>
    </row>
    <row r="545" spans="1:18" ht="33" customHeight="1">
      <c r="A545" s="109" t="s">
        <v>692</v>
      </c>
      <c r="B545" s="111">
        <v>546</v>
      </c>
      <c r="C545" s="110" t="s">
        <v>120</v>
      </c>
      <c r="D545" s="110" t="s">
        <v>112</v>
      </c>
      <c r="E545" s="111" t="s">
        <v>34</v>
      </c>
      <c r="F545" s="110" t="s">
        <v>691</v>
      </c>
      <c r="G545" s="81">
        <f>H545+I545+J545</f>
        <v>0.3</v>
      </c>
      <c r="H545" s="81"/>
      <c r="I545" s="81">
        <v>0.3</v>
      </c>
      <c r="J545" s="81"/>
      <c r="K545" s="81"/>
      <c r="L545" s="81"/>
      <c r="M545" s="81"/>
      <c r="N545" s="81"/>
      <c r="O545" s="81"/>
      <c r="P545" s="85"/>
      <c r="Q545" s="85"/>
      <c r="R545" s="85"/>
    </row>
    <row r="546" spans="1:18" ht="18.75">
      <c r="A546" s="109" t="s">
        <v>146</v>
      </c>
      <c r="B546" s="111">
        <v>546</v>
      </c>
      <c r="C546" s="110" t="s">
        <v>120</v>
      </c>
      <c r="D546" s="110" t="s">
        <v>116</v>
      </c>
      <c r="E546" s="111"/>
      <c r="F546" s="110"/>
      <c r="G546" s="81">
        <f aca="true" t="shared" si="270" ref="G546:R546">G547+G552</f>
        <v>8080</v>
      </c>
      <c r="H546" s="81">
        <f t="shared" si="270"/>
        <v>5321</v>
      </c>
      <c r="I546" s="81">
        <f t="shared" si="270"/>
        <v>2759</v>
      </c>
      <c r="J546" s="81">
        <f t="shared" si="270"/>
        <v>0</v>
      </c>
      <c r="K546" s="81">
        <f t="shared" si="270"/>
        <v>50</v>
      </c>
      <c r="L546" s="81">
        <f t="shared" si="270"/>
        <v>0</v>
      </c>
      <c r="M546" s="81">
        <f t="shared" si="270"/>
        <v>50</v>
      </c>
      <c r="N546" s="81">
        <f t="shared" si="270"/>
        <v>0</v>
      </c>
      <c r="O546" s="81">
        <f t="shared" si="270"/>
        <v>50</v>
      </c>
      <c r="P546" s="81" t="e">
        <f t="shared" si="270"/>
        <v>#REF!</v>
      </c>
      <c r="Q546" s="81" t="e">
        <f t="shared" si="270"/>
        <v>#REF!</v>
      </c>
      <c r="R546" s="81" t="e">
        <f t="shared" si="270"/>
        <v>#REF!</v>
      </c>
    </row>
    <row r="547" spans="1:18" ht="45.75" customHeight="1">
      <c r="A547" s="109" t="s">
        <v>430</v>
      </c>
      <c r="B547" s="111">
        <v>546</v>
      </c>
      <c r="C547" s="110" t="s">
        <v>120</v>
      </c>
      <c r="D547" s="110" t="s">
        <v>116</v>
      </c>
      <c r="E547" s="110" t="s">
        <v>234</v>
      </c>
      <c r="F547" s="110"/>
      <c r="G547" s="81">
        <f>G548</f>
        <v>8030</v>
      </c>
      <c r="H547" s="81">
        <f aca="true" t="shared" si="271" ref="H547:O547">H548</f>
        <v>5321</v>
      </c>
      <c r="I547" s="81">
        <f t="shared" si="271"/>
        <v>2709</v>
      </c>
      <c r="J547" s="81">
        <f t="shared" si="271"/>
        <v>0</v>
      </c>
      <c r="K547" s="81">
        <f t="shared" si="271"/>
        <v>0</v>
      </c>
      <c r="L547" s="81">
        <f t="shared" si="271"/>
        <v>0</v>
      </c>
      <c r="M547" s="81">
        <f t="shared" si="271"/>
        <v>0</v>
      </c>
      <c r="N547" s="81">
        <f t="shared" si="271"/>
        <v>0</v>
      </c>
      <c r="O547" s="81">
        <f t="shared" si="271"/>
        <v>0</v>
      </c>
      <c r="P547" s="81" t="e">
        <f>#REF!+P548</f>
        <v>#REF!</v>
      </c>
      <c r="Q547" s="81" t="e">
        <f>#REF!+Q548</f>
        <v>#REF!</v>
      </c>
      <c r="R547" s="81" t="e">
        <f>#REF!+R548</f>
        <v>#REF!</v>
      </c>
    </row>
    <row r="548" spans="1:18" ht="47.25" customHeight="1">
      <c r="A548" s="109" t="s">
        <v>432</v>
      </c>
      <c r="B548" s="111">
        <v>546</v>
      </c>
      <c r="C548" s="110" t="s">
        <v>120</v>
      </c>
      <c r="D548" s="110" t="s">
        <v>116</v>
      </c>
      <c r="E548" s="110" t="s">
        <v>12</v>
      </c>
      <c r="F548" s="110"/>
      <c r="G548" s="81">
        <f>G549</f>
        <v>8030</v>
      </c>
      <c r="H548" s="81">
        <f aca="true" t="shared" si="272" ref="H548:R549">H549</f>
        <v>5321</v>
      </c>
      <c r="I548" s="81">
        <f t="shared" si="272"/>
        <v>2709</v>
      </c>
      <c r="J548" s="81">
        <f t="shared" si="272"/>
        <v>0</v>
      </c>
      <c r="K548" s="81">
        <f t="shared" si="272"/>
        <v>0</v>
      </c>
      <c r="L548" s="81">
        <f t="shared" si="272"/>
        <v>0</v>
      </c>
      <c r="M548" s="81">
        <f t="shared" si="272"/>
        <v>0</v>
      </c>
      <c r="N548" s="81">
        <f t="shared" si="272"/>
        <v>0</v>
      </c>
      <c r="O548" s="81">
        <f t="shared" si="272"/>
        <v>0</v>
      </c>
      <c r="P548" s="81">
        <f t="shared" si="272"/>
        <v>0</v>
      </c>
      <c r="Q548" s="81">
        <f t="shared" si="272"/>
        <v>0</v>
      </c>
      <c r="R548" s="81">
        <f t="shared" si="272"/>
        <v>0</v>
      </c>
    </row>
    <row r="549" spans="1:18" ht="24.75" customHeight="1">
      <c r="A549" s="109" t="s">
        <v>80</v>
      </c>
      <c r="B549" s="111">
        <v>546</v>
      </c>
      <c r="C549" s="110" t="s">
        <v>120</v>
      </c>
      <c r="D549" s="110" t="s">
        <v>116</v>
      </c>
      <c r="E549" s="110" t="s">
        <v>79</v>
      </c>
      <c r="F549" s="110"/>
      <c r="G549" s="81">
        <f>G550</f>
        <v>8030</v>
      </c>
      <c r="H549" s="81">
        <f t="shared" si="272"/>
        <v>5321</v>
      </c>
      <c r="I549" s="81">
        <f t="shared" si="272"/>
        <v>2709</v>
      </c>
      <c r="J549" s="81">
        <f t="shared" si="272"/>
        <v>0</v>
      </c>
      <c r="K549" s="81">
        <f t="shared" si="272"/>
        <v>0</v>
      </c>
      <c r="L549" s="81">
        <f t="shared" si="272"/>
        <v>0</v>
      </c>
      <c r="M549" s="81">
        <f t="shared" si="272"/>
        <v>0</v>
      </c>
      <c r="N549" s="81">
        <f t="shared" si="272"/>
        <v>0</v>
      </c>
      <c r="O549" s="81">
        <f t="shared" si="272"/>
        <v>0</v>
      </c>
      <c r="P549" s="81">
        <f t="shared" si="272"/>
        <v>0</v>
      </c>
      <c r="Q549" s="81">
        <f t="shared" si="272"/>
        <v>0</v>
      </c>
      <c r="R549" s="81">
        <f t="shared" si="272"/>
        <v>0</v>
      </c>
    </row>
    <row r="550" spans="1:18" ht="18.75">
      <c r="A550" s="109" t="s">
        <v>573</v>
      </c>
      <c r="B550" s="111">
        <v>546</v>
      </c>
      <c r="C550" s="110" t="s">
        <v>120</v>
      </c>
      <c r="D550" s="110" t="s">
        <v>116</v>
      </c>
      <c r="E550" s="110" t="s">
        <v>572</v>
      </c>
      <c r="F550" s="110"/>
      <c r="G550" s="81">
        <f>G551</f>
        <v>8030</v>
      </c>
      <c r="H550" s="81">
        <f aca="true" t="shared" si="273" ref="H550:R550">H551</f>
        <v>5321</v>
      </c>
      <c r="I550" s="81">
        <f t="shared" si="273"/>
        <v>2709</v>
      </c>
      <c r="J550" s="81">
        <f t="shared" si="273"/>
        <v>0</v>
      </c>
      <c r="K550" s="81">
        <f t="shared" si="273"/>
        <v>0</v>
      </c>
      <c r="L550" s="81">
        <f t="shared" si="273"/>
        <v>0</v>
      </c>
      <c r="M550" s="81">
        <f t="shared" si="273"/>
        <v>0</v>
      </c>
      <c r="N550" s="81">
        <f t="shared" si="273"/>
        <v>0</v>
      </c>
      <c r="O550" s="81">
        <f t="shared" si="273"/>
        <v>0</v>
      </c>
      <c r="P550" s="81">
        <f t="shared" si="273"/>
        <v>0</v>
      </c>
      <c r="Q550" s="81">
        <f t="shared" si="273"/>
        <v>0</v>
      </c>
      <c r="R550" s="81">
        <f t="shared" si="273"/>
        <v>0</v>
      </c>
    </row>
    <row r="551" spans="1:18" ht="42" customHeight="1">
      <c r="A551" s="109" t="s">
        <v>86</v>
      </c>
      <c r="B551" s="111">
        <v>546</v>
      </c>
      <c r="C551" s="110" t="s">
        <v>120</v>
      </c>
      <c r="D551" s="110" t="s">
        <v>116</v>
      </c>
      <c r="E551" s="110" t="s">
        <v>572</v>
      </c>
      <c r="F551" s="110" t="s">
        <v>167</v>
      </c>
      <c r="G551" s="81">
        <f>H551+I551+J551</f>
        <v>8030</v>
      </c>
      <c r="H551" s="81">
        <v>5321</v>
      </c>
      <c r="I551" s="81">
        <v>2709</v>
      </c>
      <c r="J551" s="81">
        <v>0</v>
      </c>
      <c r="K551" s="81">
        <f>L551+M551+N551</f>
        <v>0</v>
      </c>
      <c r="L551" s="81"/>
      <c r="M551" s="81"/>
      <c r="N551" s="81"/>
      <c r="O551" s="81">
        <f>P551+Q551+R551</f>
        <v>0</v>
      </c>
      <c r="P551" s="81"/>
      <c r="Q551" s="81"/>
      <c r="R551" s="81"/>
    </row>
    <row r="552" spans="1:18" ht="22.5" customHeight="1">
      <c r="A552" s="109" t="s">
        <v>155</v>
      </c>
      <c r="B552" s="111">
        <v>546</v>
      </c>
      <c r="C552" s="110" t="s">
        <v>120</v>
      </c>
      <c r="D552" s="110" t="s">
        <v>116</v>
      </c>
      <c r="E552" s="111" t="s">
        <v>33</v>
      </c>
      <c r="F552" s="110"/>
      <c r="G552" s="81">
        <f>G553</f>
        <v>50</v>
      </c>
      <c r="H552" s="81">
        <f aca="true" t="shared" si="274" ref="H552:R553">H553</f>
        <v>0</v>
      </c>
      <c r="I552" s="81">
        <f t="shared" si="274"/>
        <v>50</v>
      </c>
      <c r="J552" s="81">
        <f t="shared" si="274"/>
        <v>0</v>
      </c>
      <c r="K552" s="81">
        <f t="shared" si="274"/>
        <v>50</v>
      </c>
      <c r="L552" s="81">
        <f t="shared" si="274"/>
        <v>0</v>
      </c>
      <c r="M552" s="81">
        <f t="shared" si="274"/>
        <v>50</v>
      </c>
      <c r="N552" s="81">
        <f t="shared" si="274"/>
        <v>0</v>
      </c>
      <c r="O552" s="81">
        <f t="shared" si="274"/>
        <v>50</v>
      </c>
      <c r="P552" s="81">
        <f t="shared" si="274"/>
        <v>0</v>
      </c>
      <c r="Q552" s="81">
        <f t="shared" si="274"/>
        <v>50</v>
      </c>
      <c r="R552" s="81">
        <f t="shared" si="274"/>
        <v>0</v>
      </c>
    </row>
    <row r="553" spans="1:18" ht="24.75" customHeight="1">
      <c r="A553" s="109" t="s">
        <v>286</v>
      </c>
      <c r="B553" s="111">
        <v>546</v>
      </c>
      <c r="C553" s="110" t="s">
        <v>120</v>
      </c>
      <c r="D553" s="110" t="s">
        <v>116</v>
      </c>
      <c r="E553" s="111" t="s">
        <v>320</v>
      </c>
      <c r="F553" s="110"/>
      <c r="G553" s="81">
        <f>G554</f>
        <v>50</v>
      </c>
      <c r="H553" s="81">
        <f t="shared" si="274"/>
        <v>0</v>
      </c>
      <c r="I553" s="81">
        <f t="shared" si="274"/>
        <v>50</v>
      </c>
      <c r="J553" s="81">
        <f t="shared" si="274"/>
        <v>0</v>
      </c>
      <c r="K553" s="81">
        <f t="shared" si="274"/>
        <v>50</v>
      </c>
      <c r="L553" s="81">
        <f t="shared" si="274"/>
        <v>0</v>
      </c>
      <c r="M553" s="81">
        <f t="shared" si="274"/>
        <v>50</v>
      </c>
      <c r="N553" s="81">
        <f t="shared" si="274"/>
        <v>0</v>
      </c>
      <c r="O553" s="81">
        <f t="shared" si="274"/>
        <v>50</v>
      </c>
      <c r="P553" s="81">
        <f t="shared" si="274"/>
        <v>0</v>
      </c>
      <c r="Q553" s="81">
        <f t="shared" si="274"/>
        <v>50</v>
      </c>
      <c r="R553" s="81">
        <f t="shared" si="274"/>
        <v>0</v>
      </c>
    </row>
    <row r="554" spans="1:18" ht="45.75" customHeight="1">
      <c r="A554" s="109" t="s">
        <v>86</v>
      </c>
      <c r="B554" s="111">
        <v>546</v>
      </c>
      <c r="C554" s="110" t="s">
        <v>120</v>
      </c>
      <c r="D554" s="110" t="s">
        <v>116</v>
      </c>
      <c r="E554" s="111" t="s">
        <v>34</v>
      </c>
      <c r="F554" s="110" t="s">
        <v>167</v>
      </c>
      <c r="G554" s="81">
        <f>H554+I554+J554</f>
        <v>50</v>
      </c>
      <c r="H554" s="81"/>
      <c r="I554" s="81">
        <v>50</v>
      </c>
      <c r="J554" s="81"/>
      <c r="K554" s="81">
        <f>L554+M554+N554</f>
        <v>50</v>
      </c>
      <c r="L554" s="81"/>
      <c r="M554" s="81">
        <v>50</v>
      </c>
      <c r="N554" s="81"/>
      <c r="O554" s="81">
        <f>P554+Q554+R554</f>
        <v>50</v>
      </c>
      <c r="P554" s="81"/>
      <c r="Q554" s="81">
        <v>50</v>
      </c>
      <c r="R554" s="81"/>
    </row>
    <row r="555" spans="1:18" ht="25.5" customHeight="1">
      <c r="A555" s="109" t="s">
        <v>389</v>
      </c>
      <c r="B555" s="111">
        <v>546</v>
      </c>
      <c r="C555" s="110" t="s">
        <v>120</v>
      </c>
      <c r="D555" s="110" t="s">
        <v>115</v>
      </c>
      <c r="E555" s="111"/>
      <c r="F555" s="110"/>
      <c r="G555" s="81">
        <f>G556</f>
        <v>3968.6</v>
      </c>
      <c r="H555" s="81">
        <f aca="true" t="shared" si="275" ref="H555:R556">H556</f>
        <v>3571.8</v>
      </c>
      <c r="I555" s="81">
        <f t="shared" si="275"/>
        <v>0</v>
      </c>
      <c r="J555" s="81">
        <f t="shared" si="275"/>
        <v>396.79999999999995</v>
      </c>
      <c r="K555" s="81">
        <f t="shared" si="275"/>
        <v>1935.5</v>
      </c>
      <c r="L555" s="81">
        <f t="shared" si="275"/>
        <v>1739.5</v>
      </c>
      <c r="M555" s="81">
        <f t="shared" si="275"/>
        <v>0</v>
      </c>
      <c r="N555" s="81">
        <f t="shared" si="275"/>
        <v>196</v>
      </c>
      <c r="O555" s="81">
        <f t="shared" si="275"/>
        <v>0</v>
      </c>
      <c r="P555" s="81">
        <f t="shared" si="275"/>
        <v>0</v>
      </c>
      <c r="Q555" s="81">
        <f t="shared" si="275"/>
        <v>0</v>
      </c>
      <c r="R555" s="81">
        <f t="shared" si="275"/>
        <v>0</v>
      </c>
    </row>
    <row r="556" spans="1:18" ht="46.5" customHeight="1">
      <c r="A556" s="109" t="s">
        <v>619</v>
      </c>
      <c r="B556" s="111">
        <v>546</v>
      </c>
      <c r="C556" s="110" t="s">
        <v>120</v>
      </c>
      <c r="D556" s="110" t="s">
        <v>115</v>
      </c>
      <c r="E556" s="111" t="s">
        <v>390</v>
      </c>
      <c r="F556" s="110"/>
      <c r="G556" s="81">
        <f>G557</f>
        <v>3968.6</v>
      </c>
      <c r="H556" s="81">
        <f t="shared" si="275"/>
        <v>3571.8</v>
      </c>
      <c r="I556" s="81">
        <f t="shared" si="275"/>
        <v>0</v>
      </c>
      <c r="J556" s="81">
        <f t="shared" si="275"/>
        <v>396.79999999999995</v>
      </c>
      <c r="K556" s="81">
        <f t="shared" si="275"/>
        <v>1935.5</v>
      </c>
      <c r="L556" s="81">
        <f t="shared" si="275"/>
        <v>1739.5</v>
      </c>
      <c r="M556" s="81">
        <f t="shared" si="275"/>
        <v>0</v>
      </c>
      <c r="N556" s="81">
        <f t="shared" si="275"/>
        <v>196</v>
      </c>
      <c r="O556" s="81">
        <f t="shared" si="275"/>
        <v>0</v>
      </c>
      <c r="P556" s="81">
        <f t="shared" si="275"/>
        <v>0</v>
      </c>
      <c r="Q556" s="81">
        <f t="shared" si="275"/>
        <v>0</v>
      </c>
      <c r="R556" s="81">
        <f t="shared" si="275"/>
        <v>0</v>
      </c>
    </row>
    <row r="557" spans="1:18" ht="43.5" customHeight="1">
      <c r="A557" s="125" t="s">
        <v>472</v>
      </c>
      <c r="B557" s="111">
        <v>546</v>
      </c>
      <c r="C557" s="110" t="s">
        <v>120</v>
      </c>
      <c r="D557" s="110" t="s">
        <v>115</v>
      </c>
      <c r="E557" s="111" t="s">
        <v>392</v>
      </c>
      <c r="F557" s="110"/>
      <c r="G557" s="81">
        <f>G558+G560</f>
        <v>3968.6</v>
      </c>
      <c r="H557" s="81">
        <f aca="true" t="shared" si="276" ref="H557:R557">H558+H560</f>
        <v>3571.8</v>
      </c>
      <c r="I557" s="81">
        <f t="shared" si="276"/>
        <v>0</v>
      </c>
      <c r="J557" s="81">
        <f t="shared" si="276"/>
        <v>396.79999999999995</v>
      </c>
      <c r="K557" s="81">
        <f t="shared" si="276"/>
        <v>1935.5</v>
      </c>
      <c r="L557" s="81">
        <f t="shared" si="276"/>
        <v>1739.5</v>
      </c>
      <c r="M557" s="81">
        <f t="shared" si="276"/>
        <v>0</v>
      </c>
      <c r="N557" s="81">
        <f t="shared" si="276"/>
        <v>196</v>
      </c>
      <c r="O557" s="81">
        <f t="shared" si="276"/>
        <v>0</v>
      </c>
      <c r="P557" s="81">
        <f t="shared" si="276"/>
        <v>0</v>
      </c>
      <c r="Q557" s="81">
        <f t="shared" si="276"/>
        <v>0</v>
      </c>
      <c r="R557" s="81">
        <f t="shared" si="276"/>
        <v>0</v>
      </c>
    </row>
    <row r="558" spans="1:18" ht="27.75" customHeight="1">
      <c r="A558" s="109" t="s">
        <v>391</v>
      </c>
      <c r="B558" s="111">
        <v>546</v>
      </c>
      <c r="C558" s="110" t="s">
        <v>120</v>
      </c>
      <c r="D558" s="110" t="s">
        <v>115</v>
      </c>
      <c r="E558" s="111" t="s">
        <v>393</v>
      </c>
      <c r="F558" s="110"/>
      <c r="G558" s="81">
        <f>G559</f>
        <v>1802</v>
      </c>
      <c r="H558" s="81">
        <f aca="true" t="shared" si="277" ref="H558:R558">H559</f>
        <v>1621.8</v>
      </c>
      <c r="I558" s="81">
        <f t="shared" si="277"/>
        <v>0</v>
      </c>
      <c r="J558" s="81">
        <f t="shared" si="277"/>
        <v>180.2</v>
      </c>
      <c r="K558" s="81">
        <f t="shared" si="277"/>
        <v>1935.5</v>
      </c>
      <c r="L558" s="81">
        <f t="shared" si="277"/>
        <v>1739.5</v>
      </c>
      <c r="M558" s="81">
        <f t="shared" si="277"/>
        <v>0</v>
      </c>
      <c r="N558" s="81">
        <f t="shared" si="277"/>
        <v>196</v>
      </c>
      <c r="O558" s="81">
        <f t="shared" si="277"/>
        <v>0</v>
      </c>
      <c r="P558" s="81">
        <f t="shared" si="277"/>
        <v>0</v>
      </c>
      <c r="Q558" s="81">
        <f t="shared" si="277"/>
        <v>0</v>
      </c>
      <c r="R558" s="81">
        <f t="shared" si="277"/>
        <v>0</v>
      </c>
    </row>
    <row r="559" spans="1:18" ht="46.5" customHeight="1">
      <c r="A559" s="109" t="s">
        <v>86</v>
      </c>
      <c r="B559" s="111">
        <v>546</v>
      </c>
      <c r="C559" s="110" t="s">
        <v>120</v>
      </c>
      <c r="D559" s="110" t="s">
        <v>115</v>
      </c>
      <c r="E559" s="111" t="s">
        <v>393</v>
      </c>
      <c r="F559" s="110" t="s">
        <v>167</v>
      </c>
      <c r="G559" s="81">
        <f>H559+I559+J559</f>
        <v>1802</v>
      </c>
      <c r="H559" s="81">
        <f>546+1075.8</f>
        <v>1621.8</v>
      </c>
      <c r="I559" s="81"/>
      <c r="J559" s="81">
        <v>180.2</v>
      </c>
      <c r="K559" s="81">
        <f>L559+N559+M559</f>
        <v>1935.5</v>
      </c>
      <c r="L559" s="81">
        <f>551.1+1188.4</f>
        <v>1739.5</v>
      </c>
      <c r="M559" s="81"/>
      <c r="N559" s="81">
        <v>196</v>
      </c>
      <c r="O559" s="81">
        <f>P559+R559+Q559</f>
        <v>0</v>
      </c>
      <c r="P559" s="91"/>
      <c r="Q559" s="91"/>
      <c r="R559" s="91"/>
    </row>
    <row r="560" spans="1:18" ht="27" customHeight="1">
      <c r="A560" s="109" t="s">
        <v>622</v>
      </c>
      <c r="B560" s="111">
        <v>546</v>
      </c>
      <c r="C560" s="110" t="s">
        <v>120</v>
      </c>
      <c r="D560" s="110" t="s">
        <v>115</v>
      </c>
      <c r="E560" s="111" t="s">
        <v>623</v>
      </c>
      <c r="F560" s="110"/>
      <c r="G560" s="81">
        <f>G561</f>
        <v>2166.6</v>
      </c>
      <c r="H560" s="81">
        <f aca="true" t="shared" si="278" ref="H560:R560">H561</f>
        <v>1950</v>
      </c>
      <c r="I560" s="81">
        <f t="shared" si="278"/>
        <v>0</v>
      </c>
      <c r="J560" s="81">
        <f t="shared" si="278"/>
        <v>216.6</v>
      </c>
      <c r="K560" s="81">
        <f t="shared" si="278"/>
        <v>0</v>
      </c>
      <c r="L560" s="81">
        <f t="shared" si="278"/>
        <v>0</v>
      </c>
      <c r="M560" s="81">
        <f t="shared" si="278"/>
        <v>0</v>
      </c>
      <c r="N560" s="81">
        <f t="shared" si="278"/>
        <v>0</v>
      </c>
      <c r="O560" s="81">
        <f t="shared" si="278"/>
        <v>0</v>
      </c>
      <c r="P560" s="81">
        <f t="shared" si="278"/>
        <v>0</v>
      </c>
      <c r="Q560" s="81">
        <f t="shared" si="278"/>
        <v>0</v>
      </c>
      <c r="R560" s="81">
        <f t="shared" si="278"/>
        <v>0</v>
      </c>
    </row>
    <row r="561" spans="1:18" ht="41.25" customHeight="1">
      <c r="A561" s="109" t="s">
        <v>86</v>
      </c>
      <c r="B561" s="111">
        <v>546</v>
      </c>
      <c r="C561" s="110" t="s">
        <v>120</v>
      </c>
      <c r="D561" s="110" t="s">
        <v>115</v>
      </c>
      <c r="E561" s="111" t="s">
        <v>623</v>
      </c>
      <c r="F561" s="110" t="s">
        <v>167</v>
      </c>
      <c r="G561" s="81">
        <f>H561+I561+J561</f>
        <v>2166.6</v>
      </c>
      <c r="H561" s="81">
        <v>1950</v>
      </c>
      <c r="I561" s="81"/>
      <c r="J561" s="81">
        <v>216.6</v>
      </c>
      <c r="K561" s="81"/>
      <c r="L561" s="81"/>
      <c r="M561" s="81"/>
      <c r="N561" s="81"/>
      <c r="O561" s="81"/>
      <c r="P561" s="91"/>
      <c r="Q561" s="91"/>
      <c r="R561" s="91"/>
    </row>
    <row r="562" spans="1:18" ht="18.75">
      <c r="A562" s="109" t="s">
        <v>132</v>
      </c>
      <c r="B562" s="111">
        <v>546</v>
      </c>
      <c r="C562" s="110" t="s">
        <v>128</v>
      </c>
      <c r="D562" s="110" t="s">
        <v>373</v>
      </c>
      <c r="E562" s="110"/>
      <c r="F562" s="110"/>
      <c r="G562" s="81">
        <f>G563</f>
        <v>768.7</v>
      </c>
      <c r="H562" s="81">
        <f aca="true" t="shared" si="279" ref="H562:R562">H563</f>
        <v>218.7</v>
      </c>
      <c r="I562" s="81">
        <f>I563</f>
        <v>550</v>
      </c>
      <c r="J562" s="81">
        <f t="shared" si="279"/>
        <v>0</v>
      </c>
      <c r="K562" s="81">
        <f t="shared" si="279"/>
        <v>5534.8</v>
      </c>
      <c r="L562" s="81">
        <f t="shared" si="279"/>
        <v>4550.8</v>
      </c>
      <c r="M562" s="81">
        <f t="shared" si="279"/>
        <v>984</v>
      </c>
      <c r="N562" s="81">
        <f t="shared" si="279"/>
        <v>0</v>
      </c>
      <c r="O562" s="81">
        <f t="shared" si="279"/>
        <v>768.2</v>
      </c>
      <c r="P562" s="81" t="e">
        <f t="shared" si="279"/>
        <v>#REF!</v>
      </c>
      <c r="Q562" s="81" t="e">
        <f t="shared" si="279"/>
        <v>#REF!</v>
      </c>
      <c r="R562" s="81" t="e">
        <f t="shared" si="279"/>
        <v>#REF!</v>
      </c>
    </row>
    <row r="563" spans="1:18" ht="22.5" customHeight="1">
      <c r="A563" s="109" t="s">
        <v>153</v>
      </c>
      <c r="B563" s="111">
        <v>546</v>
      </c>
      <c r="C563" s="110" t="s">
        <v>128</v>
      </c>
      <c r="D563" s="110" t="s">
        <v>120</v>
      </c>
      <c r="E563" s="110"/>
      <c r="F563" s="110"/>
      <c r="G563" s="81">
        <f>G564</f>
        <v>768.7</v>
      </c>
      <c r="H563" s="81">
        <f aca="true" t="shared" si="280" ref="H563:R564">H564</f>
        <v>218.7</v>
      </c>
      <c r="I563" s="81">
        <f t="shared" si="280"/>
        <v>550</v>
      </c>
      <c r="J563" s="81">
        <f t="shared" si="280"/>
        <v>0</v>
      </c>
      <c r="K563" s="81">
        <f t="shared" si="280"/>
        <v>5534.8</v>
      </c>
      <c r="L563" s="81">
        <f t="shared" si="280"/>
        <v>4550.8</v>
      </c>
      <c r="M563" s="81">
        <f t="shared" si="280"/>
        <v>984</v>
      </c>
      <c r="N563" s="81">
        <f t="shared" si="280"/>
        <v>0</v>
      </c>
      <c r="O563" s="81">
        <f t="shared" si="280"/>
        <v>768.2</v>
      </c>
      <c r="P563" s="81" t="e">
        <f t="shared" si="280"/>
        <v>#REF!</v>
      </c>
      <c r="Q563" s="81" t="e">
        <f t="shared" si="280"/>
        <v>#REF!</v>
      </c>
      <c r="R563" s="81" t="e">
        <f t="shared" si="280"/>
        <v>#REF!</v>
      </c>
    </row>
    <row r="564" spans="1:18" ht="39.75" customHeight="1">
      <c r="A564" s="109" t="s">
        <v>430</v>
      </c>
      <c r="B564" s="111">
        <v>546</v>
      </c>
      <c r="C564" s="110" t="s">
        <v>128</v>
      </c>
      <c r="D564" s="110" t="s">
        <v>120</v>
      </c>
      <c r="E564" s="110" t="s">
        <v>234</v>
      </c>
      <c r="F564" s="110"/>
      <c r="G564" s="81">
        <f>G565</f>
        <v>768.7</v>
      </c>
      <c r="H564" s="81">
        <f t="shared" si="280"/>
        <v>218.7</v>
      </c>
      <c r="I564" s="81">
        <f t="shared" si="280"/>
        <v>550</v>
      </c>
      <c r="J564" s="81">
        <f t="shared" si="280"/>
        <v>0</v>
      </c>
      <c r="K564" s="81">
        <f t="shared" si="280"/>
        <v>5534.8</v>
      </c>
      <c r="L564" s="81">
        <f t="shared" si="280"/>
        <v>4550.8</v>
      </c>
      <c r="M564" s="81">
        <f t="shared" si="280"/>
        <v>984</v>
      </c>
      <c r="N564" s="81">
        <f t="shared" si="280"/>
        <v>0</v>
      </c>
      <c r="O564" s="81">
        <f t="shared" si="280"/>
        <v>768.2</v>
      </c>
      <c r="P564" s="81" t="e">
        <f t="shared" si="280"/>
        <v>#REF!</v>
      </c>
      <c r="Q564" s="81" t="e">
        <f t="shared" si="280"/>
        <v>#REF!</v>
      </c>
      <c r="R564" s="81" t="e">
        <f t="shared" si="280"/>
        <v>#REF!</v>
      </c>
    </row>
    <row r="565" spans="1:18" ht="45" customHeight="1">
      <c r="A565" s="109" t="s">
        <v>432</v>
      </c>
      <c r="B565" s="111">
        <v>546</v>
      </c>
      <c r="C565" s="110" t="s">
        <v>128</v>
      </c>
      <c r="D565" s="110" t="s">
        <v>120</v>
      </c>
      <c r="E565" s="110" t="s">
        <v>12</v>
      </c>
      <c r="F565" s="110"/>
      <c r="G565" s="81">
        <f aca="true" t="shared" si="281" ref="G565:R565">G566+G569+G574</f>
        <v>768.7</v>
      </c>
      <c r="H565" s="81">
        <f t="shared" si="281"/>
        <v>218.7</v>
      </c>
      <c r="I565" s="81">
        <f t="shared" si="281"/>
        <v>550</v>
      </c>
      <c r="J565" s="81">
        <f t="shared" si="281"/>
        <v>0</v>
      </c>
      <c r="K565" s="81">
        <f t="shared" si="281"/>
        <v>5534.8</v>
      </c>
      <c r="L565" s="81">
        <f t="shared" si="281"/>
        <v>4550.8</v>
      </c>
      <c r="M565" s="81">
        <f t="shared" si="281"/>
        <v>984</v>
      </c>
      <c r="N565" s="81">
        <f t="shared" si="281"/>
        <v>0</v>
      </c>
      <c r="O565" s="81">
        <f t="shared" si="281"/>
        <v>768.2</v>
      </c>
      <c r="P565" s="81" t="e">
        <f t="shared" si="281"/>
        <v>#REF!</v>
      </c>
      <c r="Q565" s="81" t="e">
        <f t="shared" si="281"/>
        <v>#REF!</v>
      </c>
      <c r="R565" s="81" t="e">
        <f t="shared" si="281"/>
        <v>#REF!</v>
      </c>
    </row>
    <row r="566" spans="1:18" ht="27" customHeight="1">
      <c r="A566" s="109" t="s">
        <v>80</v>
      </c>
      <c r="B566" s="111">
        <v>546</v>
      </c>
      <c r="C566" s="110" t="s">
        <v>128</v>
      </c>
      <c r="D566" s="110" t="s">
        <v>120</v>
      </c>
      <c r="E566" s="110" t="s">
        <v>79</v>
      </c>
      <c r="F566" s="110"/>
      <c r="G566" s="81">
        <f>G567</f>
        <v>150</v>
      </c>
      <c r="H566" s="81">
        <f aca="true" t="shared" si="282" ref="H566:R567">H567</f>
        <v>0</v>
      </c>
      <c r="I566" s="81">
        <f t="shared" si="282"/>
        <v>150</v>
      </c>
      <c r="J566" s="81">
        <f t="shared" si="282"/>
        <v>0</v>
      </c>
      <c r="K566" s="81">
        <f t="shared" si="282"/>
        <v>150</v>
      </c>
      <c r="L566" s="81">
        <f t="shared" si="282"/>
        <v>0</v>
      </c>
      <c r="M566" s="81">
        <f t="shared" si="282"/>
        <v>150</v>
      </c>
      <c r="N566" s="81">
        <f t="shared" si="282"/>
        <v>0</v>
      </c>
      <c r="O566" s="81">
        <f t="shared" si="282"/>
        <v>150</v>
      </c>
      <c r="P566" s="81">
        <f t="shared" si="282"/>
        <v>0</v>
      </c>
      <c r="Q566" s="81">
        <f t="shared" si="282"/>
        <v>150</v>
      </c>
      <c r="R566" s="81">
        <f t="shared" si="282"/>
        <v>0</v>
      </c>
    </row>
    <row r="567" spans="1:18" ht="24.75" customHeight="1">
      <c r="A567" s="109" t="s">
        <v>360</v>
      </c>
      <c r="B567" s="111">
        <v>546</v>
      </c>
      <c r="C567" s="110" t="s">
        <v>128</v>
      </c>
      <c r="D567" s="110" t="s">
        <v>120</v>
      </c>
      <c r="E567" s="110" t="s">
        <v>361</v>
      </c>
      <c r="F567" s="110"/>
      <c r="G567" s="81">
        <f>G568</f>
        <v>150</v>
      </c>
      <c r="H567" s="81">
        <f t="shared" si="282"/>
        <v>0</v>
      </c>
      <c r="I567" s="81">
        <f t="shared" si="282"/>
        <v>150</v>
      </c>
      <c r="J567" s="81">
        <f t="shared" si="282"/>
        <v>0</v>
      </c>
      <c r="K567" s="81">
        <f t="shared" si="282"/>
        <v>150</v>
      </c>
      <c r="L567" s="81">
        <f t="shared" si="282"/>
        <v>0</v>
      </c>
      <c r="M567" s="81">
        <f t="shared" si="282"/>
        <v>150</v>
      </c>
      <c r="N567" s="81">
        <f t="shared" si="282"/>
        <v>0</v>
      </c>
      <c r="O567" s="81">
        <f t="shared" si="282"/>
        <v>150</v>
      </c>
      <c r="P567" s="81">
        <f t="shared" si="282"/>
        <v>0</v>
      </c>
      <c r="Q567" s="81">
        <f t="shared" si="282"/>
        <v>150</v>
      </c>
      <c r="R567" s="81">
        <f t="shared" si="282"/>
        <v>0</v>
      </c>
    </row>
    <row r="568" spans="1:18" ht="43.5" customHeight="1">
      <c r="A568" s="109" t="s">
        <v>86</v>
      </c>
      <c r="B568" s="111">
        <v>546</v>
      </c>
      <c r="C568" s="110" t="s">
        <v>128</v>
      </c>
      <c r="D568" s="110" t="s">
        <v>120</v>
      </c>
      <c r="E568" s="110" t="s">
        <v>361</v>
      </c>
      <c r="F568" s="110" t="s">
        <v>167</v>
      </c>
      <c r="G568" s="81">
        <f>H568+I568+J568</f>
        <v>150</v>
      </c>
      <c r="H568" s="81"/>
      <c r="I568" s="81">
        <v>150</v>
      </c>
      <c r="J568" s="81"/>
      <c r="K568" s="81">
        <f>L568+M568+N568</f>
        <v>150</v>
      </c>
      <c r="L568" s="81"/>
      <c r="M568" s="81">
        <v>150</v>
      </c>
      <c r="N568" s="81"/>
      <c r="O568" s="81">
        <f>P568+Q568+R568</f>
        <v>150</v>
      </c>
      <c r="P568" s="81"/>
      <c r="Q568" s="81">
        <v>150</v>
      </c>
      <c r="R568" s="81"/>
    </row>
    <row r="569" spans="1:18" ht="43.5" customHeight="1">
      <c r="A569" s="109" t="s">
        <v>14</v>
      </c>
      <c r="B569" s="111">
        <v>546</v>
      </c>
      <c r="C569" s="110" t="s">
        <v>128</v>
      </c>
      <c r="D569" s="110" t="s">
        <v>120</v>
      </c>
      <c r="E569" s="110" t="s">
        <v>13</v>
      </c>
      <c r="F569" s="110"/>
      <c r="G569" s="81">
        <f>G570+G572</f>
        <v>400</v>
      </c>
      <c r="H569" s="81">
        <f aca="true" t="shared" si="283" ref="H569:O569">H570+H572</f>
        <v>0</v>
      </c>
      <c r="I569" s="81">
        <f t="shared" si="283"/>
        <v>400</v>
      </c>
      <c r="J569" s="81">
        <f t="shared" si="283"/>
        <v>0</v>
      </c>
      <c r="K569" s="81">
        <f t="shared" si="283"/>
        <v>5166.6</v>
      </c>
      <c r="L569" s="81">
        <f t="shared" si="283"/>
        <v>4332.6</v>
      </c>
      <c r="M569" s="81">
        <f t="shared" si="283"/>
        <v>834</v>
      </c>
      <c r="N569" s="81">
        <f t="shared" si="283"/>
        <v>0</v>
      </c>
      <c r="O569" s="81">
        <f t="shared" si="283"/>
        <v>400</v>
      </c>
      <c r="P569" s="81" t="e">
        <f>P570+#REF!+P572</f>
        <v>#REF!</v>
      </c>
      <c r="Q569" s="81" t="e">
        <f>Q570+#REF!+Q572</f>
        <v>#REF!</v>
      </c>
      <c r="R569" s="81" t="e">
        <f>R570+#REF!+R572</f>
        <v>#REF!</v>
      </c>
    </row>
    <row r="570" spans="1:18" ht="42" customHeight="1">
      <c r="A570" s="109" t="s">
        <v>205</v>
      </c>
      <c r="B570" s="111">
        <v>546</v>
      </c>
      <c r="C570" s="110" t="s">
        <v>128</v>
      </c>
      <c r="D570" s="110" t="s">
        <v>120</v>
      </c>
      <c r="E570" s="110" t="s">
        <v>30</v>
      </c>
      <c r="F570" s="110"/>
      <c r="G570" s="81">
        <f>G571</f>
        <v>400</v>
      </c>
      <c r="H570" s="81">
        <f aca="true" t="shared" si="284" ref="H570:R570">H571</f>
        <v>0</v>
      </c>
      <c r="I570" s="81">
        <f t="shared" si="284"/>
        <v>400</v>
      </c>
      <c r="J570" s="81">
        <f t="shared" si="284"/>
        <v>0</v>
      </c>
      <c r="K570" s="81">
        <f t="shared" si="284"/>
        <v>700</v>
      </c>
      <c r="L570" s="81">
        <f t="shared" si="284"/>
        <v>0</v>
      </c>
      <c r="M570" s="81">
        <f t="shared" si="284"/>
        <v>700</v>
      </c>
      <c r="N570" s="81">
        <f t="shared" si="284"/>
        <v>0</v>
      </c>
      <c r="O570" s="81">
        <f t="shared" si="284"/>
        <v>400</v>
      </c>
      <c r="P570" s="81">
        <f t="shared" si="284"/>
        <v>0</v>
      </c>
      <c r="Q570" s="81">
        <f t="shared" si="284"/>
        <v>400</v>
      </c>
      <c r="R570" s="81">
        <f t="shared" si="284"/>
        <v>0</v>
      </c>
    </row>
    <row r="571" spans="1:18" ht="39.75" customHeight="1">
      <c r="A571" s="109" t="s">
        <v>86</v>
      </c>
      <c r="B571" s="111">
        <v>546</v>
      </c>
      <c r="C571" s="110" t="s">
        <v>128</v>
      </c>
      <c r="D571" s="110" t="s">
        <v>120</v>
      </c>
      <c r="E571" s="110" t="s">
        <v>30</v>
      </c>
      <c r="F571" s="110" t="s">
        <v>167</v>
      </c>
      <c r="G571" s="81">
        <f>H571+I571+J571</f>
        <v>400</v>
      </c>
      <c r="H571" s="81"/>
      <c r="I571" s="81">
        <v>400</v>
      </c>
      <c r="J571" s="81"/>
      <c r="K571" s="81">
        <f>L571+M571+N571</f>
        <v>700</v>
      </c>
      <c r="L571" s="81"/>
      <c r="M571" s="81">
        <v>700</v>
      </c>
      <c r="N571" s="81"/>
      <c r="O571" s="81">
        <f>P571+Q571+R571</f>
        <v>400</v>
      </c>
      <c r="P571" s="85"/>
      <c r="Q571" s="85">
        <v>400</v>
      </c>
      <c r="R571" s="85"/>
    </row>
    <row r="572" spans="1:18" ht="18.75">
      <c r="A572" s="126" t="s">
        <v>654</v>
      </c>
      <c r="B572" s="111">
        <v>546</v>
      </c>
      <c r="C572" s="110" t="s">
        <v>128</v>
      </c>
      <c r="D572" s="110" t="s">
        <v>120</v>
      </c>
      <c r="E572" s="110" t="s">
        <v>655</v>
      </c>
      <c r="F572" s="110"/>
      <c r="G572" s="81">
        <f>G573</f>
        <v>0</v>
      </c>
      <c r="H572" s="81">
        <f aca="true" t="shared" si="285" ref="H572:M572">H573</f>
        <v>0</v>
      </c>
      <c r="I572" s="81">
        <f t="shared" si="285"/>
        <v>0</v>
      </c>
      <c r="J572" s="81">
        <f t="shared" si="285"/>
        <v>0</v>
      </c>
      <c r="K572" s="81">
        <f t="shared" si="285"/>
        <v>4466.6</v>
      </c>
      <c r="L572" s="81">
        <f t="shared" si="285"/>
        <v>4332.6</v>
      </c>
      <c r="M572" s="81">
        <f t="shared" si="285"/>
        <v>134</v>
      </c>
      <c r="N572" s="81">
        <f>N573</f>
        <v>0</v>
      </c>
      <c r="O572" s="81">
        <f>O573</f>
        <v>0</v>
      </c>
      <c r="P572" s="81">
        <f>P573</f>
        <v>0</v>
      </c>
      <c r="Q572" s="81">
        <f>Q573</f>
        <v>0</v>
      </c>
      <c r="R572" s="81">
        <f>R573</f>
        <v>0</v>
      </c>
    </row>
    <row r="573" spans="1:18" ht="42" customHeight="1">
      <c r="A573" s="109" t="s">
        <v>86</v>
      </c>
      <c r="B573" s="111">
        <v>546</v>
      </c>
      <c r="C573" s="110" t="s">
        <v>128</v>
      </c>
      <c r="D573" s="110" t="s">
        <v>120</v>
      </c>
      <c r="E573" s="110" t="s">
        <v>655</v>
      </c>
      <c r="F573" s="110" t="s">
        <v>167</v>
      </c>
      <c r="G573" s="81">
        <f>H573+I573+J573</f>
        <v>0</v>
      </c>
      <c r="H573" s="81"/>
      <c r="I573" s="81"/>
      <c r="J573" s="81"/>
      <c r="K573" s="81">
        <f>L573+M573+N573</f>
        <v>4466.6</v>
      </c>
      <c r="L573" s="81">
        <v>4332.6</v>
      </c>
      <c r="M573" s="81">
        <v>134</v>
      </c>
      <c r="N573" s="81"/>
      <c r="O573" s="81">
        <f>P573+Q573+R573</f>
        <v>0</v>
      </c>
      <c r="P573" s="85"/>
      <c r="Q573" s="85"/>
      <c r="R573" s="85"/>
    </row>
    <row r="574" spans="1:18" ht="41.25" customHeight="1">
      <c r="A574" s="109" t="s">
        <v>433</v>
      </c>
      <c r="B574" s="111">
        <v>546</v>
      </c>
      <c r="C574" s="110" t="s">
        <v>128</v>
      </c>
      <c r="D574" s="110" t="s">
        <v>120</v>
      </c>
      <c r="E574" s="110" t="s">
        <v>15</v>
      </c>
      <c r="F574" s="110"/>
      <c r="G574" s="81">
        <f>G575</f>
        <v>218.7</v>
      </c>
      <c r="H574" s="81">
        <f aca="true" t="shared" si="286" ref="H574:R574">H575</f>
        <v>218.7</v>
      </c>
      <c r="I574" s="81">
        <f t="shared" si="286"/>
        <v>0</v>
      </c>
      <c r="J574" s="81">
        <f t="shared" si="286"/>
        <v>0</v>
      </c>
      <c r="K574" s="81">
        <f t="shared" si="286"/>
        <v>218.2</v>
      </c>
      <c r="L574" s="81">
        <f t="shared" si="286"/>
        <v>218.2</v>
      </c>
      <c r="M574" s="81">
        <f t="shared" si="286"/>
        <v>0</v>
      </c>
      <c r="N574" s="81">
        <f t="shared" si="286"/>
        <v>0</v>
      </c>
      <c r="O574" s="81">
        <f t="shared" si="286"/>
        <v>218.2</v>
      </c>
      <c r="P574" s="81">
        <f t="shared" si="286"/>
        <v>218.2</v>
      </c>
      <c r="Q574" s="81">
        <f t="shared" si="286"/>
        <v>0</v>
      </c>
      <c r="R574" s="81">
        <f t="shared" si="286"/>
        <v>0</v>
      </c>
    </row>
    <row r="575" spans="1:18" ht="81.75" customHeight="1">
      <c r="A575" s="109" t="s">
        <v>407</v>
      </c>
      <c r="B575" s="111">
        <v>546</v>
      </c>
      <c r="C575" s="110" t="s">
        <v>128</v>
      </c>
      <c r="D575" s="110" t="s">
        <v>120</v>
      </c>
      <c r="E575" s="110" t="s">
        <v>408</v>
      </c>
      <c r="F575" s="110"/>
      <c r="G575" s="81">
        <f>G576+G577</f>
        <v>218.7</v>
      </c>
      <c r="H575" s="81">
        <f aca="true" t="shared" si="287" ref="H575:R575">H576+H577</f>
        <v>218.7</v>
      </c>
      <c r="I575" s="81">
        <f t="shared" si="287"/>
        <v>0</v>
      </c>
      <c r="J575" s="81">
        <f t="shared" si="287"/>
        <v>0</v>
      </c>
      <c r="K575" s="81">
        <f t="shared" si="287"/>
        <v>218.2</v>
      </c>
      <c r="L575" s="81">
        <f t="shared" si="287"/>
        <v>218.2</v>
      </c>
      <c r="M575" s="81">
        <f t="shared" si="287"/>
        <v>0</v>
      </c>
      <c r="N575" s="81">
        <f t="shared" si="287"/>
        <v>0</v>
      </c>
      <c r="O575" s="81">
        <f t="shared" si="287"/>
        <v>218.2</v>
      </c>
      <c r="P575" s="81">
        <f t="shared" si="287"/>
        <v>218.2</v>
      </c>
      <c r="Q575" s="81">
        <f t="shared" si="287"/>
        <v>0</v>
      </c>
      <c r="R575" s="81">
        <f t="shared" si="287"/>
        <v>0</v>
      </c>
    </row>
    <row r="576" spans="1:18" ht="24" customHeight="1">
      <c r="A576" s="109" t="s">
        <v>163</v>
      </c>
      <c r="B576" s="111">
        <v>546</v>
      </c>
      <c r="C576" s="110" t="s">
        <v>128</v>
      </c>
      <c r="D576" s="110" t="s">
        <v>120</v>
      </c>
      <c r="E576" s="110" t="s">
        <v>409</v>
      </c>
      <c r="F576" s="110" t="s">
        <v>164</v>
      </c>
      <c r="G576" s="81">
        <f>H576+I576+J576</f>
        <v>166.7</v>
      </c>
      <c r="H576" s="81">
        <v>166.7</v>
      </c>
      <c r="I576" s="81"/>
      <c r="J576" s="81"/>
      <c r="K576" s="81">
        <f>L576+M576+N576</f>
        <v>166.7</v>
      </c>
      <c r="L576" s="81">
        <v>166.7</v>
      </c>
      <c r="M576" s="81"/>
      <c r="N576" s="81"/>
      <c r="O576" s="81">
        <f>P576+Q576+R576</f>
        <v>166.7</v>
      </c>
      <c r="P576" s="81">
        <v>166.7</v>
      </c>
      <c r="Q576" s="91"/>
      <c r="R576" s="91"/>
    </row>
    <row r="577" spans="1:18" ht="44.25" customHeight="1">
      <c r="A577" s="109" t="s">
        <v>86</v>
      </c>
      <c r="B577" s="111">
        <v>546</v>
      </c>
      <c r="C577" s="110" t="s">
        <v>128</v>
      </c>
      <c r="D577" s="110" t="s">
        <v>120</v>
      </c>
      <c r="E577" s="110" t="s">
        <v>409</v>
      </c>
      <c r="F577" s="110" t="s">
        <v>167</v>
      </c>
      <c r="G577" s="81">
        <f>H577+I577+J577</f>
        <v>52</v>
      </c>
      <c r="H577" s="81">
        <v>52</v>
      </c>
      <c r="I577" s="81"/>
      <c r="J577" s="81"/>
      <c r="K577" s="81">
        <f>L577+M577+N577</f>
        <v>51.5</v>
      </c>
      <c r="L577" s="81">
        <v>51.5</v>
      </c>
      <c r="M577" s="81"/>
      <c r="N577" s="81"/>
      <c r="O577" s="81">
        <f>P577+Q577+R577</f>
        <v>51.5</v>
      </c>
      <c r="P577" s="81">
        <v>51.5</v>
      </c>
      <c r="Q577" s="91"/>
      <c r="R577" s="91"/>
    </row>
    <row r="578" spans="1:18" ht="18.75">
      <c r="A578" s="109" t="s">
        <v>122</v>
      </c>
      <c r="B578" s="111">
        <v>546</v>
      </c>
      <c r="C578" s="110" t="s">
        <v>121</v>
      </c>
      <c r="D578" s="110" t="s">
        <v>373</v>
      </c>
      <c r="E578" s="110"/>
      <c r="F578" s="110"/>
      <c r="G578" s="81">
        <f aca="true" t="shared" si="288" ref="G578:R578">G579+G601</f>
        <v>60855.200000000004</v>
      </c>
      <c r="H578" s="81">
        <f t="shared" si="288"/>
        <v>1500</v>
      </c>
      <c r="I578" s="81">
        <f t="shared" si="288"/>
        <v>59355.200000000004</v>
      </c>
      <c r="J578" s="81">
        <f t="shared" si="288"/>
        <v>0</v>
      </c>
      <c r="K578" s="81">
        <f t="shared" si="288"/>
        <v>58267.2</v>
      </c>
      <c r="L578" s="81">
        <f t="shared" si="288"/>
        <v>0</v>
      </c>
      <c r="M578" s="81">
        <f t="shared" si="288"/>
        <v>58267.2</v>
      </c>
      <c r="N578" s="81">
        <f t="shared" si="288"/>
        <v>0</v>
      </c>
      <c r="O578" s="81">
        <f t="shared" si="288"/>
        <v>56708.00000000001</v>
      </c>
      <c r="P578" s="81">
        <f t="shared" si="288"/>
        <v>0</v>
      </c>
      <c r="Q578" s="81">
        <f t="shared" si="288"/>
        <v>56708.00000000001</v>
      </c>
      <c r="R578" s="81">
        <f t="shared" si="288"/>
        <v>0</v>
      </c>
    </row>
    <row r="579" spans="1:18" ht="18.75">
      <c r="A579" s="109" t="s">
        <v>100</v>
      </c>
      <c r="B579" s="111">
        <v>546</v>
      </c>
      <c r="C579" s="110" t="s">
        <v>121</v>
      </c>
      <c r="D579" s="110" t="s">
        <v>121</v>
      </c>
      <c r="E579" s="110"/>
      <c r="F579" s="110"/>
      <c r="G579" s="81">
        <f aca="true" t="shared" si="289" ref="G579:R579">G580+G589+G594</f>
        <v>4922.4</v>
      </c>
      <c r="H579" s="81">
        <f t="shared" si="289"/>
        <v>1500</v>
      </c>
      <c r="I579" s="81">
        <f t="shared" si="289"/>
        <v>3422.3999999999996</v>
      </c>
      <c r="J579" s="81">
        <f t="shared" si="289"/>
        <v>0</v>
      </c>
      <c r="K579" s="81">
        <f t="shared" si="289"/>
        <v>3605.4</v>
      </c>
      <c r="L579" s="81">
        <f t="shared" si="289"/>
        <v>0</v>
      </c>
      <c r="M579" s="81">
        <f t="shared" si="289"/>
        <v>3605.4</v>
      </c>
      <c r="N579" s="81">
        <f t="shared" si="289"/>
        <v>0</v>
      </c>
      <c r="O579" s="81">
        <f t="shared" si="289"/>
        <v>3605.4</v>
      </c>
      <c r="P579" s="81">
        <f t="shared" si="289"/>
        <v>0</v>
      </c>
      <c r="Q579" s="81">
        <f t="shared" si="289"/>
        <v>3605.4</v>
      </c>
      <c r="R579" s="81">
        <f t="shared" si="289"/>
        <v>0</v>
      </c>
    </row>
    <row r="580" spans="1:18" ht="45.75" customHeight="1">
      <c r="A580" s="109" t="s">
        <v>473</v>
      </c>
      <c r="B580" s="111">
        <v>546</v>
      </c>
      <c r="C580" s="110" t="s">
        <v>121</v>
      </c>
      <c r="D580" s="110" t="s">
        <v>121</v>
      </c>
      <c r="E580" s="110" t="s">
        <v>9</v>
      </c>
      <c r="F580" s="110"/>
      <c r="G580" s="81">
        <f>G581</f>
        <v>4769.299999999999</v>
      </c>
      <c r="H580" s="81">
        <f aca="true" t="shared" si="290" ref="H580:R581">H581</f>
        <v>1500</v>
      </c>
      <c r="I580" s="81">
        <f t="shared" si="290"/>
        <v>3269.2999999999997</v>
      </c>
      <c r="J580" s="81">
        <f t="shared" si="290"/>
        <v>0</v>
      </c>
      <c r="K580" s="81">
        <f t="shared" si="290"/>
        <v>3448.9</v>
      </c>
      <c r="L580" s="81">
        <f t="shared" si="290"/>
        <v>0</v>
      </c>
      <c r="M580" s="81">
        <f t="shared" si="290"/>
        <v>3448.9</v>
      </c>
      <c r="N580" s="81">
        <f t="shared" si="290"/>
        <v>0</v>
      </c>
      <c r="O580" s="81">
        <f t="shared" si="290"/>
        <v>3448.9</v>
      </c>
      <c r="P580" s="81">
        <f t="shared" si="290"/>
        <v>0</v>
      </c>
      <c r="Q580" s="81">
        <f t="shared" si="290"/>
        <v>3448.9</v>
      </c>
      <c r="R580" s="81">
        <f t="shared" si="290"/>
        <v>0</v>
      </c>
    </row>
    <row r="581" spans="1:18" ht="43.5" customHeight="1">
      <c r="A581" s="109" t="s">
        <v>479</v>
      </c>
      <c r="B581" s="111">
        <v>546</v>
      </c>
      <c r="C581" s="110" t="s">
        <v>121</v>
      </c>
      <c r="D581" s="110" t="s">
        <v>121</v>
      </c>
      <c r="E581" s="110" t="s">
        <v>10</v>
      </c>
      <c r="F581" s="110"/>
      <c r="G581" s="81">
        <f>G582</f>
        <v>4769.299999999999</v>
      </c>
      <c r="H581" s="81">
        <f t="shared" si="290"/>
        <v>1500</v>
      </c>
      <c r="I581" s="81">
        <f t="shared" si="290"/>
        <v>3269.2999999999997</v>
      </c>
      <c r="J581" s="81">
        <f t="shared" si="290"/>
        <v>0</v>
      </c>
      <c r="K581" s="81">
        <f t="shared" si="290"/>
        <v>3448.9</v>
      </c>
      <c r="L581" s="81">
        <f t="shared" si="290"/>
        <v>0</v>
      </c>
      <c r="M581" s="81">
        <f t="shared" si="290"/>
        <v>3448.9</v>
      </c>
      <c r="N581" s="81">
        <f t="shared" si="290"/>
        <v>0</v>
      </c>
      <c r="O581" s="81">
        <f t="shared" si="290"/>
        <v>3448.9</v>
      </c>
      <c r="P581" s="81">
        <f t="shared" si="290"/>
        <v>0</v>
      </c>
      <c r="Q581" s="81">
        <f t="shared" si="290"/>
        <v>3448.9</v>
      </c>
      <c r="R581" s="81">
        <f t="shared" si="290"/>
        <v>0</v>
      </c>
    </row>
    <row r="582" spans="1:18" ht="44.25" customHeight="1">
      <c r="A582" s="109" t="s">
        <v>336</v>
      </c>
      <c r="B582" s="111">
        <v>546</v>
      </c>
      <c r="C582" s="110" t="s">
        <v>121</v>
      </c>
      <c r="D582" s="110" t="s">
        <v>121</v>
      </c>
      <c r="E582" s="110" t="s">
        <v>11</v>
      </c>
      <c r="F582" s="110"/>
      <c r="G582" s="81">
        <f>G583+G585+G587</f>
        <v>4769.299999999999</v>
      </c>
      <c r="H582" s="81">
        <f aca="true" t="shared" si="291" ref="H582:R582">H583+H585+H587</f>
        <v>1500</v>
      </c>
      <c r="I582" s="81">
        <f t="shared" si="291"/>
        <v>3269.2999999999997</v>
      </c>
      <c r="J582" s="81">
        <f t="shared" si="291"/>
        <v>0</v>
      </c>
      <c r="K582" s="81">
        <f t="shared" si="291"/>
        <v>3448.9</v>
      </c>
      <c r="L582" s="81">
        <f t="shared" si="291"/>
        <v>0</v>
      </c>
      <c r="M582" s="81">
        <f t="shared" si="291"/>
        <v>3448.9</v>
      </c>
      <c r="N582" s="81">
        <f t="shared" si="291"/>
        <v>0</v>
      </c>
      <c r="O582" s="81">
        <f t="shared" si="291"/>
        <v>3448.9</v>
      </c>
      <c r="P582" s="81">
        <f t="shared" si="291"/>
        <v>0</v>
      </c>
      <c r="Q582" s="81">
        <f t="shared" si="291"/>
        <v>3448.9</v>
      </c>
      <c r="R582" s="81">
        <f t="shared" si="291"/>
        <v>0</v>
      </c>
    </row>
    <row r="583" spans="1:18" ht="24.75" customHeight="1">
      <c r="A583" s="109" t="s">
        <v>335</v>
      </c>
      <c r="B583" s="111">
        <v>546</v>
      </c>
      <c r="C583" s="110" t="s">
        <v>121</v>
      </c>
      <c r="D583" s="110" t="s">
        <v>121</v>
      </c>
      <c r="E583" s="110" t="s">
        <v>83</v>
      </c>
      <c r="F583" s="110"/>
      <c r="G583" s="81">
        <f>G584</f>
        <v>1423.7</v>
      </c>
      <c r="H583" s="81">
        <f aca="true" t="shared" si="292" ref="H583:R583">H584</f>
        <v>0</v>
      </c>
      <c r="I583" s="81">
        <f t="shared" si="292"/>
        <v>1423.7</v>
      </c>
      <c r="J583" s="81">
        <f t="shared" si="292"/>
        <v>0</v>
      </c>
      <c r="K583" s="81">
        <f t="shared" si="292"/>
        <v>1605.7</v>
      </c>
      <c r="L583" s="81">
        <f t="shared" si="292"/>
        <v>0</v>
      </c>
      <c r="M583" s="81">
        <f t="shared" si="292"/>
        <v>1605.7</v>
      </c>
      <c r="N583" s="81">
        <f t="shared" si="292"/>
        <v>0</v>
      </c>
      <c r="O583" s="81">
        <f t="shared" si="292"/>
        <v>1600.2</v>
      </c>
      <c r="P583" s="81">
        <f t="shared" si="292"/>
        <v>0</v>
      </c>
      <c r="Q583" s="81">
        <f t="shared" si="292"/>
        <v>1600.2</v>
      </c>
      <c r="R583" s="81">
        <f t="shared" si="292"/>
        <v>0</v>
      </c>
    </row>
    <row r="584" spans="1:18" ht="18.75">
      <c r="A584" s="109" t="s">
        <v>179</v>
      </c>
      <c r="B584" s="111">
        <v>546</v>
      </c>
      <c r="C584" s="110" t="s">
        <v>121</v>
      </c>
      <c r="D584" s="110" t="s">
        <v>121</v>
      </c>
      <c r="E584" s="110" t="s">
        <v>83</v>
      </c>
      <c r="F584" s="110" t="s">
        <v>178</v>
      </c>
      <c r="G584" s="81">
        <f>H584+I584+J584</f>
        <v>1423.7</v>
      </c>
      <c r="H584" s="81"/>
      <c r="I584" s="81">
        <f>1407.9+15.8</f>
        <v>1423.7</v>
      </c>
      <c r="J584" s="81"/>
      <c r="K584" s="81">
        <f>L584+M584+N584</f>
        <v>1605.7</v>
      </c>
      <c r="L584" s="81"/>
      <c r="M584" s="81">
        <v>1605.7</v>
      </c>
      <c r="N584" s="81"/>
      <c r="O584" s="81">
        <f>P584+Q584+R584</f>
        <v>1600.2</v>
      </c>
      <c r="P584" s="85"/>
      <c r="Q584" s="85">
        <v>1600.2</v>
      </c>
      <c r="R584" s="85"/>
    </row>
    <row r="585" spans="1:18" ht="44.25" customHeight="1">
      <c r="A585" s="112" t="s">
        <v>673</v>
      </c>
      <c r="B585" s="111">
        <v>546</v>
      </c>
      <c r="C585" s="110" t="s">
        <v>121</v>
      </c>
      <c r="D585" s="110" t="s">
        <v>121</v>
      </c>
      <c r="E585" s="110" t="s">
        <v>419</v>
      </c>
      <c r="F585" s="110"/>
      <c r="G585" s="81">
        <f>G586</f>
        <v>1815</v>
      </c>
      <c r="H585" s="81">
        <f aca="true" t="shared" si="293" ref="H585:R585">H586</f>
        <v>0</v>
      </c>
      <c r="I585" s="81">
        <f t="shared" si="293"/>
        <v>1815</v>
      </c>
      <c r="J585" s="81">
        <f t="shared" si="293"/>
        <v>0</v>
      </c>
      <c r="K585" s="81">
        <f t="shared" si="293"/>
        <v>1843.2</v>
      </c>
      <c r="L585" s="81">
        <f t="shared" si="293"/>
        <v>0</v>
      </c>
      <c r="M585" s="81">
        <f t="shared" si="293"/>
        <v>1843.2</v>
      </c>
      <c r="N585" s="81">
        <f t="shared" si="293"/>
        <v>0</v>
      </c>
      <c r="O585" s="81">
        <f t="shared" si="293"/>
        <v>1848.7</v>
      </c>
      <c r="P585" s="81">
        <f t="shared" si="293"/>
        <v>0</v>
      </c>
      <c r="Q585" s="81">
        <f t="shared" si="293"/>
        <v>1848.7</v>
      </c>
      <c r="R585" s="81">
        <f t="shared" si="293"/>
        <v>0</v>
      </c>
    </row>
    <row r="586" spans="1:18" ht="18.75">
      <c r="A586" s="109" t="s">
        <v>179</v>
      </c>
      <c r="B586" s="111">
        <v>546</v>
      </c>
      <c r="C586" s="110" t="s">
        <v>121</v>
      </c>
      <c r="D586" s="110" t="s">
        <v>121</v>
      </c>
      <c r="E586" s="110" t="s">
        <v>419</v>
      </c>
      <c r="F586" s="110" t="s">
        <v>178</v>
      </c>
      <c r="G586" s="81">
        <f>H586+I586+J586</f>
        <v>1815</v>
      </c>
      <c r="H586" s="81"/>
      <c r="I586" s="81">
        <v>1815</v>
      </c>
      <c r="J586" s="81"/>
      <c r="K586" s="81">
        <f>L586+M586+N586</f>
        <v>1843.2</v>
      </c>
      <c r="L586" s="81"/>
      <c r="M586" s="81">
        <v>1843.2</v>
      </c>
      <c r="N586" s="81"/>
      <c r="O586" s="81">
        <f>P586+Q586+R586</f>
        <v>1848.7</v>
      </c>
      <c r="P586" s="91"/>
      <c r="Q586" s="91">
        <v>1848.7</v>
      </c>
      <c r="R586" s="91"/>
    </row>
    <row r="587" spans="1:18" ht="97.5" customHeight="1">
      <c r="A587" s="109" t="s">
        <v>463</v>
      </c>
      <c r="B587" s="111">
        <v>546</v>
      </c>
      <c r="C587" s="110" t="s">
        <v>121</v>
      </c>
      <c r="D587" s="110" t="s">
        <v>121</v>
      </c>
      <c r="E587" s="110" t="s">
        <v>67</v>
      </c>
      <c r="F587" s="110"/>
      <c r="G587" s="81">
        <f>G588</f>
        <v>1530.6</v>
      </c>
      <c r="H587" s="81">
        <f aca="true" t="shared" si="294" ref="H587:R587">H588</f>
        <v>1500</v>
      </c>
      <c r="I587" s="81">
        <f t="shared" si="294"/>
        <v>30.6</v>
      </c>
      <c r="J587" s="81">
        <f t="shared" si="294"/>
        <v>0</v>
      </c>
      <c r="K587" s="81">
        <f t="shared" si="294"/>
        <v>0</v>
      </c>
      <c r="L587" s="81">
        <f t="shared" si="294"/>
        <v>0</v>
      </c>
      <c r="M587" s="81">
        <f t="shared" si="294"/>
        <v>0</v>
      </c>
      <c r="N587" s="81">
        <f t="shared" si="294"/>
        <v>0</v>
      </c>
      <c r="O587" s="81">
        <f t="shared" si="294"/>
        <v>0</v>
      </c>
      <c r="P587" s="81">
        <f t="shared" si="294"/>
        <v>0</v>
      </c>
      <c r="Q587" s="81">
        <f t="shared" si="294"/>
        <v>0</v>
      </c>
      <c r="R587" s="81">
        <f t="shared" si="294"/>
        <v>0</v>
      </c>
    </row>
    <row r="588" spans="1:18" ht="18.75">
      <c r="A588" s="109" t="s">
        <v>179</v>
      </c>
      <c r="B588" s="111">
        <v>546</v>
      </c>
      <c r="C588" s="110" t="s">
        <v>121</v>
      </c>
      <c r="D588" s="110" t="s">
        <v>121</v>
      </c>
      <c r="E588" s="110" t="s">
        <v>67</v>
      </c>
      <c r="F588" s="110" t="s">
        <v>178</v>
      </c>
      <c r="G588" s="81">
        <f>H588+I588+J588</f>
        <v>1530.6</v>
      </c>
      <c r="H588" s="81">
        <v>1500</v>
      </c>
      <c r="I588" s="81">
        <v>30.6</v>
      </c>
      <c r="J588" s="81"/>
      <c r="K588" s="81">
        <f>L588+M588+N588</f>
        <v>0</v>
      </c>
      <c r="L588" s="81"/>
      <c r="M588" s="81"/>
      <c r="N588" s="81"/>
      <c r="O588" s="81">
        <f>P588+Q588+R588</f>
        <v>0</v>
      </c>
      <c r="P588" s="91"/>
      <c r="Q588" s="91"/>
      <c r="R588" s="91"/>
    </row>
    <row r="589" spans="1:18" ht="45.75" customHeight="1">
      <c r="A589" s="109" t="s">
        <v>461</v>
      </c>
      <c r="B589" s="111">
        <v>546</v>
      </c>
      <c r="C589" s="110" t="s">
        <v>121</v>
      </c>
      <c r="D589" s="110" t="s">
        <v>121</v>
      </c>
      <c r="E589" s="110" t="s">
        <v>231</v>
      </c>
      <c r="F589" s="110"/>
      <c r="G589" s="81">
        <f>G590</f>
        <v>10</v>
      </c>
      <c r="H589" s="81">
        <f aca="true" t="shared" si="295" ref="H589:R592">H590</f>
        <v>0</v>
      </c>
      <c r="I589" s="81">
        <f t="shared" si="295"/>
        <v>10</v>
      </c>
      <c r="J589" s="81">
        <f t="shared" si="295"/>
        <v>0</v>
      </c>
      <c r="K589" s="81">
        <f t="shared" si="295"/>
        <v>10</v>
      </c>
      <c r="L589" s="81">
        <f t="shared" si="295"/>
        <v>0</v>
      </c>
      <c r="M589" s="81">
        <f t="shared" si="295"/>
        <v>10</v>
      </c>
      <c r="N589" s="81">
        <f t="shared" si="295"/>
        <v>0</v>
      </c>
      <c r="O589" s="81">
        <f t="shared" si="295"/>
        <v>10</v>
      </c>
      <c r="P589" s="81">
        <f t="shared" si="295"/>
        <v>0</v>
      </c>
      <c r="Q589" s="81">
        <f t="shared" si="295"/>
        <v>10</v>
      </c>
      <c r="R589" s="81">
        <f t="shared" si="295"/>
        <v>0</v>
      </c>
    </row>
    <row r="590" spans="1:18" ht="43.5" customHeight="1">
      <c r="A590" s="109" t="s">
        <v>462</v>
      </c>
      <c r="B590" s="111">
        <v>546</v>
      </c>
      <c r="C590" s="110" t="s">
        <v>121</v>
      </c>
      <c r="D590" s="110" t="s">
        <v>121</v>
      </c>
      <c r="E590" s="110" t="s">
        <v>292</v>
      </c>
      <c r="F590" s="110"/>
      <c r="G590" s="81">
        <f>G591</f>
        <v>10</v>
      </c>
      <c r="H590" s="81">
        <f t="shared" si="295"/>
        <v>0</v>
      </c>
      <c r="I590" s="81">
        <f t="shared" si="295"/>
        <v>10</v>
      </c>
      <c r="J590" s="81">
        <f t="shared" si="295"/>
        <v>0</v>
      </c>
      <c r="K590" s="81">
        <f t="shared" si="295"/>
        <v>10</v>
      </c>
      <c r="L590" s="81">
        <f t="shared" si="295"/>
        <v>0</v>
      </c>
      <c r="M590" s="81">
        <f t="shared" si="295"/>
        <v>10</v>
      </c>
      <c r="N590" s="81">
        <f t="shared" si="295"/>
        <v>0</v>
      </c>
      <c r="O590" s="81">
        <f t="shared" si="295"/>
        <v>10</v>
      </c>
      <c r="P590" s="81">
        <f t="shared" si="295"/>
        <v>0</v>
      </c>
      <c r="Q590" s="81">
        <f t="shared" si="295"/>
        <v>10</v>
      </c>
      <c r="R590" s="81">
        <f t="shared" si="295"/>
        <v>0</v>
      </c>
    </row>
    <row r="591" spans="1:18" ht="42.75" customHeight="1">
      <c r="A591" s="109" t="s">
        <v>32</v>
      </c>
      <c r="B591" s="111">
        <v>546</v>
      </c>
      <c r="C591" s="110" t="s">
        <v>121</v>
      </c>
      <c r="D591" s="110" t="s">
        <v>121</v>
      </c>
      <c r="E591" s="110" t="s">
        <v>295</v>
      </c>
      <c r="F591" s="110"/>
      <c r="G591" s="81">
        <f>G592</f>
        <v>10</v>
      </c>
      <c r="H591" s="81">
        <f t="shared" si="295"/>
        <v>0</v>
      </c>
      <c r="I591" s="81">
        <f t="shared" si="295"/>
        <v>10</v>
      </c>
      <c r="J591" s="81">
        <f t="shared" si="295"/>
        <v>0</v>
      </c>
      <c r="K591" s="81">
        <f t="shared" si="295"/>
        <v>10</v>
      </c>
      <c r="L591" s="81">
        <f t="shared" si="295"/>
        <v>0</v>
      </c>
      <c r="M591" s="81">
        <f t="shared" si="295"/>
        <v>10</v>
      </c>
      <c r="N591" s="81">
        <f t="shared" si="295"/>
        <v>0</v>
      </c>
      <c r="O591" s="81">
        <f t="shared" si="295"/>
        <v>10</v>
      </c>
      <c r="P591" s="81">
        <f t="shared" si="295"/>
        <v>0</v>
      </c>
      <c r="Q591" s="81">
        <f t="shared" si="295"/>
        <v>10</v>
      </c>
      <c r="R591" s="81">
        <f t="shared" si="295"/>
        <v>0</v>
      </c>
    </row>
    <row r="592" spans="1:18" ht="42" customHeight="1">
      <c r="A592" s="109" t="s">
        <v>197</v>
      </c>
      <c r="B592" s="111">
        <v>546</v>
      </c>
      <c r="C592" s="110" t="s">
        <v>121</v>
      </c>
      <c r="D592" s="110" t="s">
        <v>121</v>
      </c>
      <c r="E592" s="110" t="s">
        <v>334</v>
      </c>
      <c r="F592" s="110"/>
      <c r="G592" s="81">
        <f>G593</f>
        <v>10</v>
      </c>
      <c r="H592" s="81">
        <f t="shared" si="295"/>
        <v>0</v>
      </c>
      <c r="I592" s="81">
        <f t="shared" si="295"/>
        <v>10</v>
      </c>
      <c r="J592" s="81">
        <f t="shared" si="295"/>
        <v>0</v>
      </c>
      <c r="K592" s="81">
        <f t="shared" si="295"/>
        <v>10</v>
      </c>
      <c r="L592" s="81">
        <f t="shared" si="295"/>
        <v>0</v>
      </c>
      <c r="M592" s="81">
        <f t="shared" si="295"/>
        <v>10</v>
      </c>
      <c r="N592" s="81">
        <f t="shared" si="295"/>
        <v>0</v>
      </c>
      <c r="O592" s="81">
        <f t="shared" si="295"/>
        <v>10</v>
      </c>
      <c r="P592" s="81">
        <f t="shared" si="295"/>
        <v>0</v>
      </c>
      <c r="Q592" s="81">
        <f t="shared" si="295"/>
        <v>10</v>
      </c>
      <c r="R592" s="81">
        <f t="shared" si="295"/>
        <v>0</v>
      </c>
    </row>
    <row r="593" spans="1:18" ht="39.75" customHeight="1">
      <c r="A593" s="109" t="s">
        <v>86</v>
      </c>
      <c r="B593" s="111">
        <v>546</v>
      </c>
      <c r="C593" s="110" t="s">
        <v>121</v>
      </c>
      <c r="D593" s="110" t="s">
        <v>121</v>
      </c>
      <c r="E593" s="110" t="s">
        <v>334</v>
      </c>
      <c r="F593" s="110" t="s">
        <v>167</v>
      </c>
      <c r="G593" s="81">
        <f>H593+I592+J593</f>
        <v>10</v>
      </c>
      <c r="H593" s="81"/>
      <c r="I593" s="81">
        <v>10</v>
      </c>
      <c r="J593" s="81"/>
      <c r="K593" s="81">
        <f>L593+M593+N593</f>
        <v>10</v>
      </c>
      <c r="L593" s="81"/>
      <c r="M593" s="81">
        <v>10</v>
      </c>
      <c r="N593" s="81"/>
      <c r="O593" s="81">
        <f>P593+Q593+R593</f>
        <v>10</v>
      </c>
      <c r="P593" s="81"/>
      <c r="Q593" s="81">
        <v>10</v>
      </c>
      <c r="R593" s="81"/>
    </row>
    <row r="594" spans="1:18" ht="39.75" customHeight="1">
      <c r="A594" s="109" t="s">
        <v>455</v>
      </c>
      <c r="B594" s="111">
        <v>546</v>
      </c>
      <c r="C594" s="110" t="s">
        <v>121</v>
      </c>
      <c r="D594" s="110" t="s">
        <v>121</v>
      </c>
      <c r="E594" s="110" t="s">
        <v>236</v>
      </c>
      <c r="F594" s="110"/>
      <c r="G594" s="81">
        <f>G595+G598</f>
        <v>143.1</v>
      </c>
      <c r="H594" s="81">
        <f aca="true" t="shared" si="296" ref="H594:R594">H595+H598</f>
        <v>0</v>
      </c>
      <c r="I594" s="81">
        <f t="shared" si="296"/>
        <v>143.1</v>
      </c>
      <c r="J594" s="81">
        <f t="shared" si="296"/>
        <v>0</v>
      </c>
      <c r="K594" s="81">
        <f t="shared" si="296"/>
        <v>146.5</v>
      </c>
      <c r="L594" s="81">
        <f t="shared" si="296"/>
        <v>0</v>
      </c>
      <c r="M594" s="81">
        <f t="shared" si="296"/>
        <v>146.5</v>
      </c>
      <c r="N594" s="81">
        <f t="shared" si="296"/>
        <v>0</v>
      </c>
      <c r="O594" s="81">
        <f t="shared" si="296"/>
        <v>146.5</v>
      </c>
      <c r="P594" s="81">
        <f t="shared" si="296"/>
        <v>0</v>
      </c>
      <c r="Q594" s="81">
        <f t="shared" si="296"/>
        <v>146.5</v>
      </c>
      <c r="R594" s="81">
        <f t="shared" si="296"/>
        <v>0</v>
      </c>
    </row>
    <row r="595" spans="1:18" ht="41.25" customHeight="1">
      <c r="A595" s="109" t="s">
        <v>237</v>
      </c>
      <c r="B595" s="111">
        <v>546</v>
      </c>
      <c r="C595" s="110" t="s">
        <v>121</v>
      </c>
      <c r="D595" s="110" t="s">
        <v>121</v>
      </c>
      <c r="E595" s="110" t="s">
        <v>457</v>
      </c>
      <c r="F595" s="110"/>
      <c r="G595" s="81">
        <f>G596</f>
        <v>106.5</v>
      </c>
      <c r="H595" s="81">
        <f aca="true" t="shared" si="297" ref="H595:R596">H596</f>
        <v>0</v>
      </c>
      <c r="I595" s="81">
        <f t="shared" si="297"/>
        <v>106.5</v>
      </c>
      <c r="J595" s="81">
        <f t="shared" si="297"/>
        <v>0</v>
      </c>
      <c r="K595" s="81">
        <f t="shared" si="297"/>
        <v>106.5</v>
      </c>
      <c r="L595" s="81">
        <f t="shared" si="297"/>
        <v>0</v>
      </c>
      <c r="M595" s="81">
        <f t="shared" si="297"/>
        <v>106.5</v>
      </c>
      <c r="N595" s="81">
        <f t="shared" si="297"/>
        <v>0</v>
      </c>
      <c r="O595" s="81">
        <f t="shared" si="297"/>
        <v>106.5</v>
      </c>
      <c r="P595" s="81">
        <f t="shared" si="297"/>
        <v>0</v>
      </c>
      <c r="Q595" s="81">
        <f t="shared" si="297"/>
        <v>106.5</v>
      </c>
      <c r="R595" s="81">
        <f t="shared" si="297"/>
        <v>0</v>
      </c>
    </row>
    <row r="596" spans="1:18" ht="24.75" customHeight="1">
      <c r="A596" s="109" t="s">
        <v>168</v>
      </c>
      <c r="B596" s="111">
        <v>546</v>
      </c>
      <c r="C596" s="110" t="s">
        <v>121</v>
      </c>
      <c r="D596" s="110" t="s">
        <v>121</v>
      </c>
      <c r="E596" s="110" t="s">
        <v>458</v>
      </c>
      <c r="F596" s="110"/>
      <c r="G596" s="81">
        <f>G597</f>
        <v>106.5</v>
      </c>
      <c r="H596" s="81">
        <f t="shared" si="297"/>
        <v>0</v>
      </c>
      <c r="I596" s="81">
        <f t="shared" si="297"/>
        <v>106.5</v>
      </c>
      <c r="J596" s="81">
        <f t="shared" si="297"/>
        <v>0</v>
      </c>
      <c r="K596" s="81">
        <f t="shared" si="297"/>
        <v>106.5</v>
      </c>
      <c r="L596" s="81">
        <f t="shared" si="297"/>
        <v>0</v>
      </c>
      <c r="M596" s="81">
        <f t="shared" si="297"/>
        <v>106.5</v>
      </c>
      <c r="N596" s="81">
        <f t="shared" si="297"/>
        <v>0</v>
      </c>
      <c r="O596" s="81">
        <f t="shared" si="297"/>
        <v>106.5</v>
      </c>
      <c r="P596" s="81">
        <f t="shared" si="297"/>
        <v>0</v>
      </c>
      <c r="Q596" s="81">
        <f t="shared" si="297"/>
        <v>106.5</v>
      </c>
      <c r="R596" s="81">
        <f t="shared" si="297"/>
        <v>0</v>
      </c>
    </row>
    <row r="597" spans="1:18" ht="41.25" customHeight="1">
      <c r="A597" s="109" t="s">
        <v>86</v>
      </c>
      <c r="B597" s="111">
        <v>546</v>
      </c>
      <c r="C597" s="110" t="s">
        <v>121</v>
      </c>
      <c r="D597" s="110" t="s">
        <v>121</v>
      </c>
      <c r="E597" s="110" t="s">
        <v>458</v>
      </c>
      <c r="F597" s="110" t="s">
        <v>167</v>
      </c>
      <c r="G597" s="81">
        <f>H597+I597+J597</f>
        <v>106.5</v>
      </c>
      <c r="H597" s="81"/>
      <c r="I597" s="81">
        <v>106.5</v>
      </c>
      <c r="J597" s="81"/>
      <c r="K597" s="81">
        <f>L597+M597+N597</f>
        <v>106.5</v>
      </c>
      <c r="L597" s="81"/>
      <c r="M597" s="81">
        <v>106.5</v>
      </c>
      <c r="N597" s="81"/>
      <c r="O597" s="81">
        <f>P597+Q597+R597</f>
        <v>106.5</v>
      </c>
      <c r="P597" s="85"/>
      <c r="Q597" s="85">
        <v>106.5</v>
      </c>
      <c r="R597" s="85"/>
    </row>
    <row r="598" spans="1:18" ht="45.75" customHeight="1">
      <c r="A598" s="109" t="s">
        <v>31</v>
      </c>
      <c r="B598" s="111">
        <v>546</v>
      </c>
      <c r="C598" s="110" t="s">
        <v>121</v>
      </c>
      <c r="D598" s="110" t="s">
        <v>121</v>
      </c>
      <c r="E598" s="110" t="s">
        <v>240</v>
      </c>
      <c r="F598" s="110"/>
      <c r="G598" s="81">
        <f>G599</f>
        <v>36.6</v>
      </c>
      <c r="H598" s="81">
        <f aca="true" t="shared" si="298" ref="H598:R599">H599</f>
        <v>0</v>
      </c>
      <c r="I598" s="81">
        <f t="shared" si="298"/>
        <v>36.6</v>
      </c>
      <c r="J598" s="81">
        <f t="shared" si="298"/>
        <v>0</v>
      </c>
      <c r="K598" s="81">
        <f t="shared" si="298"/>
        <v>40</v>
      </c>
      <c r="L598" s="81">
        <f t="shared" si="298"/>
        <v>0</v>
      </c>
      <c r="M598" s="81">
        <f t="shared" si="298"/>
        <v>40</v>
      </c>
      <c r="N598" s="81">
        <f t="shared" si="298"/>
        <v>0</v>
      </c>
      <c r="O598" s="81">
        <f t="shared" si="298"/>
        <v>40</v>
      </c>
      <c r="P598" s="81">
        <f t="shared" si="298"/>
        <v>0</v>
      </c>
      <c r="Q598" s="81">
        <f t="shared" si="298"/>
        <v>40</v>
      </c>
      <c r="R598" s="81">
        <f t="shared" si="298"/>
        <v>0</v>
      </c>
    </row>
    <row r="599" spans="1:18" ht="27" customHeight="1">
      <c r="A599" s="109" t="s">
        <v>168</v>
      </c>
      <c r="B599" s="111">
        <v>546</v>
      </c>
      <c r="C599" s="110" t="s">
        <v>121</v>
      </c>
      <c r="D599" s="110" t="s">
        <v>121</v>
      </c>
      <c r="E599" s="110" t="s">
        <v>241</v>
      </c>
      <c r="F599" s="110"/>
      <c r="G599" s="81">
        <f>G600</f>
        <v>36.6</v>
      </c>
      <c r="H599" s="81">
        <f t="shared" si="298"/>
        <v>0</v>
      </c>
      <c r="I599" s="81">
        <f t="shared" si="298"/>
        <v>36.6</v>
      </c>
      <c r="J599" s="81">
        <f t="shared" si="298"/>
        <v>0</v>
      </c>
      <c r="K599" s="81">
        <f t="shared" si="298"/>
        <v>40</v>
      </c>
      <c r="L599" s="81">
        <f t="shared" si="298"/>
        <v>0</v>
      </c>
      <c r="M599" s="81">
        <f t="shared" si="298"/>
        <v>40</v>
      </c>
      <c r="N599" s="81">
        <f t="shared" si="298"/>
        <v>0</v>
      </c>
      <c r="O599" s="81">
        <f t="shared" si="298"/>
        <v>40</v>
      </c>
      <c r="P599" s="81">
        <f t="shared" si="298"/>
        <v>0</v>
      </c>
      <c r="Q599" s="81">
        <f t="shared" si="298"/>
        <v>40</v>
      </c>
      <c r="R599" s="81">
        <f t="shared" si="298"/>
        <v>0</v>
      </c>
    </row>
    <row r="600" spans="1:18" ht="42" customHeight="1">
      <c r="A600" s="109" t="s">
        <v>86</v>
      </c>
      <c r="B600" s="111">
        <v>546</v>
      </c>
      <c r="C600" s="110" t="s">
        <v>121</v>
      </c>
      <c r="D600" s="110" t="s">
        <v>121</v>
      </c>
      <c r="E600" s="110" t="s">
        <v>241</v>
      </c>
      <c r="F600" s="110" t="s">
        <v>167</v>
      </c>
      <c r="G600" s="81">
        <f>H600+I600+J600</f>
        <v>36.6</v>
      </c>
      <c r="H600" s="81"/>
      <c r="I600" s="81">
        <v>36.6</v>
      </c>
      <c r="J600" s="81"/>
      <c r="K600" s="81">
        <f>L600+M600+N600</f>
        <v>40</v>
      </c>
      <c r="L600" s="81"/>
      <c r="M600" s="81">
        <f>20+20</f>
        <v>40</v>
      </c>
      <c r="N600" s="81"/>
      <c r="O600" s="81">
        <f>P600+Q600+R600</f>
        <v>40</v>
      </c>
      <c r="P600" s="85"/>
      <c r="Q600" s="85">
        <f>20+20</f>
        <v>40</v>
      </c>
      <c r="R600" s="85"/>
    </row>
    <row r="601" spans="1:18" ht="18.75">
      <c r="A601" s="109" t="s">
        <v>144</v>
      </c>
      <c r="B601" s="111">
        <v>546</v>
      </c>
      <c r="C601" s="110" t="s">
        <v>121</v>
      </c>
      <c r="D601" s="110" t="s">
        <v>117</v>
      </c>
      <c r="E601" s="110"/>
      <c r="F601" s="110"/>
      <c r="G601" s="81">
        <f>G602</f>
        <v>55932.8</v>
      </c>
      <c r="H601" s="81">
        <f aca="true" t="shared" si="299" ref="H601:R601">H602</f>
        <v>0</v>
      </c>
      <c r="I601" s="81">
        <f t="shared" si="299"/>
        <v>55932.8</v>
      </c>
      <c r="J601" s="81">
        <f t="shared" si="299"/>
        <v>0</v>
      </c>
      <c r="K601" s="81">
        <f t="shared" si="299"/>
        <v>54661.799999999996</v>
      </c>
      <c r="L601" s="81">
        <f t="shared" si="299"/>
        <v>0</v>
      </c>
      <c r="M601" s="81">
        <f t="shared" si="299"/>
        <v>54661.799999999996</v>
      </c>
      <c r="N601" s="81">
        <f t="shared" si="299"/>
        <v>0</v>
      </c>
      <c r="O601" s="81">
        <f t="shared" si="299"/>
        <v>53102.600000000006</v>
      </c>
      <c r="P601" s="81">
        <f t="shared" si="299"/>
        <v>0</v>
      </c>
      <c r="Q601" s="81">
        <f t="shared" si="299"/>
        <v>53102.600000000006</v>
      </c>
      <c r="R601" s="81">
        <f t="shared" si="299"/>
        <v>0</v>
      </c>
    </row>
    <row r="602" spans="1:18" ht="44.25" customHeight="1">
      <c r="A602" s="109" t="s">
        <v>459</v>
      </c>
      <c r="B602" s="111">
        <v>546</v>
      </c>
      <c r="C602" s="110" t="s">
        <v>121</v>
      </c>
      <c r="D602" s="110" t="s">
        <v>117</v>
      </c>
      <c r="E602" s="111" t="s">
        <v>265</v>
      </c>
      <c r="F602" s="110"/>
      <c r="G602" s="81">
        <f aca="true" t="shared" si="300" ref="G602:R602">G603+G610</f>
        <v>55932.8</v>
      </c>
      <c r="H602" s="81">
        <f t="shared" si="300"/>
        <v>0</v>
      </c>
      <c r="I602" s="81">
        <f t="shared" si="300"/>
        <v>55932.8</v>
      </c>
      <c r="J602" s="81">
        <f t="shared" si="300"/>
        <v>0</v>
      </c>
      <c r="K602" s="81">
        <f t="shared" si="300"/>
        <v>54661.799999999996</v>
      </c>
      <c r="L602" s="81">
        <f t="shared" si="300"/>
        <v>0</v>
      </c>
      <c r="M602" s="81">
        <f t="shared" si="300"/>
        <v>54661.799999999996</v>
      </c>
      <c r="N602" s="81">
        <f t="shared" si="300"/>
        <v>0</v>
      </c>
      <c r="O602" s="81">
        <f t="shared" si="300"/>
        <v>53102.600000000006</v>
      </c>
      <c r="P602" s="81">
        <f t="shared" si="300"/>
        <v>0</v>
      </c>
      <c r="Q602" s="81">
        <f t="shared" si="300"/>
        <v>53102.600000000006</v>
      </c>
      <c r="R602" s="81">
        <f t="shared" si="300"/>
        <v>0</v>
      </c>
    </row>
    <row r="603" spans="1:18" ht="25.5" customHeight="1">
      <c r="A603" s="129" t="s">
        <v>18</v>
      </c>
      <c r="B603" s="111">
        <v>546</v>
      </c>
      <c r="C603" s="110" t="s">
        <v>121</v>
      </c>
      <c r="D603" s="110" t="s">
        <v>117</v>
      </c>
      <c r="E603" s="111" t="s">
        <v>266</v>
      </c>
      <c r="F603" s="110"/>
      <c r="G603" s="81">
        <f>G607+G604</f>
        <v>1882.3</v>
      </c>
      <c r="H603" s="81">
        <f aca="true" t="shared" si="301" ref="H603:R603">H607+H604</f>
        <v>0</v>
      </c>
      <c r="I603" s="81">
        <f t="shared" si="301"/>
        <v>1882.3</v>
      </c>
      <c r="J603" s="81">
        <f t="shared" si="301"/>
        <v>0</v>
      </c>
      <c r="K603" s="81">
        <f t="shared" si="301"/>
        <v>1287.6</v>
      </c>
      <c r="L603" s="81">
        <f t="shared" si="301"/>
        <v>0</v>
      </c>
      <c r="M603" s="81">
        <f t="shared" si="301"/>
        <v>1287.6</v>
      </c>
      <c r="N603" s="81">
        <f t="shared" si="301"/>
        <v>0</v>
      </c>
      <c r="O603" s="81">
        <f t="shared" si="301"/>
        <v>36</v>
      </c>
      <c r="P603" s="81">
        <f t="shared" si="301"/>
        <v>0</v>
      </c>
      <c r="Q603" s="81">
        <f t="shared" si="301"/>
        <v>36</v>
      </c>
      <c r="R603" s="81">
        <f t="shared" si="301"/>
        <v>0</v>
      </c>
    </row>
    <row r="604" spans="1:18" ht="42.75" customHeight="1">
      <c r="A604" s="109" t="s">
        <v>333</v>
      </c>
      <c r="B604" s="111">
        <v>546</v>
      </c>
      <c r="C604" s="110" t="s">
        <v>121</v>
      </c>
      <c r="D604" s="110" t="s">
        <v>117</v>
      </c>
      <c r="E604" s="111" t="s">
        <v>270</v>
      </c>
      <c r="F604" s="110"/>
      <c r="G604" s="81">
        <f>G605</f>
        <v>36</v>
      </c>
      <c r="H604" s="81">
        <f aca="true" t="shared" si="302" ref="H604:Q605">H605</f>
        <v>0</v>
      </c>
      <c r="I604" s="81">
        <f t="shared" si="302"/>
        <v>36</v>
      </c>
      <c r="J604" s="81">
        <f t="shared" si="302"/>
        <v>0</v>
      </c>
      <c r="K604" s="81">
        <f t="shared" si="302"/>
        <v>36</v>
      </c>
      <c r="L604" s="81">
        <f t="shared" si="302"/>
        <v>0</v>
      </c>
      <c r="M604" s="81">
        <f t="shared" si="302"/>
        <v>36</v>
      </c>
      <c r="N604" s="81">
        <f t="shared" si="302"/>
        <v>0</v>
      </c>
      <c r="O604" s="81">
        <f t="shared" si="302"/>
        <v>36</v>
      </c>
      <c r="P604" s="81">
        <f t="shared" si="302"/>
        <v>0</v>
      </c>
      <c r="Q604" s="81">
        <f t="shared" si="302"/>
        <v>36</v>
      </c>
      <c r="R604" s="81">
        <f>R605</f>
        <v>0</v>
      </c>
    </row>
    <row r="605" spans="1:18" ht="45" customHeight="1">
      <c r="A605" s="109" t="s">
        <v>413</v>
      </c>
      <c r="B605" s="111">
        <v>546</v>
      </c>
      <c r="C605" s="110" t="s">
        <v>121</v>
      </c>
      <c r="D605" s="110" t="s">
        <v>117</v>
      </c>
      <c r="E605" s="111" t="s">
        <v>412</v>
      </c>
      <c r="F605" s="110"/>
      <c r="G605" s="81">
        <f>G606</f>
        <v>36</v>
      </c>
      <c r="H605" s="81">
        <f t="shared" si="302"/>
        <v>0</v>
      </c>
      <c r="I605" s="81">
        <f t="shared" si="302"/>
        <v>36</v>
      </c>
      <c r="J605" s="81">
        <f t="shared" si="302"/>
        <v>0</v>
      </c>
      <c r="K605" s="81">
        <f t="shared" si="302"/>
        <v>36</v>
      </c>
      <c r="L605" s="81">
        <f t="shared" si="302"/>
        <v>0</v>
      </c>
      <c r="M605" s="81">
        <f t="shared" si="302"/>
        <v>36</v>
      </c>
      <c r="N605" s="81">
        <f t="shared" si="302"/>
        <v>0</v>
      </c>
      <c r="O605" s="81">
        <f t="shared" si="302"/>
        <v>36</v>
      </c>
      <c r="P605" s="81">
        <f t="shared" si="302"/>
        <v>0</v>
      </c>
      <c r="Q605" s="81">
        <f t="shared" si="302"/>
        <v>36</v>
      </c>
      <c r="R605" s="81">
        <f>R606</f>
        <v>0</v>
      </c>
    </row>
    <row r="606" spans="1:18" ht="27" customHeight="1">
      <c r="A606" s="109" t="s">
        <v>209</v>
      </c>
      <c r="B606" s="111">
        <v>546</v>
      </c>
      <c r="C606" s="110" t="s">
        <v>121</v>
      </c>
      <c r="D606" s="110" t="s">
        <v>117</v>
      </c>
      <c r="E606" s="111" t="s">
        <v>411</v>
      </c>
      <c r="F606" s="110" t="s">
        <v>208</v>
      </c>
      <c r="G606" s="81">
        <f>H606+I605+J606</f>
        <v>36</v>
      </c>
      <c r="H606" s="81"/>
      <c r="I606" s="81">
        <v>36</v>
      </c>
      <c r="J606" s="81"/>
      <c r="K606" s="81">
        <f>L606+M606+N606</f>
        <v>36</v>
      </c>
      <c r="L606" s="81"/>
      <c r="M606" s="81">
        <v>36</v>
      </c>
      <c r="N606" s="81"/>
      <c r="O606" s="81">
        <f>P606+Q606+R606</f>
        <v>36</v>
      </c>
      <c r="P606" s="81"/>
      <c r="Q606" s="81">
        <v>36</v>
      </c>
      <c r="R606" s="81"/>
    </row>
    <row r="607" spans="1:18" ht="39" customHeight="1">
      <c r="A607" s="109" t="s">
        <v>597</v>
      </c>
      <c r="B607" s="111">
        <v>546</v>
      </c>
      <c r="C607" s="110" t="s">
        <v>121</v>
      </c>
      <c r="D607" s="110" t="s">
        <v>117</v>
      </c>
      <c r="E607" s="111" t="s">
        <v>397</v>
      </c>
      <c r="F607" s="110"/>
      <c r="G607" s="81">
        <f>G608</f>
        <v>1846.3</v>
      </c>
      <c r="H607" s="81">
        <f aca="true" t="shared" si="303" ref="H607:R608">H608</f>
        <v>0</v>
      </c>
      <c r="I607" s="81">
        <f t="shared" si="303"/>
        <v>1846.3</v>
      </c>
      <c r="J607" s="81">
        <f t="shared" si="303"/>
        <v>0</v>
      </c>
      <c r="K607" s="81">
        <f t="shared" si="303"/>
        <v>1251.6</v>
      </c>
      <c r="L607" s="81">
        <f t="shared" si="303"/>
        <v>0</v>
      </c>
      <c r="M607" s="81">
        <f t="shared" si="303"/>
        <v>1251.6</v>
      </c>
      <c r="N607" s="81">
        <f t="shared" si="303"/>
        <v>0</v>
      </c>
      <c r="O607" s="81">
        <f t="shared" si="303"/>
        <v>0</v>
      </c>
      <c r="P607" s="81">
        <f t="shared" si="303"/>
        <v>0</v>
      </c>
      <c r="Q607" s="81">
        <f t="shared" si="303"/>
        <v>0</v>
      </c>
      <c r="R607" s="81">
        <f t="shared" si="303"/>
        <v>0</v>
      </c>
    </row>
    <row r="608" spans="1:18" ht="61.5" customHeight="1">
      <c r="A608" s="130" t="s">
        <v>596</v>
      </c>
      <c r="B608" s="111">
        <v>546</v>
      </c>
      <c r="C608" s="110" t="s">
        <v>121</v>
      </c>
      <c r="D608" s="110" t="s">
        <v>117</v>
      </c>
      <c r="E608" s="111" t="s">
        <v>502</v>
      </c>
      <c r="F608" s="110"/>
      <c r="G608" s="81">
        <f>G609</f>
        <v>1846.3</v>
      </c>
      <c r="H608" s="81">
        <f t="shared" si="303"/>
        <v>0</v>
      </c>
      <c r="I608" s="81">
        <f t="shared" si="303"/>
        <v>1846.3</v>
      </c>
      <c r="J608" s="81">
        <f t="shared" si="303"/>
        <v>0</v>
      </c>
      <c r="K608" s="81">
        <f t="shared" si="303"/>
        <v>1251.6</v>
      </c>
      <c r="L608" s="81">
        <f t="shared" si="303"/>
        <v>0</v>
      </c>
      <c r="M608" s="81">
        <f t="shared" si="303"/>
        <v>1251.6</v>
      </c>
      <c r="N608" s="81">
        <f t="shared" si="303"/>
        <v>0</v>
      </c>
      <c r="O608" s="81">
        <f t="shared" si="303"/>
        <v>0</v>
      </c>
      <c r="P608" s="81">
        <f>P609</f>
        <v>0</v>
      </c>
      <c r="Q608" s="81">
        <v>0</v>
      </c>
      <c r="R608" s="81">
        <f>R609</f>
        <v>0</v>
      </c>
    </row>
    <row r="609" spans="1:18" ht="42" customHeight="1">
      <c r="A609" s="109" t="s">
        <v>86</v>
      </c>
      <c r="B609" s="111">
        <v>546</v>
      </c>
      <c r="C609" s="110" t="s">
        <v>121</v>
      </c>
      <c r="D609" s="110" t="s">
        <v>117</v>
      </c>
      <c r="E609" s="111" t="s">
        <v>502</v>
      </c>
      <c r="F609" s="110" t="s">
        <v>167</v>
      </c>
      <c r="G609" s="81">
        <f>H609+I609+J609</f>
        <v>1846.3</v>
      </c>
      <c r="H609" s="81"/>
      <c r="I609" s="81">
        <v>1846.3</v>
      </c>
      <c r="J609" s="81"/>
      <c r="K609" s="81">
        <f>L609+M609+N609</f>
        <v>1251.6</v>
      </c>
      <c r="L609" s="81"/>
      <c r="M609" s="81">
        <v>1251.6</v>
      </c>
      <c r="N609" s="81"/>
      <c r="O609" s="81">
        <f>P609+Q609+R609</f>
        <v>0</v>
      </c>
      <c r="P609" s="81"/>
      <c r="Q609" s="81">
        <v>0</v>
      </c>
      <c r="R609" s="81"/>
    </row>
    <row r="610" spans="1:18" ht="30.75" customHeight="1">
      <c r="A610" s="133" t="s">
        <v>29</v>
      </c>
      <c r="B610" s="111">
        <v>546</v>
      </c>
      <c r="C610" s="110" t="s">
        <v>121</v>
      </c>
      <c r="D610" s="110" t="s">
        <v>117</v>
      </c>
      <c r="E610" s="110" t="s">
        <v>73</v>
      </c>
      <c r="F610" s="110"/>
      <c r="G610" s="81">
        <f>G611</f>
        <v>54050.5</v>
      </c>
      <c r="H610" s="81">
        <f aca="true" t="shared" si="304" ref="H610:R610">H611</f>
        <v>0</v>
      </c>
      <c r="I610" s="81">
        <f t="shared" si="304"/>
        <v>54050.5</v>
      </c>
      <c r="J610" s="81">
        <f t="shared" si="304"/>
        <v>0</v>
      </c>
      <c r="K610" s="81">
        <f t="shared" si="304"/>
        <v>53374.2</v>
      </c>
      <c r="L610" s="81">
        <f t="shared" si="304"/>
        <v>0</v>
      </c>
      <c r="M610" s="81">
        <f t="shared" si="304"/>
        <v>53374.2</v>
      </c>
      <c r="N610" s="81">
        <f t="shared" si="304"/>
        <v>0</v>
      </c>
      <c r="O610" s="81">
        <f t="shared" si="304"/>
        <v>53066.600000000006</v>
      </c>
      <c r="P610" s="81">
        <f t="shared" si="304"/>
        <v>0</v>
      </c>
      <c r="Q610" s="81">
        <f t="shared" si="304"/>
        <v>53066.600000000006</v>
      </c>
      <c r="R610" s="81">
        <f t="shared" si="304"/>
        <v>0</v>
      </c>
    </row>
    <row r="611" spans="1:18" ht="100.5" customHeight="1">
      <c r="A611" s="109" t="s">
        <v>460</v>
      </c>
      <c r="B611" s="111">
        <v>546</v>
      </c>
      <c r="C611" s="110" t="s">
        <v>121</v>
      </c>
      <c r="D611" s="110" t="s">
        <v>117</v>
      </c>
      <c r="E611" s="110" t="s">
        <v>102</v>
      </c>
      <c r="F611" s="110"/>
      <c r="G611" s="81">
        <f aca="true" t="shared" si="305" ref="G611:R611">G612+G617</f>
        <v>54050.5</v>
      </c>
      <c r="H611" s="81">
        <f t="shared" si="305"/>
        <v>0</v>
      </c>
      <c r="I611" s="81">
        <f t="shared" si="305"/>
        <v>54050.5</v>
      </c>
      <c r="J611" s="81">
        <f t="shared" si="305"/>
        <v>0</v>
      </c>
      <c r="K611" s="81">
        <f t="shared" si="305"/>
        <v>53374.2</v>
      </c>
      <c r="L611" s="81">
        <f t="shared" si="305"/>
        <v>0</v>
      </c>
      <c r="M611" s="81">
        <f t="shared" si="305"/>
        <v>53374.2</v>
      </c>
      <c r="N611" s="81">
        <f t="shared" si="305"/>
        <v>0</v>
      </c>
      <c r="O611" s="81">
        <f t="shared" si="305"/>
        <v>53066.600000000006</v>
      </c>
      <c r="P611" s="81">
        <f t="shared" si="305"/>
        <v>0</v>
      </c>
      <c r="Q611" s="81">
        <f t="shared" si="305"/>
        <v>53066.600000000006</v>
      </c>
      <c r="R611" s="81">
        <f t="shared" si="305"/>
        <v>0</v>
      </c>
    </row>
    <row r="612" spans="1:18" ht="18.75">
      <c r="A612" s="109" t="s">
        <v>366</v>
      </c>
      <c r="B612" s="111">
        <v>546</v>
      </c>
      <c r="C612" s="110" t="s">
        <v>121</v>
      </c>
      <c r="D612" s="110" t="s">
        <v>117</v>
      </c>
      <c r="E612" s="110" t="s">
        <v>367</v>
      </c>
      <c r="F612" s="110"/>
      <c r="G612" s="81">
        <f>G613+G614+G616+G615</f>
        <v>21102.399999999998</v>
      </c>
      <c r="H612" s="81">
        <f aca="true" t="shared" si="306" ref="H612:O612">H613+H614+H616+H615</f>
        <v>0</v>
      </c>
      <c r="I612" s="81">
        <f t="shared" si="306"/>
        <v>21102.399999999998</v>
      </c>
      <c r="J612" s="81">
        <f t="shared" si="306"/>
        <v>0</v>
      </c>
      <c r="K612" s="81">
        <f t="shared" si="306"/>
        <v>19769.100000000002</v>
      </c>
      <c r="L612" s="81">
        <f t="shared" si="306"/>
        <v>0</v>
      </c>
      <c r="M612" s="81">
        <f t="shared" si="306"/>
        <v>19769.100000000002</v>
      </c>
      <c r="N612" s="81">
        <f t="shared" si="306"/>
        <v>0</v>
      </c>
      <c r="O612" s="81">
        <f t="shared" si="306"/>
        <v>19159.100000000002</v>
      </c>
      <c r="P612" s="81">
        <f>P613+P614+P616</f>
        <v>0</v>
      </c>
      <c r="Q612" s="81">
        <f>Q613+Q614+Q616</f>
        <v>19159.100000000002</v>
      </c>
      <c r="R612" s="81">
        <f>R613+R614+R616</f>
        <v>0</v>
      </c>
    </row>
    <row r="613" spans="1:18" ht="22.5" customHeight="1">
      <c r="A613" s="109" t="s">
        <v>575</v>
      </c>
      <c r="B613" s="111">
        <v>546</v>
      </c>
      <c r="C613" s="110" t="s">
        <v>121</v>
      </c>
      <c r="D613" s="110" t="s">
        <v>117</v>
      </c>
      <c r="E613" s="110" t="s">
        <v>367</v>
      </c>
      <c r="F613" s="110" t="s">
        <v>143</v>
      </c>
      <c r="G613" s="81">
        <f>H613+I613+J613</f>
        <v>16152.5</v>
      </c>
      <c r="H613" s="81"/>
      <c r="I613" s="81">
        <v>16152.5</v>
      </c>
      <c r="J613" s="81"/>
      <c r="K613" s="81">
        <f>L613+M613+N613</f>
        <v>16798.7</v>
      </c>
      <c r="L613" s="81"/>
      <c r="M613" s="81">
        <f>16773.7+25</f>
        <v>16798.7</v>
      </c>
      <c r="N613" s="81"/>
      <c r="O613" s="81">
        <f>P613+Q613+R613</f>
        <v>16798.7</v>
      </c>
      <c r="P613" s="85"/>
      <c r="Q613" s="81">
        <f>16773.7+25</f>
        <v>16798.7</v>
      </c>
      <c r="R613" s="85"/>
    </row>
    <row r="614" spans="1:18" ht="44.25" customHeight="1">
      <c r="A614" s="109" t="s">
        <v>86</v>
      </c>
      <c r="B614" s="111">
        <v>546</v>
      </c>
      <c r="C614" s="110" t="s">
        <v>121</v>
      </c>
      <c r="D614" s="110" t="s">
        <v>117</v>
      </c>
      <c r="E614" s="110" t="s">
        <v>367</v>
      </c>
      <c r="F614" s="110" t="s">
        <v>167</v>
      </c>
      <c r="G614" s="81">
        <f>H614+I614+J614</f>
        <v>4926.3</v>
      </c>
      <c r="H614" s="81"/>
      <c r="I614" s="81">
        <v>4926.3</v>
      </c>
      <c r="J614" s="81"/>
      <c r="K614" s="81">
        <f>L614+M614+N614</f>
        <v>2947.9</v>
      </c>
      <c r="L614" s="81"/>
      <c r="M614" s="81">
        <v>2947.9</v>
      </c>
      <c r="N614" s="81"/>
      <c r="O614" s="81">
        <f>P614+Q614+R614</f>
        <v>2337.9</v>
      </c>
      <c r="P614" s="85"/>
      <c r="Q614" s="81">
        <v>2337.9</v>
      </c>
      <c r="R614" s="85"/>
    </row>
    <row r="615" spans="1:18" ht="34.5" customHeight="1">
      <c r="A615" s="109" t="s">
        <v>209</v>
      </c>
      <c r="B615" s="111">
        <v>546</v>
      </c>
      <c r="C615" s="110" t="s">
        <v>121</v>
      </c>
      <c r="D615" s="110" t="s">
        <v>117</v>
      </c>
      <c r="E615" s="110" t="s">
        <v>367</v>
      </c>
      <c r="F615" s="110" t="s">
        <v>208</v>
      </c>
      <c r="G615" s="81">
        <f>H615+I615+J615</f>
        <v>1.1</v>
      </c>
      <c r="H615" s="81"/>
      <c r="I615" s="81">
        <v>1.1</v>
      </c>
      <c r="J615" s="81"/>
      <c r="K615" s="81"/>
      <c r="L615" s="81"/>
      <c r="M615" s="81"/>
      <c r="N615" s="81"/>
      <c r="O615" s="81"/>
      <c r="P615" s="85"/>
      <c r="Q615" s="81"/>
      <c r="R615" s="85"/>
    </row>
    <row r="616" spans="1:18" ht="18.75">
      <c r="A616" s="109" t="s">
        <v>165</v>
      </c>
      <c r="B616" s="111">
        <v>546</v>
      </c>
      <c r="C616" s="110" t="s">
        <v>121</v>
      </c>
      <c r="D616" s="110" t="s">
        <v>117</v>
      </c>
      <c r="E616" s="110" t="s">
        <v>367</v>
      </c>
      <c r="F616" s="110" t="s">
        <v>166</v>
      </c>
      <c r="G616" s="81">
        <f>H616+I616+J616</f>
        <v>22.5</v>
      </c>
      <c r="H616" s="81"/>
      <c r="I616" s="81">
        <v>22.5</v>
      </c>
      <c r="J616" s="81"/>
      <c r="K616" s="81">
        <f>L616+M616+N616</f>
        <v>22.5</v>
      </c>
      <c r="L616" s="81"/>
      <c r="M616" s="81">
        <v>22.5</v>
      </c>
      <c r="N616" s="81"/>
      <c r="O616" s="81">
        <f>P616+Q616+R616</f>
        <v>22.5</v>
      </c>
      <c r="P616" s="85"/>
      <c r="Q616" s="81">
        <v>22.5</v>
      </c>
      <c r="R616" s="85"/>
    </row>
    <row r="617" spans="1:18" ht="39.75" customHeight="1">
      <c r="A617" s="112" t="s">
        <v>673</v>
      </c>
      <c r="B617" s="111">
        <v>546</v>
      </c>
      <c r="C617" s="110" t="s">
        <v>121</v>
      </c>
      <c r="D617" s="110" t="s">
        <v>117</v>
      </c>
      <c r="E617" s="110" t="s">
        <v>420</v>
      </c>
      <c r="F617" s="110"/>
      <c r="G617" s="81">
        <f>G618</f>
        <v>32948.1</v>
      </c>
      <c r="H617" s="81">
        <f aca="true" t="shared" si="307" ref="H617:R617">H618</f>
        <v>0</v>
      </c>
      <c r="I617" s="81">
        <f t="shared" si="307"/>
        <v>32948.1</v>
      </c>
      <c r="J617" s="81">
        <f t="shared" si="307"/>
        <v>0</v>
      </c>
      <c r="K617" s="81">
        <f t="shared" si="307"/>
        <v>33605.1</v>
      </c>
      <c r="L617" s="81">
        <f t="shared" si="307"/>
        <v>0</v>
      </c>
      <c r="M617" s="81">
        <f t="shared" si="307"/>
        <v>33605.1</v>
      </c>
      <c r="N617" s="81">
        <f t="shared" si="307"/>
        <v>0</v>
      </c>
      <c r="O617" s="81">
        <f t="shared" si="307"/>
        <v>33907.5</v>
      </c>
      <c r="P617" s="81">
        <f t="shared" si="307"/>
        <v>0</v>
      </c>
      <c r="Q617" s="81">
        <f t="shared" si="307"/>
        <v>33907.5</v>
      </c>
      <c r="R617" s="81">
        <f t="shared" si="307"/>
        <v>0</v>
      </c>
    </row>
    <row r="618" spans="1:18" ht="24.75" customHeight="1">
      <c r="A618" s="109" t="s">
        <v>575</v>
      </c>
      <c r="B618" s="111">
        <v>546</v>
      </c>
      <c r="C618" s="110" t="s">
        <v>121</v>
      </c>
      <c r="D618" s="110" t="s">
        <v>117</v>
      </c>
      <c r="E618" s="110" t="s">
        <v>420</v>
      </c>
      <c r="F618" s="110" t="s">
        <v>143</v>
      </c>
      <c r="G618" s="81">
        <f>H618+I618+J618</f>
        <v>32948.1</v>
      </c>
      <c r="H618" s="81"/>
      <c r="I618" s="81">
        <v>32948.1</v>
      </c>
      <c r="J618" s="81"/>
      <c r="K618" s="81">
        <f>L618+M618+N618</f>
        <v>33605.1</v>
      </c>
      <c r="L618" s="81"/>
      <c r="M618" s="81">
        <v>33605.1</v>
      </c>
      <c r="N618" s="81"/>
      <c r="O618" s="81">
        <f>P618+Q618+R618</f>
        <v>33907.5</v>
      </c>
      <c r="P618" s="85"/>
      <c r="Q618" s="85">
        <v>33907.5</v>
      </c>
      <c r="R618" s="85"/>
    </row>
    <row r="619" spans="1:18" ht="18.75">
      <c r="A619" s="109" t="s">
        <v>372</v>
      </c>
      <c r="B619" s="111">
        <v>546</v>
      </c>
      <c r="C619" s="110" t="s">
        <v>125</v>
      </c>
      <c r="D619" s="110" t="s">
        <v>373</v>
      </c>
      <c r="E619" s="110"/>
      <c r="F619" s="110"/>
      <c r="G619" s="81">
        <f aca="true" t="shared" si="308" ref="G619:I622">G620</f>
        <v>3937</v>
      </c>
      <c r="H619" s="81">
        <f t="shared" si="308"/>
        <v>0</v>
      </c>
      <c r="I619" s="81">
        <f t="shared" si="308"/>
        <v>3937</v>
      </c>
      <c r="J619" s="81">
        <f aca="true" t="shared" si="309" ref="J619:R619">J620</f>
        <v>0</v>
      </c>
      <c r="K619" s="81">
        <f t="shared" si="309"/>
        <v>4041.8</v>
      </c>
      <c r="L619" s="81">
        <f t="shared" si="309"/>
        <v>0</v>
      </c>
      <c r="M619" s="81">
        <f t="shared" si="309"/>
        <v>4041.8</v>
      </c>
      <c r="N619" s="81">
        <f t="shared" si="309"/>
        <v>0</v>
      </c>
      <c r="O619" s="81">
        <f t="shared" si="309"/>
        <v>4149.4</v>
      </c>
      <c r="P619" s="81">
        <f t="shared" si="309"/>
        <v>0</v>
      </c>
      <c r="Q619" s="81">
        <f t="shared" si="309"/>
        <v>4149.4</v>
      </c>
      <c r="R619" s="81">
        <f t="shared" si="309"/>
        <v>0</v>
      </c>
    </row>
    <row r="620" spans="1:18" ht="21" customHeight="1">
      <c r="A620" s="109" t="s">
        <v>151</v>
      </c>
      <c r="B620" s="111">
        <v>546</v>
      </c>
      <c r="C620" s="110" t="s">
        <v>125</v>
      </c>
      <c r="D620" s="110" t="s">
        <v>113</v>
      </c>
      <c r="E620" s="110"/>
      <c r="F620" s="110"/>
      <c r="G620" s="81">
        <f t="shared" si="308"/>
        <v>3937</v>
      </c>
      <c r="H620" s="81">
        <f t="shared" si="308"/>
        <v>0</v>
      </c>
      <c r="I620" s="81">
        <f t="shared" si="308"/>
        <v>3937</v>
      </c>
      <c r="J620" s="81">
        <f aca="true" t="shared" si="310" ref="J620:R622">J621</f>
        <v>0</v>
      </c>
      <c r="K620" s="81">
        <f t="shared" si="310"/>
        <v>4041.8</v>
      </c>
      <c r="L620" s="81">
        <f t="shared" si="310"/>
        <v>0</v>
      </c>
      <c r="M620" s="81">
        <f t="shared" si="310"/>
        <v>4041.8</v>
      </c>
      <c r="N620" s="81">
        <f t="shared" si="310"/>
        <v>0</v>
      </c>
      <c r="O620" s="81">
        <f t="shared" si="310"/>
        <v>4149.4</v>
      </c>
      <c r="P620" s="81">
        <f t="shared" si="310"/>
        <v>0</v>
      </c>
      <c r="Q620" s="81">
        <f t="shared" si="310"/>
        <v>4149.4</v>
      </c>
      <c r="R620" s="81">
        <f t="shared" si="310"/>
        <v>0</v>
      </c>
    </row>
    <row r="621" spans="1:18" ht="42" customHeight="1">
      <c r="A621" s="109" t="s">
        <v>554</v>
      </c>
      <c r="B621" s="111">
        <v>546</v>
      </c>
      <c r="C621" s="110" t="s">
        <v>125</v>
      </c>
      <c r="D621" s="110" t="s">
        <v>113</v>
      </c>
      <c r="E621" s="110" t="s">
        <v>245</v>
      </c>
      <c r="F621" s="110"/>
      <c r="G621" s="81">
        <f t="shared" si="308"/>
        <v>3937</v>
      </c>
      <c r="H621" s="81">
        <f t="shared" si="308"/>
        <v>0</v>
      </c>
      <c r="I621" s="81">
        <f t="shared" si="308"/>
        <v>3937</v>
      </c>
      <c r="J621" s="81">
        <f t="shared" si="310"/>
        <v>0</v>
      </c>
      <c r="K621" s="81">
        <f t="shared" si="310"/>
        <v>4041.8</v>
      </c>
      <c r="L621" s="81">
        <f t="shared" si="310"/>
        <v>0</v>
      </c>
      <c r="M621" s="81">
        <f t="shared" si="310"/>
        <v>4041.8</v>
      </c>
      <c r="N621" s="81">
        <f t="shared" si="310"/>
        <v>0</v>
      </c>
      <c r="O621" s="81">
        <f t="shared" si="310"/>
        <v>4149.4</v>
      </c>
      <c r="P621" s="81">
        <f t="shared" si="310"/>
        <v>0</v>
      </c>
      <c r="Q621" s="81">
        <f t="shared" si="310"/>
        <v>4149.4</v>
      </c>
      <c r="R621" s="81">
        <f t="shared" si="310"/>
        <v>0</v>
      </c>
    </row>
    <row r="622" spans="1:18" ht="27" customHeight="1">
      <c r="A622" s="109" t="s">
        <v>211</v>
      </c>
      <c r="B622" s="111">
        <v>546</v>
      </c>
      <c r="C622" s="110" t="s">
        <v>125</v>
      </c>
      <c r="D622" s="110" t="s">
        <v>113</v>
      </c>
      <c r="E622" s="110" t="s">
        <v>345</v>
      </c>
      <c r="F622" s="110"/>
      <c r="G622" s="81">
        <f t="shared" si="308"/>
        <v>3937</v>
      </c>
      <c r="H622" s="81">
        <f t="shared" si="308"/>
        <v>0</v>
      </c>
      <c r="I622" s="81">
        <f t="shared" si="308"/>
        <v>3937</v>
      </c>
      <c r="J622" s="81">
        <f t="shared" si="310"/>
        <v>0</v>
      </c>
      <c r="K622" s="81">
        <f t="shared" si="310"/>
        <v>4041.8</v>
      </c>
      <c r="L622" s="81">
        <f t="shared" si="310"/>
        <v>0</v>
      </c>
      <c r="M622" s="81">
        <f t="shared" si="310"/>
        <v>4041.8</v>
      </c>
      <c r="N622" s="81">
        <f t="shared" si="310"/>
        <v>0</v>
      </c>
      <c r="O622" s="81">
        <f t="shared" si="310"/>
        <v>4149.4</v>
      </c>
      <c r="P622" s="81">
        <f t="shared" si="310"/>
        <v>0</v>
      </c>
      <c r="Q622" s="81">
        <f t="shared" si="310"/>
        <v>4149.4</v>
      </c>
      <c r="R622" s="81">
        <f t="shared" si="310"/>
        <v>0</v>
      </c>
    </row>
    <row r="623" spans="1:18" ht="42" customHeight="1">
      <c r="A623" s="109" t="s">
        <v>369</v>
      </c>
      <c r="B623" s="111">
        <v>546</v>
      </c>
      <c r="C623" s="110" t="s">
        <v>125</v>
      </c>
      <c r="D623" s="110" t="s">
        <v>113</v>
      </c>
      <c r="E623" s="110" t="s">
        <v>368</v>
      </c>
      <c r="F623" s="110"/>
      <c r="G623" s="81">
        <f>G624+G626</f>
        <v>3937</v>
      </c>
      <c r="H623" s="81">
        <f aca="true" t="shared" si="311" ref="H623:R623">H624+H626</f>
        <v>0</v>
      </c>
      <c r="I623" s="81">
        <f t="shared" si="311"/>
        <v>3937</v>
      </c>
      <c r="J623" s="81">
        <f t="shared" si="311"/>
        <v>0</v>
      </c>
      <c r="K623" s="81">
        <f t="shared" si="311"/>
        <v>4041.8</v>
      </c>
      <c r="L623" s="81">
        <f t="shared" si="311"/>
        <v>0</v>
      </c>
      <c r="M623" s="81">
        <f t="shared" si="311"/>
        <v>4041.8</v>
      </c>
      <c r="N623" s="81">
        <f t="shared" si="311"/>
        <v>0</v>
      </c>
      <c r="O623" s="81">
        <f t="shared" si="311"/>
        <v>4149.4</v>
      </c>
      <c r="P623" s="81">
        <f t="shared" si="311"/>
        <v>0</v>
      </c>
      <c r="Q623" s="81">
        <f t="shared" si="311"/>
        <v>4149.4</v>
      </c>
      <c r="R623" s="81">
        <f t="shared" si="311"/>
        <v>0</v>
      </c>
    </row>
    <row r="624" spans="1:18" ht="18.75">
      <c r="A624" s="109" t="s">
        <v>366</v>
      </c>
      <c r="B624" s="111">
        <v>546</v>
      </c>
      <c r="C624" s="110" t="s">
        <v>125</v>
      </c>
      <c r="D624" s="110" t="s">
        <v>113</v>
      </c>
      <c r="E624" s="110" t="s">
        <v>370</v>
      </c>
      <c r="F624" s="110"/>
      <c r="G624" s="81">
        <f>G625</f>
        <v>1299.2</v>
      </c>
      <c r="H624" s="81">
        <f aca="true" t="shared" si="312" ref="H624:R624">H625</f>
        <v>0</v>
      </c>
      <c r="I624" s="81">
        <f t="shared" si="312"/>
        <v>1299.2</v>
      </c>
      <c r="J624" s="81">
        <f t="shared" si="312"/>
        <v>0</v>
      </c>
      <c r="K624" s="81">
        <f t="shared" si="312"/>
        <v>1351.2</v>
      </c>
      <c r="L624" s="81">
        <f t="shared" si="312"/>
        <v>0</v>
      </c>
      <c r="M624" s="81">
        <f t="shared" si="312"/>
        <v>1351.2</v>
      </c>
      <c r="N624" s="81">
        <f t="shared" si="312"/>
        <v>0</v>
      </c>
      <c r="O624" s="81">
        <f t="shared" si="312"/>
        <v>1351.2</v>
      </c>
      <c r="P624" s="81">
        <f t="shared" si="312"/>
        <v>0</v>
      </c>
      <c r="Q624" s="81">
        <f t="shared" si="312"/>
        <v>1351.2</v>
      </c>
      <c r="R624" s="81">
        <f t="shared" si="312"/>
        <v>0</v>
      </c>
    </row>
    <row r="625" spans="1:18" ht="24.75" customHeight="1">
      <c r="A625" s="109" t="s">
        <v>575</v>
      </c>
      <c r="B625" s="111">
        <v>546</v>
      </c>
      <c r="C625" s="110" t="s">
        <v>125</v>
      </c>
      <c r="D625" s="110" t="s">
        <v>113</v>
      </c>
      <c r="E625" s="110" t="s">
        <v>370</v>
      </c>
      <c r="F625" s="110" t="s">
        <v>143</v>
      </c>
      <c r="G625" s="81">
        <f>H625+I625+J625</f>
        <v>1299.2</v>
      </c>
      <c r="H625" s="81"/>
      <c r="I625" s="81">
        <v>1299.2</v>
      </c>
      <c r="J625" s="81"/>
      <c r="K625" s="81">
        <f>L625+M625+N625</f>
        <v>1351.2</v>
      </c>
      <c r="L625" s="81"/>
      <c r="M625" s="81">
        <v>1351.2</v>
      </c>
      <c r="N625" s="81"/>
      <c r="O625" s="81">
        <f>P625+Q625+R625</f>
        <v>1351.2</v>
      </c>
      <c r="P625" s="91"/>
      <c r="Q625" s="98">
        <v>1351.2</v>
      </c>
      <c r="R625" s="91"/>
    </row>
    <row r="626" spans="1:18" ht="42" customHeight="1">
      <c r="A626" s="112" t="s">
        <v>673</v>
      </c>
      <c r="B626" s="111">
        <v>546</v>
      </c>
      <c r="C626" s="110" t="s">
        <v>125</v>
      </c>
      <c r="D626" s="110" t="s">
        <v>113</v>
      </c>
      <c r="E626" s="110" t="s">
        <v>426</v>
      </c>
      <c r="F626" s="110"/>
      <c r="G626" s="81">
        <f>G627</f>
        <v>2637.8</v>
      </c>
      <c r="H626" s="81">
        <f aca="true" t="shared" si="313" ref="H626:R626">H627</f>
        <v>0</v>
      </c>
      <c r="I626" s="81">
        <f t="shared" si="313"/>
        <v>2637.8</v>
      </c>
      <c r="J626" s="81">
        <f t="shared" si="313"/>
        <v>0</v>
      </c>
      <c r="K626" s="81">
        <f t="shared" si="313"/>
        <v>2690.6</v>
      </c>
      <c r="L626" s="81">
        <f t="shared" si="313"/>
        <v>0</v>
      </c>
      <c r="M626" s="81">
        <f t="shared" si="313"/>
        <v>2690.6</v>
      </c>
      <c r="N626" s="81">
        <f t="shared" si="313"/>
        <v>0</v>
      </c>
      <c r="O626" s="81">
        <f t="shared" si="313"/>
        <v>2798.2</v>
      </c>
      <c r="P626" s="81">
        <f t="shared" si="313"/>
        <v>0</v>
      </c>
      <c r="Q626" s="81">
        <f t="shared" si="313"/>
        <v>2798.2</v>
      </c>
      <c r="R626" s="81">
        <f t="shared" si="313"/>
        <v>0</v>
      </c>
    </row>
    <row r="627" spans="1:18" ht="24.75" customHeight="1">
      <c r="A627" s="109" t="s">
        <v>575</v>
      </c>
      <c r="B627" s="111">
        <v>546</v>
      </c>
      <c r="C627" s="110" t="s">
        <v>125</v>
      </c>
      <c r="D627" s="110" t="s">
        <v>113</v>
      </c>
      <c r="E627" s="110" t="s">
        <v>426</v>
      </c>
      <c r="F627" s="110" t="s">
        <v>143</v>
      </c>
      <c r="G627" s="81">
        <f>H627+I627+J627</f>
        <v>2637.8</v>
      </c>
      <c r="H627" s="81"/>
      <c r="I627" s="81">
        <v>2637.8</v>
      </c>
      <c r="J627" s="81"/>
      <c r="K627" s="81">
        <f>L627+M627+N627</f>
        <v>2690.6</v>
      </c>
      <c r="L627" s="81"/>
      <c r="M627" s="81">
        <v>2690.6</v>
      </c>
      <c r="N627" s="81"/>
      <c r="O627" s="81">
        <f>P627+Q627+R627</f>
        <v>2798.2</v>
      </c>
      <c r="P627" s="91"/>
      <c r="Q627" s="98">
        <v>2798.2</v>
      </c>
      <c r="R627" s="91"/>
    </row>
    <row r="628" spans="1:18" ht="18.75">
      <c r="A628" s="109" t="s">
        <v>142</v>
      </c>
      <c r="B628" s="111">
        <v>546</v>
      </c>
      <c r="C628" s="110" t="s">
        <v>117</v>
      </c>
      <c r="D628" s="110" t="s">
        <v>373</v>
      </c>
      <c r="E628" s="110"/>
      <c r="F628" s="110"/>
      <c r="G628" s="81">
        <f>G629+G635</f>
        <v>996.1</v>
      </c>
      <c r="H628" s="81">
        <f aca="true" t="shared" si="314" ref="H628:R628">H629+H635</f>
        <v>558.1</v>
      </c>
      <c r="I628" s="81">
        <f t="shared" si="314"/>
        <v>438</v>
      </c>
      <c r="J628" s="81">
        <f t="shared" si="314"/>
        <v>0</v>
      </c>
      <c r="K628" s="81">
        <f t="shared" si="314"/>
        <v>989.5</v>
      </c>
      <c r="L628" s="81">
        <f t="shared" si="314"/>
        <v>551.5</v>
      </c>
      <c r="M628" s="81">
        <f t="shared" si="314"/>
        <v>438</v>
      </c>
      <c r="N628" s="81">
        <f t="shared" si="314"/>
        <v>0</v>
      </c>
      <c r="O628" s="81">
        <f t="shared" si="314"/>
        <v>989.5</v>
      </c>
      <c r="P628" s="81">
        <f t="shared" si="314"/>
        <v>551.5</v>
      </c>
      <c r="Q628" s="81">
        <f t="shared" si="314"/>
        <v>438</v>
      </c>
      <c r="R628" s="81">
        <f t="shared" si="314"/>
        <v>0</v>
      </c>
    </row>
    <row r="629" spans="1:18" ht="18.75">
      <c r="A629" s="109" t="s">
        <v>175</v>
      </c>
      <c r="B629" s="111">
        <v>546</v>
      </c>
      <c r="C629" s="110" t="s">
        <v>117</v>
      </c>
      <c r="D629" s="110" t="s">
        <v>121</v>
      </c>
      <c r="E629" s="110"/>
      <c r="F629" s="110"/>
      <c r="G629" s="81">
        <f>G630</f>
        <v>558.1</v>
      </c>
      <c r="H629" s="81">
        <f aca="true" t="shared" si="315" ref="H629:R629">H630</f>
        <v>558.1</v>
      </c>
      <c r="I629" s="81">
        <f t="shared" si="315"/>
        <v>0</v>
      </c>
      <c r="J629" s="81">
        <f t="shared" si="315"/>
        <v>0</v>
      </c>
      <c r="K629" s="81">
        <f t="shared" si="315"/>
        <v>551.5</v>
      </c>
      <c r="L629" s="81">
        <f t="shared" si="315"/>
        <v>551.5</v>
      </c>
      <c r="M629" s="81">
        <f t="shared" si="315"/>
        <v>0</v>
      </c>
      <c r="N629" s="81">
        <f t="shared" si="315"/>
        <v>0</v>
      </c>
      <c r="O629" s="81">
        <f t="shared" si="315"/>
        <v>551.5</v>
      </c>
      <c r="P629" s="81">
        <f t="shared" si="315"/>
        <v>551.5</v>
      </c>
      <c r="Q629" s="81">
        <f t="shared" si="315"/>
        <v>0</v>
      </c>
      <c r="R629" s="81">
        <f t="shared" si="315"/>
        <v>0</v>
      </c>
    </row>
    <row r="630" spans="1:18" ht="47.25" customHeight="1">
      <c r="A630" s="109" t="s">
        <v>430</v>
      </c>
      <c r="B630" s="111">
        <v>546</v>
      </c>
      <c r="C630" s="110" t="s">
        <v>117</v>
      </c>
      <c r="D630" s="110" t="s">
        <v>121</v>
      </c>
      <c r="E630" s="110" t="s">
        <v>234</v>
      </c>
      <c r="F630" s="110"/>
      <c r="G630" s="81">
        <f>G631</f>
        <v>558.1</v>
      </c>
      <c r="H630" s="81">
        <f aca="true" t="shared" si="316" ref="H630:I633">H631</f>
        <v>558.1</v>
      </c>
      <c r="I630" s="81">
        <f t="shared" si="316"/>
        <v>0</v>
      </c>
      <c r="J630" s="81">
        <f aca="true" t="shared" si="317" ref="J630:Q633">J631</f>
        <v>0</v>
      </c>
      <c r="K630" s="81">
        <f t="shared" si="317"/>
        <v>551.5</v>
      </c>
      <c r="L630" s="81">
        <f t="shared" si="317"/>
        <v>551.5</v>
      </c>
      <c r="M630" s="81">
        <f t="shared" si="317"/>
        <v>0</v>
      </c>
      <c r="N630" s="81">
        <f t="shared" si="317"/>
        <v>0</v>
      </c>
      <c r="O630" s="81">
        <f t="shared" si="317"/>
        <v>551.5</v>
      </c>
      <c r="P630" s="81">
        <f t="shared" si="317"/>
        <v>551.5</v>
      </c>
      <c r="Q630" s="81">
        <f t="shared" si="317"/>
        <v>0</v>
      </c>
      <c r="R630" s="81">
        <f>R631</f>
        <v>0</v>
      </c>
    </row>
    <row r="631" spans="1:18" ht="43.5" customHeight="1">
      <c r="A631" s="109" t="s">
        <v>432</v>
      </c>
      <c r="B631" s="111">
        <v>546</v>
      </c>
      <c r="C631" s="110" t="s">
        <v>117</v>
      </c>
      <c r="D631" s="110" t="s">
        <v>121</v>
      </c>
      <c r="E631" s="110" t="s">
        <v>12</v>
      </c>
      <c r="F631" s="110"/>
      <c r="G631" s="81">
        <f>G632</f>
        <v>558.1</v>
      </c>
      <c r="H631" s="81">
        <f t="shared" si="316"/>
        <v>558.1</v>
      </c>
      <c r="I631" s="81">
        <f t="shared" si="316"/>
        <v>0</v>
      </c>
      <c r="J631" s="81">
        <f t="shared" si="317"/>
        <v>0</v>
      </c>
      <c r="K631" s="81">
        <f t="shared" si="317"/>
        <v>551.5</v>
      </c>
      <c r="L631" s="81">
        <f t="shared" si="317"/>
        <v>551.5</v>
      </c>
      <c r="M631" s="81">
        <f t="shared" si="317"/>
        <v>0</v>
      </c>
      <c r="N631" s="81">
        <f t="shared" si="317"/>
        <v>0</v>
      </c>
      <c r="O631" s="81">
        <f t="shared" si="317"/>
        <v>551.5</v>
      </c>
      <c r="P631" s="81">
        <f t="shared" si="317"/>
        <v>551.5</v>
      </c>
      <c r="Q631" s="81">
        <f t="shared" si="317"/>
        <v>0</v>
      </c>
      <c r="R631" s="81">
        <f>R632</f>
        <v>0</v>
      </c>
    </row>
    <row r="632" spans="1:18" ht="41.25" customHeight="1">
      <c r="A632" s="109" t="s">
        <v>356</v>
      </c>
      <c r="B632" s="111">
        <v>546</v>
      </c>
      <c r="C632" s="110" t="s">
        <v>117</v>
      </c>
      <c r="D632" s="110" t="s">
        <v>121</v>
      </c>
      <c r="E632" s="110" t="s">
        <v>357</v>
      </c>
      <c r="F632" s="110"/>
      <c r="G632" s="81">
        <f>G633</f>
        <v>558.1</v>
      </c>
      <c r="H632" s="81">
        <f t="shared" si="316"/>
        <v>558.1</v>
      </c>
      <c r="I632" s="81">
        <f t="shared" si="316"/>
        <v>0</v>
      </c>
      <c r="J632" s="81">
        <f t="shared" si="317"/>
        <v>0</v>
      </c>
      <c r="K632" s="81">
        <f t="shared" si="317"/>
        <v>551.5</v>
      </c>
      <c r="L632" s="81">
        <f t="shared" si="317"/>
        <v>551.5</v>
      </c>
      <c r="M632" s="81">
        <f t="shared" si="317"/>
        <v>0</v>
      </c>
      <c r="N632" s="81">
        <f t="shared" si="317"/>
        <v>0</v>
      </c>
      <c r="O632" s="81">
        <f t="shared" si="317"/>
        <v>551.5</v>
      </c>
      <c r="P632" s="81">
        <f t="shared" si="317"/>
        <v>551.5</v>
      </c>
      <c r="Q632" s="81">
        <f t="shared" si="317"/>
        <v>0</v>
      </c>
      <c r="R632" s="81">
        <f>R633</f>
        <v>0</v>
      </c>
    </row>
    <row r="633" spans="1:18" ht="98.25" customHeight="1">
      <c r="A633" s="112" t="s">
        <v>394</v>
      </c>
      <c r="B633" s="111">
        <v>546</v>
      </c>
      <c r="C633" s="110" t="s">
        <v>117</v>
      </c>
      <c r="D633" s="110" t="s">
        <v>121</v>
      </c>
      <c r="E633" s="110" t="s">
        <v>358</v>
      </c>
      <c r="F633" s="110"/>
      <c r="G633" s="81">
        <f>G634</f>
        <v>558.1</v>
      </c>
      <c r="H633" s="81">
        <f t="shared" si="316"/>
        <v>558.1</v>
      </c>
      <c r="I633" s="81">
        <f t="shared" si="316"/>
        <v>0</v>
      </c>
      <c r="J633" s="81">
        <f t="shared" si="317"/>
        <v>0</v>
      </c>
      <c r="K633" s="81">
        <f t="shared" si="317"/>
        <v>551.5</v>
      </c>
      <c r="L633" s="81">
        <f t="shared" si="317"/>
        <v>551.5</v>
      </c>
      <c r="M633" s="81">
        <f t="shared" si="317"/>
        <v>0</v>
      </c>
      <c r="N633" s="81">
        <f t="shared" si="317"/>
        <v>0</v>
      </c>
      <c r="O633" s="81">
        <f t="shared" si="317"/>
        <v>551.5</v>
      </c>
      <c r="P633" s="81">
        <f t="shared" si="317"/>
        <v>551.5</v>
      </c>
      <c r="Q633" s="81">
        <f t="shared" si="317"/>
        <v>0</v>
      </c>
      <c r="R633" s="81">
        <f>R634</f>
        <v>0</v>
      </c>
    </row>
    <row r="634" spans="1:18" ht="42" customHeight="1">
      <c r="A634" s="109" t="s">
        <v>86</v>
      </c>
      <c r="B634" s="111">
        <v>546</v>
      </c>
      <c r="C634" s="110" t="s">
        <v>117</v>
      </c>
      <c r="D634" s="110" t="s">
        <v>121</v>
      </c>
      <c r="E634" s="110" t="s">
        <v>358</v>
      </c>
      <c r="F634" s="110" t="s">
        <v>167</v>
      </c>
      <c r="G634" s="81">
        <f>H634+I633+J634</f>
        <v>558.1</v>
      </c>
      <c r="H634" s="81">
        <v>558.1</v>
      </c>
      <c r="I634" s="81"/>
      <c r="J634" s="81"/>
      <c r="K634" s="81">
        <f>L634+M634+N634</f>
        <v>551.5</v>
      </c>
      <c r="L634" s="81">
        <v>551.5</v>
      </c>
      <c r="M634" s="81"/>
      <c r="N634" s="81"/>
      <c r="O634" s="81">
        <f>P634+Q634+R634</f>
        <v>551.5</v>
      </c>
      <c r="P634" s="91">
        <v>551.5</v>
      </c>
      <c r="Q634" s="91"/>
      <c r="R634" s="91"/>
    </row>
    <row r="635" spans="1:18" ht="18.75">
      <c r="A635" s="109" t="s">
        <v>216</v>
      </c>
      <c r="B635" s="111">
        <v>546</v>
      </c>
      <c r="C635" s="110" t="s">
        <v>117</v>
      </c>
      <c r="D635" s="110" t="s">
        <v>117</v>
      </c>
      <c r="E635" s="110"/>
      <c r="F635" s="110"/>
      <c r="G635" s="81">
        <f>G636</f>
        <v>438</v>
      </c>
      <c r="H635" s="81">
        <f aca="true" t="shared" si="318" ref="H635:R635">H636</f>
        <v>0</v>
      </c>
      <c r="I635" s="81">
        <f t="shared" si="318"/>
        <v>438</v>
      </c>
      <c r="J635" s="81">
        <f t="shared" si="318"/>
        <v>0</v>
      </c>
      <c r="K635" s="81">
        <f t="shared" si="318"/>
        <v>438</v>
      </c>
      <c r="L635" s="81">
        <f t="shared" si="318"/>
        <v>0</v>
      </c>
      <c r="M635" s="81">
        <f t="shared" si="318"/>
        <v>438</v>
      </c>
      <c r="N635" s="81">
        <f t="shared" si="318"/>
        <v>0</v>
      </c>
      <c r="O635" s="81">
        <f t="shared" si="318"/>
        <v>438</v>
      </c>
      <c r="P635" s="81">
        <f t="shared" si="318"/>
        <v>0</v>
      </c>
      <c r="Q635" s="81">
        <f t="shared" si="318"/>
        <v>438</v>
      </c>
      <c r="R635" s="81">
        <f t="shared" si="318"/>
        <v>0</v>
      </c>
    </row>
    <row r="636" spans="1:18" ht="45.75" customHeight="1">
      <c r="A636" s="109" t="s">
        <v>466</v>
      </c>
      <c r="B636" s="111">
        <v>546</v>
      </c>
      <c r="C636" s="110" t="s">
        <v>117</v>
      </c>
      <c r="D636" s="110" t="s">
        <v>117</v>
      </c>
      <c r="E636" s="110" t="s">
        <v>257</v>
      </c>
      <c r="F636" s="110"/>
      <c r="G636" s="81">
        <f>G637</f>
        <v>438</v>
      </c>
      <c r="H636" s="81">
        <f aca="true" t="shared" si="319" ref="H636:R637">H637</f>
        <v>0</v>
      </c>
      <c r="I636" s="81">
        <f t="shared" si="319"/>
        <v>438</v>
      </c>
      <c r="J636" s="81">
        <f t="shared" si="319"/>
        <v>0</v>
      </c>
      <c r="K636" s="81">
        <f t="shared" si="319"/>
        <v>438</v>
      </c>
      <c r="L636" s="81">
        <f t="shared" si="319"/>
        <v>0</v>
      </c>
      <c r="M636" s="81">
        <f t="shared" si="319"/>
        <v>438</v>
      </c>
      <c r="N636" s="81">
        <f t="shared" si="319"/>
        <v>0</v>
      </c>
      <c r="O636" s="81">
        <f t="shared" si="319"/>
        <v>438</v>
      </c>
      <c r="P636" s="81">
        <f t="shared" si="319"/>
        <v>0</v>
      </c>
      <c r="Q636" s="81">
        <f t="shared" si="319"/>
        <v>438</v>
      </c>
      <c r="R636" s="81">
        <f t="shared" si="319"/>
        <v>0</v>
      </c>
    </row>
    <row r="637" spans="1:18" ht="43.5" customHeight="1">
      <c r="A637" s="109" t="s">
        <v>510</v>
      </c>
      <c r="B637" s="111">
        <v>546</v>
      </c>
      <c r="C637" s="110" t="s">
        <v>117</v>
      </c>
      <c r="D637" s="110" t="s">
        <v>117</v>
      </c>
      <c r="E637" s="110" t="s">
        <v>290</v>
      </c>
      <c r="F637" s="110"/>
      <c r="G637" s="81">
        <f>G638</f>
        <v>438</v>
      </c>
      <c r="H637" s="81">
        <f t="shared" si="319"/>
        <v>0</v>
      </c>
      <c r="I637" s="81">
        <f t="shared" si="319"/>
        <v>438</v>
      </c>
      <c r="J637" s="81">
        <f t="shared" si="319"/>
        <v>0</v>
      </c>
      <c r="K637" s="81">
        <f t="shared" si="319"/>
        <v>438</v>
      </c>
      <c r="L637" s="81">
        <f t="shared" si="319"/>
        <v>0</v>
      </c>
      <c r="M637" s="81">
        <f t="shared" si="319"/>
        <v>438</v>
      </c>
      <c r="N637" s="81">
        <f t="shared" si="319"/>
        <v>0</v>
      </c>
      <c r="O637" s="81">
        <f t="shared" si="319"/>
        <v>438</v>
      </c>
      <c r="P637" s="81">
        <f t="shared" si="319"/>
        <v>0</v>
      </c>
      <c r="Q637" s="81">
        <f t="shared" si="319"/>
        <v>438</v>
      </c>
      <c r="R637" s="81">
        <f t="shared" si="319"/>
        <v>0</v>
      </c>
    </row>
    <row r="638" spans="1:18" ht="25.5" customHeight="1">
      <c r="A638" s="109" t="s">
        <v>215</v>
      </c>
      <c r="B638" s="111">
        <v>546</v>
      </c>
      <c r="C638" s="110" t="s">
        <v>117</v>
      </c>
      <c r="D638" s="110" t="s">
        <v>117</v>
      </c>
      <c r="E638" s="111" t="s">
        <v>291</v>
      </c>
      <c r="F638" s="110"/>
      <c r="G638" s="81">
        <f>G639+G640+G641+G642</f>
        <v>438</v>
      </c>
      <c r="H638" s="81">
        <f aca="true" t="shared" si="320" ref="H638:R638">H639+H640+H641+H642</f>
        <v>0</v>
      </c>
      <c r="I638" s="81">
        <f t="shared" si="320"/>
        <v>438</v>
      </c>
      <c r="J638" s="81">
        <f t="shared" si="320"/>
        <v>0</v>
      </c>
      <c r="K638" s="81">
        <f t="shared" si="320"/>
        <v>438</v>
      </c>
      <c r="L638" s="81">
        <f t="shared" si="320"/>
        <v>0</v>
      </c>
      <c r="M638" s="81">
        <f t="shared" si="320"/>
        <v>438</v>
      </c>
      <c r="N638" s="81">
        <f t="shared" si="320"/>
        <v>0</v>
      </c>
      <c r="O638" s="81">
        <f t="shared" si="320"/>
        <v>438</v>
      </c>
      <c r="P638" s="81">
        <f t="shared" si="320"/>
        <v>0</v>
      </c>
      <c r="Q638" s="81">
        <f t="shared" si="320"/>
        <v>438</v>
      </c>
      <c r="R638" s="81">
        <f t="shared" si="320"/>
        <v>0</v>
      </c>
    </row>
    <row r="639" spans="1:18" ht="42" customHeight="1">
      <c r="A639" s="109" t="s">
        <v>86</v>
      </c>
      <c r="B639" s="111">
        <v>546</v>
      </c>
      <c r="C639" s="110" t="s">
        <v>117</v>
      </c>
      <c r="D639" s="110" t="s">
        <v>117</v>
      </c>
      <c r="E639" s="111" t="s">
        <v>291</v>
      </c>
      <c r="F639" s="110" t="s">
        <v>167</v>
      </c>
      <c r="G639" s="81">
        <f>H639+I639+J639</f>
        <v>120</v>
      </c>
      <c r="H639" s="81"/>
      <c r="I639" s="81">
        <v>120</v>
      </c>
      <c r="J639" s="81"/>
      <c r="K639" s="81">
        <f>L639+M639+N639</f>
        <v>120</v>
      </c>
      <c r="L639" s="81"/>
      <c r="M639" s="81">
        <v>120</v>
      </c>
      <c r="N639" s="81"/>
      <c r="O639" s="81">
        <f>P639+Q639+R639</f>
        <v>120</v>
      </c>
      <c r="P639" s="85"/>
      <c r="Q639" s="85">
        <v>120</v>
      </c>
      <c r="R639" s="85"/>
    </row>
    <row r="640" spans="1:18" ht="21" customHeight="1">
      <c r="A640" s="109" t="s">
        <v>209</v>
      </c>
      <c r="B640" s="111">
        <v>546</v>
      </c>
      <c r="C640" s="110" t="s">
        <v>117</v>
      </c>
      <c r="D640" s="110" t="s">
        <v>117</v>
      </c>
      <c r="E640" s="111" t="s">
        <v>291</v>
      </c>
      <c r="F640" s="110" t="s">
        <v>208</v>
      </c>
      <c r="G640" s="81">
        <f>H640+I640+J640</f>
        <v>144</v>
      </c>
      <c r="H640" s="81"/>
      <c r="I640" s="81">
        <v>144</v>
      </c>
      <c r="J640" s="81"/>
      <c r="K640" s="81">
        <f>L640+M640+N640</f>
        <v>144</v>
      </c>
      <c r="L640" s="81"/>
      <c r="M640" s="81">
        <v>144</v>
      </c>
      <c r="N640" s="81"/>
      <c r="O640" s="81">
        <f>P640+Q640+R640</f>
        <v>144</v>
      </c>
      <c r="P640" s="85"/>
      <c r="Q640" s="85">
        <v>144</v>
      </c>
      <c r="R640" s="85"/>
    </row>
    <row r="641" spans="1:18" ht="18.75">
      <c r="A641" s="109" t="s">
        <v>294</v>
      </c>
      <c r="B641" s="111">
        <v>546</v>
      </c>
      <c r="C641" s="110" t="s">
        <v>117</v>
      </c>
      <c r="D641" s="110" t="s">
        <v>117</v>
      </c>
      <c r="E641" s="111" t="s">
        <v>291</v>
      </c>
      <c r="F641" s="110" t="s">
        <v>293</v>
      </c>
      <c r="G641" s="81">
        <f>H641+I641+J641</f>
        <v>144</v>
      </c>
      <c r="H641" s="81"/>
      <c r="I641" s="81">
        <v>144</v>
      </c>
      <c r="J641" s="81"/>
      <c r="K641" s="81">
        <f>L641+M641+N641</f>
        <v>144</v>
      </c>
      <c r="L641" s="81"/>
      <c r="M641" s="81">
        <v>144</v>
      </c>
      <c r="N641" s="81"/>
      <c r="O641" s="81">
        <f>P641+Q641+R641</f>
        <v>144</v>
      </c>
      <c r="P641" s="85"/>
      <c r="Q641" s="85">
        <v>144</v>
      </c>
      <c r="R641" s="85"/>
    </row>
    <row r="642" spans="1:18" ht="18.75">
      <c r="A642" s="109" t="s">
        <v>173</v>
      </c>
      <c r="B642" s="111">
        <v>546</v>
      </c>
      <c r="C642" s="110" t="s">
        <v>117</v>
      </c>
      <c r="D642" s="110" t="s">
        <v>117</v>
      </c>
      <c r="E642" s="111" t="s">
        <v>291</v>
      </c>
      <c r="F642" s="110" t="s">
        <v>169</v>
      </c>
      <c r="G642" s="81">
        <f>H642+I642+J642</f>
        <v>30</v>
      </c>
      <c r="H642" s="81"/>
      <c r="I642" s="81">
        <v>30</v>
      </c>
      <c r="J642" s="81"/>
      <c r="K642" s="81">
        <f>L642+M642+N642</f>
        <v>30</v>
      </c>
      <c r="L642" s="81"/>
      <c r="M642" s="81">
        <v>30</v>
      </c>
      <c r="N642" s="81"/>
      <c r="O642" s="81">
        <f>P642+Q642+R642</f>
        <v>30</v>
      </c>
      <c r="P642" s="85"/>
      <c r="Q642" s="85">
        <v>30</v>
      </c>
      <c r="R642" s="85"/>
    </row>
    <row r="643" spans="1:18" ht="18.75">
      <c r="A643" s="109" t="s">
        <v>129</v>
      </c>
      <c r="B643" s="111">
        <v>546</v>
      </c>
      <c r="C643" s="110" t="s">
        <v>118</v>
      </c>
      <c r="D643" s="110" t="s">
        <v>373</v>
      </c>
      <c r="E643" s="110"/>
      <c r="F643" s="110"/>
      <c r="G643" s="81">
        <f aca="true" t="shared" si="321" ref="G643:R643">G644+G651+G670</f>
        <v>7571.099999999999</v>
      </c>
      <c r="H643" s="81">
        <f t="shared" si="321"/>
        <v>4369.200000000001</v>
      </c>
      <c r="I643" s="81">
        <f t="shared" si="321"/>
        <v>3201.9</v>
      </c>
      <c r="J643" s="81">
        <f t="shared" si="321"/>
        <v>0</v>
      </c>
      <c r="K643" s="81">
        <f t="shared" si="321"/>
        <v>5605.7</v>
      </c>
      <c r="L643" s="81">
        <f t="shared" si="321"/>
        <v>2623.4</v>
      </c>
      <c r="M643" s="81">
        <f t="shared" si="321"/>
        <v>2982.3</v>
      </c>
      <c r="N643" s="81">
        <f t="shared" si="321"/>
        <v>0</v>
      </c>
      <c r="O643" s="81">
        <f t="shared" si="321"/>
        <v>5435.7</v>
      </c>
      <c r="P643" s="81">
        <f t="shared" si="321"/>
        <v>2586.6000000000004</v>
      </c>
      <c r="Q643" s="81">
        <f t="shared" si="321"/>
        <v>2849.1</v>
      </c>
      <c r="R643" s="81">
        <f t="shared" si="321"/>
        <v>0</v>
      </c>
    </row>
    <row r="644" spans="1:18" ht="18.75">
      <c r="A644" s="109" t="s">
        <v>133</v>
      </c>
      <c r="B644" s="111">
        <v>546</v>
      </c>
      <c r="C644" s="110" t="s">
        <v>118</v>
      </c>
      <c r="D644" s="110" t="s">
        <v>112</v>
      </c>
      <c r="E644" s="110"/>
      <c r="F644" s="110"/>
      <c r="G644" s="81">
        <f>G645</f>
        <v>1658.2</v>
      </c>
      <c r="H644" s="81">
        <f aca="true" t="shared" si="322" ref="H644:R644">H645</f>
        <v>0</v>
      </c>
      <c r="I644" s="81">
        <f t="shared" si="322"/>
        <v>1658.2</v>
      </c>
      <c r="J644" s="81">
        <f t="shared" si="322"/>
        <v>0</v>
      </c>
      <c r="K644" s="81">
        <f t="shared" si="322"/>
        <v>1658.2</v>
      </c>
      <c r="L644" s="81">
        <f t="shared" si="322"/>
        <v>0</v>
      </c>
      <c r="M644" s="81">
        <f t="shared" si="322"/>
        <v>1658.2</v>
      </c>
      <c r="N644" s="81">
        <f t="shared" si="322"/>
        <v>0</v>
      </c>
      <c r="O644" s="81">
        <f t="shared" si="322"/>
        <v>1658.2</v>
      </c>
      <c r="P644" s="81">
        <f t="shared" si="322"/>
        <v>0</v>
      </c>
      <c r="Q644" s="81">
        <f t="shared" si="322"/>
        <v>1658.2</v>
      </c>
      <c r="R644" s="81">
        <f t="shared" si="322"/>
        <v>0</v>
      </c>
    </row>
    <row r="645" spans="1:18" ht="45.75" customHeight="1">
      <c r="A645" s="109" t="s">
        <v>473</v>
      </c>
      <c r="B645" s="111">
        <v>546</v>
      </c>
      <c r="C645" s="110" t="s">
        <v>118</v>
      </c>
      <c r="D645" s="110" t="s">
        <v>112</v>
      </c>
      <c r="E645" s="110" t="s">
        <v>9</v>
      </c>
      <c r="F645" s="110"/>
      <c r="G645" s="81">
        <f aca="true" t="shared" si="323" ref="G645:H647">G646</f>
        <v>1658.2</v>
      </c>
      <c r="H645" s="81">
        <f t="shared" si="323"/>
        <v>0</v>
      </c>
      <c r="I645" s="81">
        <f aca="true" t="shared" si="324" ref="I645:R647">I646</f>
        <v>1658.2</v>
      </c>
      <c r="J645" s="81">
        <f t="shared" si="324"/>
        <v>0</v>
      </c>
      <c r="K645" s="81">
        <f t="shared" si="324"/>
        <v>1658.2</v>
      </c>
      <c r="L645" s="81">
        <f t="shared" si="324"/>
        <v>0</v>
      </c>
      <c r="M645" s="81">
        <f t="shared" si="324"/>
        <v>1658.2</v>
      </c>
      <c r="N645" s="81">
        <f t="shared" si="324"/>
        <v>0</v>
      </c>
      <c r="O645" s="81">
        <f t="shared" si="324"/>
        <v>1658.2</v>
      </c>
      <c r="P645" s="81">
        <f t="shared" si="324"/>
        <v>0</v>
      </c>
      <c r="Q645" s="81">
        <f t="shared" si="324"/>
        <v>1658.2</v>
      </c>
      <c r="R645" s="81">
        <f t="shared" si="324"/>
        <v>0</v>
      </c>
    </row>
    <row r="646" spans="1:18" ht="44.25" customHeight="1">
      <c r="A646" s="109" t="s">
        <v>40</v>
      </c>
      <c r="B646" s="111">
        <v>546</v>
      </c>
      <c r="C646" s="110" t="s">
        <v>118</v>
      </c>
      <c r="D646" s="110" t="s">
        <v>112</v>
      </c>
      <c r="E646" s="110" t="s">
        <v>41</v>
      </c>
      <c r="F646" s="110"/>
      <c r="G646" s="81">
        <f t="shared" si="323"/>
        <v>1658.2</v>
      </c>
      <c r="H646" s="81">
        <f t="shared" si="323"/>
        <v>0</v>
      </c>
      <c r="I646" s="81">
        <f t="shared" si="324"/>
        <v>1658.2</v>
      </c>
      <c r="J646" s="81">
        <f t="shared" si="324"/>
        <v>0</v>
      </c>
      <c r="K646" s="81">
        <f t="shared" si="324"/>
        <v>1658.2</v>
      </c>
      <c r="L646" s="81">
        <f t="shared" si="324"/>
        <v>0</v>
      </c>
      <c r="M646" s="81">
        <f t="shared" si="324"/>
        <v>1658.2</v>
      </c>
      <c r="N646" s="81">
        <f t="shared" si="324"/>
        <v>0</v>
      </c>
      <c r="O646" s="81">
        <f t="shared" si="324"/>
        <v>1658.2</v>
      </c>
      <c r="P646" s="81">
        <f t="shared" si="324"/>
        <v>0</v>
      </c>
      <c r="Q646" s="81">
        <f t="shared" si="324"/>
        <v>1658.2</v>
      </c>
      <c r="R646" s="81">
        <f t="shared" si="324"/>
        <v>0</v>
      </c>
    </row>
    <row r="647" spans="1:18" ht="23.25" customHeight="1">
      <c r="A647" s="109" t="s">
        <v>87</v>
      </c>
      <c r="B647" s="111">
        <v>546</v>
      </c>
      <c r="C647" s="110" t="s">
        <v>118</v>
      </c>
      <c r="D647" s="110" t="s">
        <v>112</v>
      </c>
      <c r="E647" s="110" t="s">
        <v>44</v>
      </c>
      <c r="F647" s="110"/>
      <c r="G647" s="81">
        <f t="shared" si="323"/>
        <v>1658.2</v>
      </c>
      <c r="H647" s="81">
        <f t="shared" si="323"/>
        <v>0</v>
      </c>
      <c r="I647" s="81">
        <f t="shared" si="324"/>
        <v>1658.2</v>
      </c>
      <c r="J647" s="81">
        <f t="shared" si="324"/>
        <v>0</v>
      </c>
      <c r="K647" s="81">
        <f t="shared" si="324"/>
        <v>1658.2</v>
      </c>
      <c r="L647" s="81">
        <f t="shared" si="324"/>
        <v>0</v>
      </c>
      <c r="M647" s="81">
        <f t="shared" si="324"/>
        <v>1658.2</v>
      </c>
      <c r="N647" s="81">
        <f t="shared" si="324"/>
        <v>0</v>
      </c>
      <c r="O647" s="81">
        <f t="shared" si="324"/>
        <v>1658.2</v>
      </c>
      <c r="P647" s="81">
        <f t="shared" si="324"/>
        <v>0</v>
      </c>
      <c r="Q647" s="81">
        <f t="shared" si="324"/>
        <v>1658.2</v>
      </c>
      <c r="R647" s="81">
        <f t="shared" si="324"/>
        <v>0</v>
      </c>
    </row>
    <row r="648" spans="1:18" ht="63" customHeight="1">
      <c r="A648" s="109" t="s">
        <v>280</v>
      </c>
      <c r="B648" s="111">
        <v>546</v>
      </c>
      <c r="C648" s="110" t="s">
        <v>118</v>
      </c>
      <c r="D648" s="110" t="s">
        <v>112</v>
      </c>
      <c r="E648" s="110" t="s">
        <v>475</v>
      </c>
      <c r="F648" s="110"/>
      <c r="G648" s="81">
        <f>G650+G649</f>
        <v>1658.2</v>
      </c>
      <c r="H648" s="81">
        <f aca="true" t="shared" si="325" ref="H648:R648">H650+H649</f>
        <v>0</v>
      </c>
      <c r="I648" s="81">
        <f t="shared" si="325"/>
        <v>1658.2</v>
      </c>
      <c r="J648" s="81">
        <f t="shared" si="325"/>
        <v>0</v>
      </c>
      <c r="K648" s="81">
        <f t="shared" si="325"/>
        <v>1658.2</v>
      </c>
      <c r="L648" s="81">
        <f t="shared" si="325"/>
        <v>0</v>
      </c>
      <c r="M648" s="81">
        <f t="shared" si="325"/>
        <v>1658.2</v>
      </c>
      <c r="N648" s="81">
        <f t="shared" si="325"/>
        <v>0</v>
      </c>
      <c r="O648" s="81">
        <f t="shared" si="325"/>
        <v>1658.2</v>
      </c>
      <c r="P648" s="81">
        <f t="shared" si="325"/>
        <v>0</v>
      </c>
      <c r="Q648" s="81">
        <f t="shared" si="325"/>
        <v>1658.2</v>
      </c>
      <c r="R648" s="81">
        <f t="shared" si="325"/>
        <v>0</v>
      </c>
    </row>
    <row r="649" spans="1:18" ht="42" customHeight="1">
      <c r="A649" s="109" t="s">
        <v>86</v>
      </c>
      <c r="B649" s="111">
        <v>546</v>
      </c>
      <c r="C649" s="110" t="s">
        <v>118</v>
      </c>
      <c r="D649" s="110" t="s">
        <v>112</v>
      </c>
      <c r="E649" s="110" t="s">
        <v>475</v>
      </c>
      <c r="F649" s="110" t="s">
        <v>167</v>
      </c>
      <c r="G649" s="81">
        <f>H649+I649+J649</f>
        <v>15</v>
      </c>
      <c r="H649" s="81"/>
      <c r="I649" s="81">
        <v>15</v>
      </c>
      <c r="J649" s="81"/>
      <c r="K649" s="81">
        <f>L649+M649+N649</f>
        <v>15</v>
      </c>
      <c r="L649" s="81"/>
      <c r="M649" s="81">
        <v>15</v>
      </c>
      <c r="N649" s="81"/>
      <c r="O649" s="81">
        <f>P649+Q649+R649</f>
        <v>15</v>
      </c>
      <c r="P649" s="85"/>
      <c r="Q649" s="81">
        <v>15</v>
      </c>
      <c r="R649" s="85"/>
    </row>
    <row r="650" spans="1:18" ht="24.75" customHeight="1">
      <c r="A650" s="109" t="s">
        <v>84</v>
      </c>
      <c r="B650" s="111">
        <v>546</v>
      </c>
      <c r="C650" s="110" t="s">
        <v>118</v>
      </c>
      <c r="D650" s="110" t="s">
        <v>112</v>
      </c>
      <c r="E650" s="110" t="s">
        <v>475</v>
      </c>
      <c r="F650" s="110" t="s">
        <v>196</v>
      </c>
      <c r="G650" s="81">
        <f>H650+I650+J650</f>
        <v>1643.2</v>
      </c>
      <c r="H650" s="81"/>
      <c r="I650" s="81">
        <f>1580+63.2</f>
        <v>1643.2</v>
      </c>
      <c r="J650" s="81"/>
      <c r="K650" s="81">
        <f>L650+M650+N650</f>
        <v>1643.2</v>
      </c>
      <c r="L650" s="81"/>
      <c r="M650" s="81">
        <f>1580+63.2</f>
        <v>1643.2</v>
      </c>
      <c r="N650" s="81"/>
      <c r="O650" s="81">
        <f>P650+Q650+R650</f>
        <v>1643.2</v>
      </c>
      <c r="P650" s="85"/>
      <c r="Q650" s="81">
        <f>1580+63.2</f>
        <v>1643.2</v>
      </c>
      <c r="R650" s="85"/>
    </row>
    <row r="651" spans="1:18" ht="18.75">
      <c r="A651" s="109" t="s">
        <v>130</v>
      </c>
      <c r="B651" s="111">
        <v>546</v>
      </c>
      <c r="C651" s="110" t="s">
        <v>118</v>
      </c>
      <c r="D651" s="110" t="s">
        <v>115</v>
      </c>
      <c r="E651" s="110"/>
      <c r="F651" s="110"/>
      <c r="G651" s="81">
        <f>G652+G666</f>
        <v>5503.4</v>
      </c>
      <c r="H651" s="81">
        <f aca="true" t="shared" si="326" ref="H651:R651">H652+H666</f>
        <v>4369.200000000001</v>
      </c>
      <c r="I651" s="81">
        <f t="shared" si="326"/>
        <v>1134.2</v>
      </c>
      <c r="J651" s="81">
        <f t="shared" si="326"/>
        <v>0</v>
      </c>
      <c r="K651" s="81">
        <f t="shared" si="326"/>
        <v>3538</v>
      </c>
      <c r="L651" s="81">
        <f t="shared" si="326"/>
        <v>2623.4</v>
      </c>
      <c r="M651" s="81">
        <f t="shared" si="326"/>
        <v>914.6</v>
      </c>
      <c r="N651" s="81">
        <f t="shared" si="326"/>
        <v>0</v>
      </c>
      <c r="O651" s="81">
        <f t="shared" si="326"/>
        <v>3368</v>
      </c>
      <c r="P651" s="81">
        <f t="shared" si="326"/>
        <v>2586.6000000000004</v>
      </c>
      <c r="Q651" s="81">
        <f t="shared" si="326"/>
        <v>781.4</v>
      </c>
      <c r="R651" s="81">
        <f t="shared" si="326"/>
        <v>0</v>
      </c>
    </row>
    <row r="652" spans="1:18" ht="44.25" customHeight="1">
      <c r="A652" s="109" t="s">
        <v>473</v>
      </c>
      <c r="B652" s="111">
        <v>546</v>
      </c>
      <c r="C652" s="110" t="s">
        <v>118</v>
      </c>
      <c r="D652" s="110" t="s">
        <v>115</v>
      </c>
      <c r="E652" s="110" t="s">
        <v>9</v>
      </c>
      <c r="F652" s="110"/>
      <c r="G652" s="81">
        <f>G653</f>
        <v>3109.3999999999996</v>
      </c>
      <c r="H652" s="81">
        <f aca="true" t="shared" si="327" ref="H652:R652">H653</f>
        <v>2094.9</v>
      </c>
      <c r="I652" s="81">
        <f t="shared" si="327"/>
        <v>1014.5</v>
      </c>
      <c r="J652" s="81">
        <f t="shared" si="327"/>
        <v>0</v>
      </c>
      <c r="K652" s="81">
        <f t="shared" si="327"/>
        <v>3538</v>
      </c>
      <c r="L652" s="81">
        <f t="shared" si="327"/>
        <v>2623.4</v>
      </c>
      <c r="M652" s="81">
        <f t="shared" si="327"/>
        <v>914.6</v>
      </c>
      <c r="N652" s="81">
        <f t="shared" si="327"/>
        <v>0</v>
      </c>
      <c r="O652" s="81">
        <f t="shared" si="327"/>
        <v>3368</v>
      </c>
      <c r="P652" s="81">
        <f t="shared" si="327"/>
        <v>2586.6000000000004</v>
      </c>
      <c r="Q652" s="81">
        <f t="shared" si="327"/>
        <v>781.4</v>
      </c>
      <c r="R652" s="81">
        <f t="shared" si="327"/>
        <v>0</v>
      </c>
    </row>
    <row r="653" spans="1:18" ht="39.75" customHeight="1">
      <c r="A653" s="109" t="s">
        <v>40</v>
      </c>
      <c r="B653" s="111">
        <v>546</v>
      </c>
      <c r="C653" s="110" t="s">
        <v>118</v>
      </c>
      <c r="D653" s="110" t="s">
        <v>115</v>
      </c>
      <c r="E653" s="110" t="s">
        <v>41</v>
      </c>
      <c r="F653" s="110"/>
      <c r="G653" s="81">
        <f aca="true" t="shared" si="328" ref="G653:R653">G654+G658+G663</f>
        <v>3109.3999999999996</v>
      </c>
      <c r="H653" s="81">
        <f t="shared" si="328"/>
        <v>2094.9</v>
      </c>
      <c r="I653" s="81">
        <f t="shared" si="328"/>
        <v>1014.5</v>
      </c>
      <c r="J653" s="81">
        <f t="shared" si="328"/>
        <v>0</v>
      </c>
      <c r="K653" s="81">
        <f t="shared" si="328"/>
        <v>3538</v>
      </c>
      <c r="L653" s="81">
        <f t="shared" si="328"/>
        <v>2623.4</v>
      </c>
      <c r="M653" s="81">
        <f t="shared" si="328"/>
        <v>914.6</v>
      </c>
      <c r="N653" s="81">
        <f t="shared" si="328"/>
        <v>0</v>
      </c>
      <c r="O653" s="81">
        <f t="shared" si="328"/>
        <v>3368</v>
      </c>
      <c r="P653" s="81">
        <f t="shared" si="328"/>
        <v>2586.6000000000004</v>
      </c>
      <c r="Q653" s="81">
        <f t="shared" si="328"/>
        <v>781.4</v>
      </c>
      <c r="R653" s="81">
        <f t="shared" si="328"/>
        <v>0</v>
      </c>
    </row>
    <row r="654" spans="1:18" ht="42" customHeight="1">
      <c r="A654" s="109" t="s">
        <v>24</v>
      </c>
      <c r="B654" s="111">
        <v>546</v>
      </c>
      <c r="C654" s="110" t="s">
        <v>118</v>
      </c>
      <c r="D654" s="110" t="s">
        <v>115</v>
      </c>
      <c r="E654" s="110" t="s">
        <v>43</v>
      </c>
      <c r="F654" s="110"/>
      <c r="G654" s="81">
        <f>G655</f>
        <v>485</v>
      </c>
      <c r="H654" s="81">
        <f aca="true" t="shared" si="329" ref="H654:R654">H655</f>
        <v>0</v>
      </c>
      <c r="I654" s="81">
        <f t="shared" si="329"/>
        <v>485</v>
      </c>
      <c r="J654" s="81">
        <f t="shared" si="329"/>
        <v>0</v>
      </c>
      <c r="K654" s="81">
        <f t="shared" si="329"/>
        <v>485</v>
      </c>
      <c r="L654" s="81">
        <f t="shared" si="329"/>
        <v>0</v>
      </c>
      <c r="M654" s="81">
        <f t="shared" si="329"/>
        <v>485</v>
      </c>
      <c r="N654" s="81">
        <f t="shared" si="329"/>
        <v>0</v>
      </c>
      <c r="O654" s="81">
        <f t="shared" si="329"/>
        <v>485</v>
      </c>
      <c r="P654" s="81">
        <f t="shared" si="329"/>
        <v>0</v>
      </c>
      <c r="Q654" s="81">
        <f t="shared" si="329"/>
        <v>485</v>
      </c>
      <c r="R654" s="81">
        <f t="shared" si="329"/>
        <v>0</v>
      </c>
    </row>
    <row r="655" spans="1:18" ht="64.5" customHeight="1">
      <c r="A655" s="109" t="s">
        <v>601</v>
      </c>
      <c r="B655" s="111">
        <v>546</v>
      </c>
      <c r="C655" s="110" t="s">
        <v>118</v>
      </c>
      <c r="D655" s="110" t="s">
        <v>115</v>
      </c>
      <c r="E655" s="110" t="s">
        <v>42</v>
      </c>
      <c r="F655" s="110"/>
      <c r="G655" s="81">
        <f>G656+G657</f>
        <v>485</v>
      </c>
      <c r="H655" s="81">
        <f aca="true" t="shared" si="330" ref="H655:R655">H656+H657</f>
        <v>0</v>
      </c>
      <c r="I655" s="81">
        <f t="shared" si="330"/>
        <v>485</v>
      </c>
      <c r="J655" s="81">
        <f t="shared" si="330"/>
        <v>0</v>
      </c>
      <c r="K655" s="81">
        <f t="shared" si="330"/>
        <v>485</v>
      </c>
      <c r="L655" s="81">
        <f t="shared" si="330"/>
        <v>0</v>
      </c>
      <c r="M655" s="81">
        <f t="shared" si="330"/>
        <v>485</v>
      </c>
      <c r="N655" s="81">
        <f t="shared" si="330"/>
        <v>0</v>
      </c>
      <c r="O655" s="81">
        <f t="shared" si="330"/>
        <v>485</v>
      </c>
      <c r="P655" s="81">
        <f t="shared" si="330"/>
        <v>0</v>
      </c>
      <c r="Q655" s="81">
        <f t="shared" si="330"/>
        <v>485</v>
      </c>
      <c r="R655" s="81">
        <f t="shared" si="330"/>
        <v>0</v>
      </c>
    </row>
    <row r="656" spans="1:18" ht="46.5" customHeight="1">
      <c r="A656" s="109" t="s">
        <v>86</v>
      </c>
      <c r="B656" s="111">
        <v>546</v>
      </c>
      <c r="C656" s="111">
        <v>10</v>
      </c>
      <c r="D656" s="110" t="s">
        <v>115</v>
      </c>
      <c r="E656" s="110" t="s">
        <v>42</v>
      </c>
      <c r="F656" s="110" t="s">
        <v>167</v>
      </c>
      <c r="G656" s="81">
        <f>H656+I656+J656</f>
        <v>30</v>
      </c>
      <c r="H656" s="81"/>
      <c r="I656" s="81">
        <v>30</v>
      </c>
      <c r="J656" s="81"/>
      <c r="K656" s="81">
        <f>L656+M656+N656</f>
        <v>30</v>
      </c>
      <c r="L656" s="81"/>
      <c r="M656" s="81">
        <v>30</v>
      </c>
      <c r="N656" s="81"/>
      <c r="O656" s="81">
        <f>P656+Q656+R656</f>
        <v>30</v>
      </c>
      <c r="P656" s="81"/>
      <c r="Q656" s="81">
        <v>30</v>
      </c>
      <c r="R656" s="81"/>
    </row>
    <row r="657" spans="1:18" ht="23.25" customHeight="1">
      <c r="A657" s="109" t="s">
        <v>209</v>
      </c>
      <c r="B657" s="111">
        <v>546</v>
      </c>
      <c r="C657" s="111">
        <v>10</v>
      </c>
      <c r="D657" s="110" t="s">
        <v>115</v>
      </c>
      <c r="E657" s="110" t="s">
        <v>42</v>
      </c>
      <c r="F657" s="110" t="s">
        <v>208</v>
      </c>
      <c r="G657" s="81">
        <f>H657+I657+J657</f>
        <v>455</v>
      </c>
      <c r="H657" s="81"/>
      <c r="I657" s="81">
        <v>455</v>
      </c>
      <c r="J657" s="81"/>
      <c r="K657" s="81">
        <f>L657+M657+N657</f>
        <v>455</v>
      </c>
      <c r="L657" s="81"/>
      <c r="M657" s="81">
        <v>455</v>
      </c>
      <c r="N657" s="81"/>
      <c r="O657" s="81">
        <f>P657+Q657+R657</f>
        <v>455</v>
      </c>
      <c r="P657" s="81"/>
      <c r="Q657" s="81">
        <v>455</v>
      </c>
      <c r="R657" s="81"/>
    </row>
    <row r="658" spans="1:18" ht="24.75" customHeight="1">
      <c r="A658" s="109" t="s">
        <v>87</v>
      </c>
      <c r="B658" s="111">
        <v>546</v>
      </c>
      <c r="C658" s="111">
        <v>10</v>
      </c>
      <c r="D658" s="110" t="s">
        <v>115</v>
      </c>
      <c r="E658" s="110" t="s">
        <v>474</v>
      </c>
      <c r="F658" s="110"/>
      <c r="G658" s="81">
        <f>G659+G661</f>
        <v>1262.1</v>
      </c>
      <c r="H658" s="81">
        <f aca="true" t="shared" si="331" ref="H658:R658">H659+H661</f>
        <v>732.6</v>
      </c>
      <c r="I658" s="81">
        <f t="shared" si="331"/>
        <v>529.5</v>
      </c>
      <c r="J658" s="81">
        <f t="shared" si="331"/>
        <v>0</v>
      </c>
      <c r="K658" s="81">
        <f t="shared" si="331"/>
        <v>1914.1</v>
      </c>
      <c r="L658" s="81">
        <f t="shared" si="331"/>
        <v>1484.5</v>
      </c>
      <c r="M658" s="81">
        <f t="shared" si="331"/>
        <v>429.6</v>
      </c>
      <c r="N658" s="81">
        <f t="shared" si="331"/>
        <v>0</v>
      </c>
      <c r="O658" s="81">
        <f t="shared" si="331"/>
        <v>1744.1</v>
      </c>
      <c r="P658" s="81">
        <f t="shared" si="331"/>
        <v>1447.7</v>
      </c>
      <c r="Q658" s="81">
        <f t="shared" si="331"/>
        <v>296.4</v>
      </c>
      <c r="R658" s="81">
        <f t="shared" si="331"/>
        <v>0</v>
      </c>
    </row>
    <row r="659" spans="1:18" ht="42" customHeight="1">
      <c r="A659" s="109" t="s">
        <v>281</v>
      </c>
      <c r="B659" s="111">
        <v>546</v>
      </c>
      <c r="C659" s="111">
        <v>10</v>
      </c>
      <c r="D659" s="110" t="s">
        <v>115</v>
      </c>
      <c r="E659" s="110" t="s">
        <v>476</v>
      </c>
      <c r="F659" s="110"/>
      <c r="G659" s="81">
        <f>G660</f>
        <v>96.6</v>
      </c>
      <c r="H659" s="81">
        <f aca="true" t="shared" si="332" ref="H659:R659">H660</f>
        <v>0</v>
      </c>
      <c r="I659" s="81">
        <f t="shared" si="332"/>
        <v>96.6</v>
      </c>
      <c r="J659" s="81">
        <f t="shared" si="332"/>
        <v>0</v>
      </c>
      <c r="K659" s="81">
        <f t="shared" si="332"/>
        <v>96.6</v>
      </c>
      <c r="L659" s="81">
        <f t="shared" si="332"/>
        <v>0</v>
      </c>
      <c r="M659" s="81">
        <f t="shared" si="332"/>
        <v>96.6</v>
      </c>
      <c r="N659" s="81">
        <f t="shared" si="332"/>
        <v>0</v>
      </c>
      <c r="O659" s="81">
        <f t="shared" si="332"/>
        <v>96.6</v>
      </c>
      <c r="P659" s="81">
        <f t="shared" si="332"/>
        <v>0</v>
      </c>
      <c r="Q659" s="81">
        <f t="shared" si="332"/>
        <v>96.6</v>
      </c>
      <c r="R659" s="81">
        <f t="shared" si="332"/>
        <v>0</v>
      </c>
    </row>
    <row r="660" spans="1:18" ht="27.75" customHeight="1">
      <c r="A660" s="109" t="s">
        <v>577</v>
      </c>
      <c r="B660" s="111">
        <v>546</v>
      </c>
      <c r="C660" s="111">
        <v>10</v>
      </c>
      <c r="D660" s="110" t="s">
        <v>115</v>
      </c>
      <c r="E660" s="110" t="s">
        <v>477</v>
      </c>
      <c r="F660" s="110" t="s">
        <v>574</v>
      </c>
      <c r="G660" s="81">
        <f>H660+I660+J660</f>
        <v>96.6</v>
      </c>
      <c r="H660" s="81"/>
      <c r="I660" s="81">
        <v>96.6</v>
      </c>
      <c r="J660" s="81"/>
      <c r="K660" s="81">
        <f>L660+M660+N660</f>
        <v>96.6</v>
      </c>
      <c r="L660" s="81"/>
      <c r="M660" s="81">
        <v>96.6</v>
      </c>
      <c r="N660" s="81"/>
      <c r="O660" s="81">
        <f>P660+Q660+R660</f>
        <v>96.6</v>
      </c>
      <c r="P660" s="85"/>
      <c r="Q660" s="85">
        <v>96.6</v>
      </c>
      <c r="R660" s="85"/>
    </row>
    <row r="661" spans="1:18" ht="27" customHeight="1">
      <c r="A661" s="109" t="s">
        <v>383</v>
      </c>
      <c r="B661" s="111">
        <v>546</v>
      </c>
      <c r="C661" s="111">
        <v>10</v>
      </c>
      <c r="D661" s="110" t="s">
        <v>115</v>
      </c>
      <c r="E661" s="110" t="s">
        <v>478</v>
      </c>
      <c r="F661" s="110"/>
      <c r="G661" s="81">
        <f>G662</f>
        <v>1165.5</v>
      </c>
      <c r="H661" s="81">
        <f aca="true" t="shared" si="333" ref="H661:R661">H662</f>
        <v>732.6</v>
      </c>
      <c r="I661" s="81">
        <f t="shared" si="333"/>
        <v>432.9</v>
      </c>
      <c r="J661" s="81">
        <f t="shared" si="333"/>
        <v>0</v>
      </c>
      <c r="K661" s="81">
        <f t="shared" si="333"/>
        <v>1817.5</v>
      </c>
      <c r="L661" s="81">
        <f t="shared" si="333"/>
        <v>1484.5</v>
      </c>
      <c r="M661" s="81">
        <f t="shared" si="333"/>
        <v>333</v>
      </c>
      <c r="N661" s="81">
        <f t="shared" si="333"/>
        <v>0</v>
      </c>
      <c r="O661" s="81">
        <f t="shared" si="333"/>
        <v>1647.5</v>
      </c>
      <c r="P661" s="81">
        <f t="shared" si="333"/>
        <v>1447.7</v>
      </c>
      <c r="Q661" s="81">
        <f t="shared" si="333"/>
        <v>199.8</v>
      </c>
      <c r="R661" s="81">
        <f t="shared" si="333"/>
        <v>0</v>
      </c>
    </row>
    <row r="662" spans="1:18" ht="24.75" customHeight="1">
      <c r="A662" s="109" t="s">
        <v>209</v>
      </c>
      <c r="B662" s="111">
        <v>546</v>
      </c>
      <c r="C662" s="111">
        <v>10</v>
      </c>
      <c r="D662" s="110" t="s">
        <v>115</v>
      </c>
      <c r="E662" s="110" t="s">
        <v>478</v>
      </c>
      <c r="F662" s="110" t="s">
        <v>208</v>
      </c>
      <c r="G662" s="81">
        <f>H662+I662+J662</f>
        <v>1165.5</v>
      </c>
      <c r="H662" s="81">
        <v>732.6</v>
      </c>
      <c r="I662" s="81">
        <f>333+99.9</f>
        <v>432.9</v>
      </c>
      <c r="J662" s="81"/>
      <c r="K662" s="81">
        <f>L662+M662+N662</f>
        <v>1817.5</v>
      </c>
      <c r="L662" s="81">
        <v>1484.5</v>
      </c>
      <c r="M662" s="81">
        <v>333</v>
      </c>
      <c r="N662" s="81"/>
      <c r="O662" s="81">
        <f>P662+Q662+R662</f>
        <v>1647.5</v>
      </c>
      <c r="P662" s="85">
        <v>1447.7</v>
      </c>
      <c r="Q662" s="85">
        <v>199.8</v>
      </c>
      <c r="R662" s="85"/>
    </row>
    <row r="663" spans="1:18" ht="62.25" customHeight="1">
      <c r="A663" s="109" t="s">
        <v>401</v>
      </c>
      <c r="B663" s="111">
        <v>546</v>
      </c>
      <c r="C663" s="111">
        <v>10</v>
      </c>
      <c r="D663" s="110" t="s">
        <v>115</v>
      </c>
      <c r="E663" s="135" t="s">
        <v>400</v>
      </c>
      <c r="F663" s="110"/>
      <c r="G663" s="81">
        <f>G664</f>
        <v>1362.3</v>
      </c>
      <c r="H663" s="81">
        <f aca="true" t="shared" si="334" ref="H663:R664">H664</f>
        <v>1362.3</v>
      </c>
      <c r="I663" s="81">
        <f t="shared" si="334"/>
        <v>0</v>
      </c>
      <c r="J663" s="81">
        <f t="shared" si="334"/>
        <v>0</v>
      </c>
      <c r="K663" s="81">
        <f t="shared" si="334"/>
        <v>1138.9</v>
      </c>
      <c r="L663" s="81">
        <f t="shared" si="334"/>
        <v>1138.9</v>
      </c>
      <c r="M663" s="81">
        <f t="shared" si="334"/>
        <v>0</v>
      </c>
      <c r="N663" s="81">
        <f t="shared" si="334"/>
        <v>0</v>
      </c>
      <c r="O663" s="81">
        <f t="shared" si="334"/>
        <v>1138.9</v>
      </c>
      <c r="P663" s="81">
        <f t="shared" si="334"/>
        <v>1138.9</v>
      </c>
      <c r="Q663" s="81">
        <f t="shared" si="334"/>
        <v>0</v>
      </c>
      <c r="R663" s="81">
        <f t="shared" si="334"/>
        <v>0</v>
      </c>
    </row>
    <row r="664" spans="1:18" ht="99" customHeight="1">
      <c r="A664" s="112" t="s">
        <v>402</v>
      </c>
      <c r="B664" s="111">
        <v>546</v>
      </c>
      <c r="C664" s="111">
        <v>10</v>
      </c>
      <c r="D664" s="110" t="s">
        <v>115</v>
      </c>
      <c r="E664" s="110" t="s">
        <v>398</v>
      </c>
      <c r="F664" s="110"/>
      <c r="G664" s="81">
        <f>G665</f>
        <v>1362.3</v>
      </c>
      <c r="H664" s="81">
        <f t="shared" si="334"/>
        <v>1362.3</v>
      </c>
      <c r="I664" s="81">
        <f t="shared" si="334"/>
        <v>0</v>
      </c>
      <c r="J664" s="81">
        <f t="shared" si="334"/>
        <v>0</v>
      </c>
      <c r="K664" s="81">
        <f t="shared" si="334"/>
        <v>1138.9</v>
      </c>
      <c r="L664" s="81">
        <f t="shared" si="334"/>
        <v>1138.9</v>
      </c>
      <c r="M664" s="81">
        <f t="shared" si="334"/>
        <v>0</v>
      </c>
      <c r="N664" s="81">
        <f t="shared" si="334"/>
        <v>0</v>
      </c>
      <c r="O664" s="81">
        <f t="shared" si="334"/>
        <v>1138.9</v>
      </c>
      <c r="P664" s="81">
        <f t="shared" si="334"/>
        <v>1138.9</v>
      </c>
      <c r="Q664" s="81">
        <f t="shared" si="334"/>
        <v>0</v>
      </c>
      <c r="R664" s="81">
        <f t="shared" si="334"/>
        <v>0</v>
      </c>
    </row>
    <row r="665" spans="1:18" ht="25.5" customHeight="1">
      <c r="A665" s="109" t="s">
        <v>84</v>
      </c>
      <c r="B665" s="111">
        <v>546</v>
      </c>
      <c r="C665" s="111">
        <v>10</v>
      </c>
      <c r="D665" s="110" t="s">
        <v>115</v>
      </c>
      <c r="E665" s="110" t="s">
        <v>398</v>
      </c>
      <c r="F665" s="110" t="s">
        <v>196</v>
      </c>
      <c r="G665" s="81">
        <f>H665+I665+J665</f>
        <v>1362.3</v>
      </c>
      <c r="H665" s="81">
        <v>1362.3</v>
      </c>
      <c r="I665" s="81"/>
      <c r="J665" s="81"/>
      <c r="K665" s="81">
        <f>L665+M665+N665</f>
        <v>1138.9</v>
      </c>
      <c r="L665" s="81">
        <v>1138.9</v>
      </c>
      <c r="M665" s="81"/>
      <c r="N665" s="81"/>
      <c r="O665" s="81">
        <f>P665+Q665+R665</f>
        <v>1138.9</v>
      </c>
      <c r="P665" s="81">
        <v>1138.9</v>
      </c>
      <c r="Q665" s="85"/>
      <c r="R665" s="85"/>
    </row>
    <row r="666" spans="1:18" ht="40.5" customHeight="1">
      <c r="A666" s="109" t="s">
        <v>549</v>
      </c>
      <c r="B666" s="111">
        <v>546</v>
      </c>
      <c r="C666" s="111">
        <v>10</v>
      </c>
      <c r="D666" s="110" t="s">
        <v>115</v>
      </c>
      <c r="E666" s="111" t="s">
        <v>95</v>
      </c>
      <c r="F666" s="110"/>
      <c r="G666" s="81">
        <f>G667</f>
        <v>2394</v>
      </c>
      <c r="H666" s="81">
        <f aca="true" t="shared" si="335" ref="H666:R668">H667</f>
        <v>2274.3</v>
      </c>
      <c r="I666" s="81">
        <f t="shared" si="335"/>
        <v>119.7</v>
      </c>
      <c r="J666" s="81">
        <f t="shared" si="335"/>
        <v>0</v>
      </c>
      <c r="K666" s="81">
        <f t="shared" si="335"/>
        <v>0</v>
      </c>
      <c r="L666" s="81">
        <f t="shared" si="335"/>
        <v>0</v>
      </c>
      <c r="M666" s="81">
        <f t="shared" si="335"/>
        <v>0</v>
      </c>
      <c r="N666" s="81">
        <f t="shared" si="335"/>
        <v>0</v>
      </c>
      <c r="O666" s="81">
        <f t="shared" si="335"/>
        <v>0</v>
      </c>
      <c r="P666" s="81">
        <f t="shared" si="335"/>
        <v>0</v>
      </c>
      <c r="Q666" s="81">
        <f t="shared" si="335"/>
        <v>0</v>
      </c>
      <c r="R666" s="81">
        <f t="shared" si="335"/>
        <v>0</v>
      </c>
    </row>
    <row r="667" spans="1:18" ht="40.5" customHeight="1">
      <c r="A667" s="109" t="s">
        <v>637</v>
      </c>
      <c r="B667" s="111">
        <v>546</v>
      </c>
      <c r="C667" s="111">
        <v>10</v>
      </c>
      <c r="D667" s="110" t="s">
        <v>115</v>
      </c>
      <c r="E667" s="111" t="s">
        <v>638</v>
      </c>
      <c r="F667" s="110"/>
      <c r="G667" s="81">
        <f>G668</f>
        <v>2394</v>
      </c>
      <c r="H667" s="81">
        <f t="shared" si="335"/>
        <v>2274.3</v>
      </c>
      <c r="I667" s="81">
        <f t="shared" si="335"/>
        <v>119.7</v>
      </c>
      <c r="J667" s="81">
        <f t="shared" si="335"/>
        <v>0</v>
      </c>
      <c r="K667" s="81">
        <f t="shared" si="335"/>
        <v>0</v>
      </c>
      <c r="L667" s="81">
        <f t="shared" si="335"/>
        <v>0</v>
      </c>
      <c r="M667" s="81">
        <f t="shared" si="335"/>
        <v>0</v>
      </c>
      <c r="N667" s="81">
        <f t="shared" si="335"/>
        <v>0</v>
      </c>
      <c r="O667" s="81">
        <f t="shared" si="335"/>
        <v>0</v>
      </c>
      <c r="P667" s="81">
        <f t="shared" si="335"/>
        <v>0</v>
      </c>
      <c r="Q667" s="81">
        <f t="shared" si="335"/>
        <v>0</v>
      </c>
      <c r="R667" s="81">
        <f t="shared" si="335"/>
        <v>0</v>
      </c>
    </row>
    <row r="668" spans="1:18" ht="27.75" customHeight="1">
      <c r="A668" s="109" t="s">
        <v>624</v>
      </c>
      <c r="B668" s="111">
        <v>546</v>
      </c>
      <c r="C668" s="111">
        <v>10</v>
      </c>
      <c r="D668" s="110" t="s">
        <v>115</v>
      </c>
      <c r="E668" s="111" t="s">
        <v>636</v>
      </c>
      <c r="F668" s="110"/>
      <c r="G668" s="81">
        <f>G669</f>
        <v>2394</v>
      </c>
      <c r="H668" s="81">
        <f t="shared" si="335"/>
        <v>2274.3</v>
      </c>
      <c r="I668" s="81">
        <f t="shared" si="335"/>
        <v>119.7</v>
      </c>
      <c r="J668" s="81">
        <f t="shared" si="335"/>
        <v>0</v>
      </c>
      <c r="K668" s="81">
        <f t="shared" si="335"/>
        <v>0</v>
      </c>
      <c r="L668" s="81">
        <f t="shared" si="335"/>
        <v>0</v>
      </c>
      <c r="M668" s="81">
        <f t="shared" si="335"/>
        <v>0</v>
      </c>
      <c r="N668" s="81">
        <f t="shared" si="335"/>
        <v>0</v>
      </c>
      <c r="O668" s="81">
        <f t="shared" si="335"/>
        <v>0</v>
      </c>
      <c r="P668" s="81">
        <f t="shared" si="335"/>
        <v>0</v>
      </c>
      <c r="Q668" s="81">
        <f t="shared" si="335"/>
        <v>0</v>
      </c>
      <c r="R668" s="81">
        <f t="shared" si="335"/>
        <v>0</v>
      </c>
    </row>
    <row r="669" spans="1:18" ht="24" customHeight="1">
      <c r="A669" s="109" t="s">
        <v>209</v>
      </c>
      <c r="B669" s="111">
        <v>546</v>
      </c>
      <c r="C669" s="111">
        <v>10</v>
      </c>
      <c r="D669" s="110" t="s">
        <v>115</v>
      </c>
      <c r="E669" s="111" t="s">
        <v>636</v>
      </c>
      <c r="F669" s="110" t="s">
        <v>208</v>
      </c>
      <c r="G669" s="81">
        <f>H669+I669+J669</f>
        <v>2394</v>
      </c>
      <c r="H669" s="81">
        <v>2274.3</v>
      </c>
      <c r="I669" s="81">
        <v>119.7</v>
      </c>
      <c r="J669" s="81"/>
      <c r="K669" s="81"/>
      <c r="L669" s="81"/>
      <c r="M669" s="81"/>
      <c r="N669" s="81"/>
      <c r="O669" s="81"/>
      <c r="P669" s="81"/>
      <c r="Q669" s="85"/>
      <c r="R669" s="85"/>
    </row>
    <row r="670" spans="1:18" ht="24.75" customHeight="1">
      <c r="A670" s="109" t="s">
        <v>410</v>
      </c>
      <c r="B670" s="111">
        <v>546</v>
      </c>
      <c r="C670" s="110" t="s">
        <v>118</v>
      </c>
      <c r="D670" s="110" t="s">
        <v>128</v>
      </c>
      <c r="E670" s="111"/>
      <c r="F670" s="110"/>
      <c r="G670" s="81">
        <f>G671</f>
        <v>409.5</v>
      </c>
      <c r="H670" s="81">
        <f aca="true" t="shared" si="336" ref="H670:R670">H671</f>
        <v>0</v>
      </c>
      <c r="I670" s="81">
        <f t="shared" si="336"/>
        <v>409.5</v>
      </c>
      <c r="J670" s="81">
        <f t="shared" si="336"/>
        <v>0</v>
      </c>
      <c r="K670" s="81">
        <f t="shared" si="336"/>
        <v>409.5</v>
      </c>
      <c r="L670" s="81">
        <f t="shared" si="336"/>
        <v>0</v>
      </c>
      <c r="M670" s="81">
        <f t="shared" si="336"/>
        <v>409.5</v>
      </c>
      <c r="N670" s="81">
        <f t="shared" si="336"/>
        <v>0</v>
      </c>
      <c r="O670" s="81">
        <f t="shared" si="336"/>
        <v>409.5</v>
      </c>
      <c r="P670" s="81">
        <f t="shared" si="336"/>
        <v>0</v>
      </c>
      <c r="Q670" s="81">
        <f t="shared" si="336"/>
        <v>409.5</v>
      </c>
      <c r="R670" s="81">
        <f t="shared" si="336"/>
        <v>0</v>
      </c>
    </row>
    <row r="671" spans="1:18" ht="60.75" customHeight="1">
      <c r="A671" s="109" t="s">
        <v>499</v>
      </c>
      <c r="B671" s="111">
        <v>546</v>
      </c>
      <c r="C671" s="110" t="s">
        <v>118</v>
      </c>
      <c r="D671" s="110" t="s">
        <v>128</v>
      </c>
      <c r="E671" s="110" t="s">
        <v>497</v>
      </c>
      <c r="F671" s="110"/>
      <c r="G671" s="81">
        <f>G672</f>
        <v>409.5</v>
      </c>
      <c r="H671" s="81">
        <f aca="true" t="shared" si="337" ref="H671:R673">H672</f>
        <v>0</v>
      </c>
      <c r="I671" s="81">
        <f t="shared" si="337"/>
        <v>409.5</v>
      </c>
      <c r="J671" s="81">
        <f t="shared" si="337"/>
        <v>0</v>
      </c>
      <c r="K671" s="81">
        <f t="shared" si="337"/>
        <v>409.5</v>
      </c>
      <c r="L671" s="81">
        <f t="shared" si="337"/>
        <v>0</v>
      </c>
      <c r="M671" s="81">
        <f t="shared" si="337"/>
        <v>409.5</v>
      </c>
      <c r="N671" s="81">
        <f t="shared" si="337"/>
        <v>0</v>
      </c>
      <c r="O671" s="81">
        <f t="shared" si="337"/>
        <v>409.5</v>
      </c>
      <c r="P671" s="81">
        <f t="shared" si="337"/>
        <v>0</v>
      </c>
      <c r="Q671" s="81">
        <f t="shared" si="337"/>
        <v>409.5</v>
      </c>
      <c r="R671" s="81">
        <f t="shared" si="337"/>
        <v>0</v>
      </c>
    </row>
    <row r="672" spans="1:18" ht="26.25" customHeight="1">
      <c r="A672" s="109" t="s">
        <v>498</v>
      </c>
      <c r="B672" s="111">
        <v>546</v>
      </c>
      <c r="C672" s="110" t="s">
        <v>118</v>
      </c>
      <c r="D672" s="110" t="s">
        <v>128</v>
      </c>
      <c r="E672" s="110" t="s">
        <v>501</v>
      </c>
      <c r="F672" s="110"/>
      <c r="G672" s="81">
        <f>G673</f>
        <v>409.5</v>
      </c>
      <c r="H672" s="81">
        <f t="shared" si="337"/>
        <v>0</v>
      </c>
      <c r="I672" s="81">
        <f t="shared" si="337"/>
        <v>409.5</v>
      </c>
      <c r="J672" s="81">
        <f t="shared" si="337"/>
        <v>0</v>
      </c>
      <c r="K672" s="81">
        <f t="shared" si="337"/>
        <v>409.5</v>
      </c>
      <c r="L672" s="81">
        <f t="shared" si="337"/>
        <v>0</v>
      </c>
      <c r="M672" s="81">
        <f t="shared" si="337"/>
        <v>409.5</v>
      </c>
      <c r="N672" s="81">
        <f t="shared" si="337"/>
        <v>0</v>
      </c>
      <c r="O672" s="81">
        <f t="shared" si="337"/>
        <v>409.5</v>
      </c>
      <c r="P672" s="81">
        <f t="shared" si="337"/>
        <v>0</v>
      </c>
      <c r="Q672" s="81">
        <f t="shared" si="337"/>
        <v>409.5</v>
      </c>
      <c r="R672" s="81">
        <f t="shared" si="337"/>
        <v>0</v>
      </c>
    </row>
    <row r="673" spans="1:18" ht="43.5" customHeight="1">
      <c r="A673" s="109" t="s">
        <v>505</v>
      </c>
      <c r="B673" s="111">
        <v>546</v>
      </c>
      <c r="C673" s="110" t="s">
        <v>118</v>
      </c>
      <c r="D673" s="110" t="s">
        <v>128</v>
      </c>
      <c r="E673" s="110" t="s">
        <v>503</v>
      </c>
      <c r="F673" s="110"/>
      <c r="G673" s="81">
        <f>G674</f>
        <v>409.5</v>
      </c>
      <c r="H673" s="81">
        <f t="shared" si="337"/>
        <v>0</v>
      </c>
      <c r="I673" s="81">
        <f t="shared" si="337"/>
        <v>409.5</v>
      </c>
      <c r="J673" s="81">
        <f t="shared" si="337"/>
        <v>0</v>
      </c>
      <c r="K673" s="81">
        <f t="shared" si="337"/>
        <v>409.5</v>
      </c>
      <c r="L673" s="81">
        <f t="shared" si="337"/>
        <v>0</v>
      </c>
      <c r="M673" s="81">
        <f t="shared" si="337"/>
        <v>409.5</v>
      </c>
      <c r="N673" s="81">
        <f t="shared" si="337"/>
        <v>0</v>
      </c>
      <c r="O673" s="81">
        <f t="shared" si="337"/>
        <v>409.5</v>
      </c>
      <c r="P673" s="81">
        <f t="shared" si="337"/>
        <v>0</v>
      </c>
      <c r="Q673" s="81">
        <f t="shared" si="337"/>
        <v>409.5</v>
      </c>
      <c r="R673" s="81">
        <f t="shared" si="337"/>
        <v>0</v>
      </c>
    </row>
    <row r="674" spans="1:18" ht="42" customHeight="1">
      <c r="A674" s="109" t="s">
        <v>85</v>
      </c>
      <c r="B674" s="111">
        <v>546</v>
      </c>
      <c r="C674" s="110" t="s">
        <v>118</v>
      </c>
      <c r="D674" s="110" t="s">
        <v>128</v>
      </c>
      <c r="E674" s="110" t="s">
        <v>503</v>
      </c>
      <c r="F674" s="110" t="s">
        <v>176</v>
      </c>
      <c r="G674" s="81">
        <f>H674+I674+J674</f>
        <v>409.5</v>
      </c>
      <c r="H674" s="81"/>
      <c r="I674" s="81">
        <v>409.5</v>
      </c>
      <c r="J674" s="81"/>
      <c r="K674" s="81">
        <f>L674+M674+N674</f>
        <v>409.5</v>
      </c>
      <c r="L674" s="81"/>
      <c r="M674" s="81">
        <v>409.5</v>
      </c>
      <c r="N674" s="81"/>
      <c r="O674" s="81">
        <f>P674+Q674+R674</f>
        <v>409.5</v>
      </c>
      <c r="P674" s="81"/>
      <c r="Q674" s="81">
        <v>409.5</v>
      </c>
      <c r="R674" s="81"/>
    </row>
    <row r="675" spans="1:18" ht="18.75">
      <c r="A675" s="109" t="s">
        <v>149</v>
      </c>
      <c r="B675" s="111">
        <v>546</v>
      </c>
      <c r="C675" s="110" t="s">
        <v>134</v>
      </c>
      <c r="D675" s="110" t="s">
        <v>373</v>
      </c>
      <c r="E675" s="110"/>
      <c r="F675" s="110"/>
      <c r="G675" s="81">
        <f>G676</f>
        <v>8900.5</v>
      </c>
      <c r="H675" s="81">
        <f aca="true" t="shared" si="338" ref="G675:R676">H676</f>
        <v>600</v>
      </c>
      <c r="I675" s="81">
        <f t="shared" si="338"/>
        <v>7923</v>
      </c>
      <c r="J675" s="81">
        <f t="shared" si="338"/>
        <v>377.5</v>
      </c>
      <c r="K675" s="81">
        <f t="shared" si="338"/>
        <v>9339.2</v>
      </c>
      <c r="L675" s="81">
        <f t="shared" si="338"/>
        <v>600</v>
      </c>
      <c r="M675" s="81">
        <f t="shared" si="338"/>
        <v>8361.7</v>
      </c>
      <c r="N675" s="81">
        <f t="shared" si="338"/>
        <v>377.5</v>
      </c>
      <c r="O675" s="81">
        <f t="shared" si="338"/>
        <v>9339.2</v>
      </c>
      <c r="P675" s="81">
        <f t="shared" si="338"/>
        <v>600</v>
      </c>
      <c r="Q675" s="81">
        <f t="shared" si="338"/>
        <v>8361.7</v>
      </c>
      <c r="R675" s="81">
        <f t="shared" si="338"/>
        <v>377.5</v>
      </c>
    </row>
    <row r="676" spans="1:18" ht="18.75">
      <c r="A676" s="109" t="s">
        <v>150</v>
      </c>
      <c r="B676" s="111">
        <v>546</v>
      </c>
      <c r="C676" s="110" t="s">
        <v>134</v>
      </c>
      <c r="D676" s="110" t="s">
        <v>116</v>
      </c>
      <c r="E676" s="110"/>
      <c r="F676" s="110"/>
      <c r="G676" s="81">
        <f t="shared" si="338"/>
        <v>8900.5</v>
      </c>
      <c r="H676" s="81">
        <f t="shared" si="338"/>
        <v>600</v>
      </c>
      <c r="I676" s="81">
        <f t="shared" si="338"/>
        <v>7923</v>
      </c>
      <c r="J676" s="81">
        <f t="shared" si="338"/>
        <v>377.5</v>
      </c>
      <c r="K676" s="81">
        <f t="shared" si="338"/>
        <v>9339.2</v>
      </c>
      <c r="L676" s="81">
        <f t="shared" si="338"/>
        <v>600</v>
      </c>
      <c r="M676" s="81">
        <f t="shared" si="338"/>
        <v>8361.7</v>
      </c>
      <c r="N676" s="81">
        <f t="shared" si="338"/>
        <v>377.5</v>
      </c>
      <c r="O676" s="81">
        <f t="shared" si="338"/>
        <v>9339.2</v>
      </c>
      <c r="P676" s="81">
        <f t="shared" si="338"/>
        <v>600</v>
      </c>
      <c r="Q676" s="81">
        <f t="shared" si="338"/>
        <v>8361.7</v>
      </c>
      <c r="R676" s="81">
        <f t="shared" si="338"/>
        <v>377.5</v>
      </c>
    </row>
    <row r="677" spans="1:18" ht="45" customHeight="1">
      <c r="A677" s="109" t="s">
        <v>434</v>
      </c>
      <c r="B677" s="111">
        <v>546</v>
      </c>
      <c r="C677" s="110" t="s">
        <v>134</v>
      </c>
      <c r="D677" s="110" t="s">
        <v>116</v>
      </c>
      <c r="E677" s="110" t="s">
        <v>275</v>
      </c>
      <c r="F677" s="110"/>
      <c r="G677" s="81">
        <f>G678+G694+G699+G702+G689</f>
        <v>8900.5</v>
      </c>
      <c r="H677" s="81">
        <f>H678+H694+H699+H702+H689</f>
        <v>600</v>
      </c>
      <c r="I677" s="81">
        <f>I678+I694+I699+I702+I689</f>
        <v>7923</v>
      </c>
      <c r="J677" s="81">
        <f>J678+J694+J699+J702+J689</f>
        <v>377.5</v>
      </c>
      <c r="K677" s="81">
        <f aca="true" t="shared" si="339" ref="K677:R677">K678+K694+K699+K702+K689</f>
        <v>9339.2</v>
      </c>
      <c r="L677" s="81">
        <f t="shared" si="339"/>
        <v>600</v>
      </c>
      <c r="M677" s="81">
        <f t="shared" si="339"/>
        <v>8361.7</v>
      </c>
      <c r="N677" s="81">
        <f t="shared" si="339"/>
        <v>377.5</v>
      </c>
      <c r="O677" s="81">
        <f t="shared" si="339"/>
        <v>9339.2</v>
      </c>
      <c r="P677" s="81">
        <f t="shared" si="339"/>
        <v>600</v>
      </c>
      <c r="Q677" s="81">
        <f t="shared" si="339"/>
        <v>8361.7</v>
      </c>
      <c r="R677" s="81">
        <f t="shared" si="339"/>
        <v>377.5</v>
      </c>
    </row>
    <row r="678" spans="1:18" ht="24" customHeight="1">
      <c r="A678" s="109" t="s">
        <v>0</v>
      </c>
      <c r="B678" s="111">
        <v>546</v>
      </c>
      <c r="C678" s="110" t="s">
        <v>134</v>
      </c>
      <c r="D678" s="110" t="s">
        <v>116</v>
      </c>
      <c r="E678" s="110" t="s">
        <v>1</v>
      </c>
      <c r="F678" s="110"/>
      <c r="G678" s="81">
        <f>G679+G681+G683+G685+G687</f>
        <v>8187.599999999999</v>
      </c>
      <c r="H678" s="81">
        <f aca="true" t="shared" si="340" ref="H678:R678">H679+H681+H683+H685+H687</f>
        <v>600</v>
      </c>
      <c r="I678" s="81">
        <f t="shared" si="340"/>
        <v>7447.599999999999</v>
      </c>
      <c r="J678" s="81">
        <f t="shared" si="340"/>
        <v>140</v>
      </c>
      <c r="K678" s="81">
        <f t="shared" si="340"/>
        <v>8626.300000000001</v>
      </c>
      <c r="L678" s="81">
        <f t="shared" si="340"/>
        <v>600</v>
      </c>
      <c r="M678" s="81">
        <f t="shared" si="340"/>
        <v>7886.3</v>
      </c>
      <c r="N678" s="81">
        <f t="shared" si="340"/>
        <v>140</v>
      </c>
      <c r="O678" s="81">
        <f t="shared" si="340"/>
        <v>8626.300000000001</v>
      </c>
      <c r="P678" s="81">
        <f t="shared" si="340"/>
        <v>600</v>
      </c>
      <c r="Q678" s="81">
        <f t="shared" si="340"/>
        <v>7886.3</v>
      </c>
      <c r="R678" s="81">
        <f t="shared" si="340"/>
        <v>140</v>
      </c>
    </row>
    <row r="679" spans="1:18" ht="22.5" customHeight="1">
      <c r="A679" s="109" t="s">
        <v>335</v>
      </c>
      <c r="B679" s="111">
        <v>546</v>
      </c>
      <c r="C679" s="110" t="s">
        <v>134</v>
      </c>
      <c r="D679" s="110" t="s">
        <v>116</v>
      </c>
      <c r="E679" s="110" t="s">
        <v>3</v>
      </c>
      <c r="F679" s="110"/>
      <c r="G679" s="81">
        <f>G680</f>
        <v>5268.3</v>
      </c>
      <c r="H679" s="81">
        <f aca="true" t="shared" si="341" ref="H679:R679">H680</f>
        <v>0</v>
      </c>
      <c r="I679" s="81">
        <f t="shared" si="341"/>
        <v>5268.3</v>
      </c>
      <c r="J679" s="81">
        <f t="shared" si="341"/>
        <v>0</v>
      </c>
      <c r="K679" s="81">
        <f t="shared" si="341"/>
        <v>5710.5</v>
      </c>
      <c r="L679" s="81">
        <f t="shared" si="341"/>
        <v>0</v>
      </c>
      <c r="M679" s="81">
        <f t="shared" si="341"/>
        <v>5710.5</v>
      </c>
      <c r="N679" s="81">
        <f t="shared" si="341"/>
        <v>0</v>
      </c>
      <c r="O679" s="81">
        <f t="shared" si="341"/>
        <v>5703.1</v>
      </c>
      <c r="P679" s="81">
        <f t="shared" si="341"/>
        <v>0</v>
      </c>
      <c r="Q679" s="81">
        <f t="shared" si="341"/>
        <v>5703.1</v>
      </c>
      <c r="R679" s="81">
        <f t="shared" si="341"/>
        <v>0</v>
      </c>
    </row>
    <row r="680" spans="1:18" ht="18.75">
      <c r="A680" s="109" t="s">
        <v>179</v>
      </c>
      <c r="B680" s="111">
        <v>546</v>
      </c>
      <c r="C680" s="110" t="s">
        <v>134</v>
      </c>
      <c r="D680" s="110" t="s">
        <v>116</v>
      </c>
      <c r="E680" s="110" t="s">
        <v>3</v>
      </c>
      <c r="F680" s="110" t="s">
        <v>178</v>
      </c>
      <c r="G680" s="81">
        <f>H680+I680+J680</f>
        <v>5268.3</v>
      </c>
      <c r="H680" s="81"/>
      <c r="I680" s="81">
        <v>5268.3</v>
      </c>
      <c r="J680" s="81"/>
      <c r="K680" s="81">
        <f>L680+M680+N680</f>
        <v>5710.5</v>
      </c>
      <c r="L680" s="81"/>
      <c r="M680" s="81">
        <v>5710.5</v>
      </c>
      <c r="N680" s="81"/>
      <c r="O680" s="81">
        <f>P680+Q680+R680</f>
        <v>5703.1</v>
      </c>
      <c r="P680" s="85"/>
      <c r="Q680" s="85">
        <v>5703.1</v>
      </c>
      <c r="R680" s="85"/>
    </row>
    <row r="681" spans="1:18" ht="18.75">
      <c r="A681" s="109" t="s">
        <v>435</v>
      </c>
      <c r="B681" s="111">
        <v>546</v>
      </c>
      <c r="C681" s="110" t="s">
        <v>134</v>
      </c>
      <c r="D681" s="110" t="s">
        <v>116</v>
      </c>
      <c r="E681" s="110" t="s">
        <v>2</v>
      </c>
      <c r="F681" s="110"/>
      <c r="G681" s="81">
        <f>G682</f>
        <v>110</v>
      </c>
      <c r="H681" s="81">
        <f aca="true" t="shared" si="342" ref="H681:R681">H682</f>
        <v>0</v>
      </c>
      <c r="I681" s="81">
        <f t="shared" si="342"/>
        <v>110</v>
      </c>
      <c r="J681" s="81">
        <f t="shared" si="342"/>
        <v>0</v>
      </c>
      <c r="K681" s="81">
        <f t="shared" si="342"/>
        <v>80</v>
      </c>
      <c r="L681" s="81">
        <f t="shared" si="342"/>
        <v>0</v>
      </c>
      <c r="M681" s="81">
        <f t="shared" si="342"/>
        <v>80</v>
      </c>
      <c r="N681" s="81">
        <f t="shared" si="342"/>
        <v>0</v>
      </c>
      <c r="O681" s="81">
        <f t="shared" si="342"/>
        <v>80</v>
      </c>
      <c r="P681" s="81">
        <f t="shared" si="342"/>
        <v>0</v>
      </c>
      <c r="Q681" s="81">
        <f t="shared" si="342"/>
        <v>80</v>
      </c>
      <c r="R681" s="81">
        <f t="shared" si="342"/>
        <v>0</v>
      </c>
    </row>
    <row r="682" spans="1:18" ht="18.75">
      <c r="A682" s="109" t="s">
        <v>179</v>
      </c>
      <c r="B682" s="111">
        <v>546</v>
      </c>
      <c r="C682" s="110" t="s">
        <v>134</v>
      </c>
      <c r="D682" s="110" t="s">
        <v>116</v>
      </c>
      <c r="E682" s="110" t="s">
        <v>2</v>
      </c>
      <c r="F682" s="110" t="s">
        <v>178</v>
      </c>
      <c r="G682" s="81">
        <f>H682+I682+J682</f>
        <v>110</v>
      </c>
      <c r="H682" s="81"/>
      <c r="I682" s="81">
        <v>110</v>
      </c>
      <c r="J682" s="81"/>
      <c r="K682" s="81">
        <f>L682+M682+N682</f>
        <v>80</v>
      </c>
      <c r="L682" s="81"/>
      <c r="M682" s="81">
        <v>80</v>
      </c>
      <c r="N682" s="81"/>
      <c r="O682" s="81">
        <f>P682+Q682+R682</f>
        <v>80</v>
      </c>
      <c r="P682" s="91"/>
      <c r="Q682" s="91">
        <v>80</v>
      </c>
      <c r="R682" s="91"/>
    </row>
    <row r="683" spans="1:18" ht="82.5" customHeight="1">
      <c r="A683" s="109" t="s">
        <v>608</v>
      </c>
      <c r="B683" s="111">
        <v>546</v>
      </c>
      <c r="C683" s="110" t="s">
        <v>134</v>
      </c>
      <c r="D683" s="110" t="s">
        <v>116</v>
      </c>
      <c r="E683" s="110" t="s">
        <v>78</v>
      </c>
      <c r="F683" s="110"/>
      <c r="G683" s="81">
        <f>G684</f>
        <v>140</v>
      </c>
      <c r="H683" s="81">
        <f aca="true" t="shared" si="343" ref="H683:R683">H684</f>
        <v>0</v>
      </c>
      <c r="I683" s="81">
        <f t="shared" si="343"/>
        <v>0</v>
      </c>
      <c r="J683" s="81">
        <f t="shared" si="343"/>
        <v>140</v>
      </c>
      <c r="K683" s="81">
        <f t="shared" si="343"/>
        <v>140</v>
      </c>
      <c r="L683" s="81">
        <f t="shared" si="343"/>
        <v>0</v>
      </c>
      <c r="M683" s="81">
        <f t="shared" si="343"/>
        <v>0</v>
      </c>
      <c r="N683" s="81">
        <f t="shared" si="343"/>
        <v>140</v>
      </c>
      <c r="O683" s="81">
        <f t="shared" si="343"/>
        <v>140</v>
      </c>
      <c r="P683" s="81">
        <f t="shared" si="343"/>
        <v>0</v>
      </c>
      <c r="Q683" s="81">
        <f t="shared" si="343"/>
        <v>0</v>
      </c>
      <c r="R683" s="81">
        <f t="shared" si="343"/>
        <v>140</v>
      </c>
    </row>
    <row r="684" spans="1:18" ht="18.75">
      <c r="A684" s="109" t="s">
        <v>179</v>
      </c>
      <c r="B684" s="111">
        <v>546</v>
      </c>
      <c r="C684" s="110" t="s">
        <v>134</v>
      </c>
      <c r="D684" s="110" t="s">
        <v>116</v>
      </c>
      <c r="E684" s="110" t="s">
        <v>78</v>
      </c>
      <c r="F684" s="110" t="s">
        <v>178</v>
      </c>
      <c r="G684" s="81">
        <f>H684+I684+J684</f>
        <v>140</v>
      </c>
      <c r="H684" s="81"/>
      <c r="I684" s="81"/>
      <c r="J684" s="81">
        <v>140</v>
      </c>
      <c r="K684" s="81">
        <f>L684+M684+N684</f>
        <v>140</v>
      </c>
      <c r="L684" s="81"/>
      <c r="M684" s="81"/>
      <c r="N684" s="81">
        <v>140</v>
      </c>
      <c r="O684" s="81">
        <f>P684+Q684+R684</f>
        <v>140</v>
      </c>
      <c r="P684" s="81"/>
      <c r="Q684" s="81"/>
      <c r="R684" s="81">
        <v>140</v>
      </c>
    </row>
    <row r="685" spans="1:18" ht="41.25" customHeight="1">
      <c r="A685" s="112" t="s">
        <v>673</v>
      </c>
      <c r="B685" s="111">
        <v>546</v>
      </c>
      <c r="C685" s="110" t="s">
        <v>134</v>
      </c>
      <c r="D685" s="110" t="s">
        <v>116</v>
      </c>
      <c r="E685" s="110" t="s">
        <v>427</v>
      </c>
      <c r="F685" s="110"/>
      <c r="G685" s="81">
        <f>G686</f>
        <v>2002.6</v>
      </c>
      <c r="H685" s="81">
        <f aca="true" t="shared" si="344" ref="H685:R685">H686</f>
        <v>0</v>
      </c>
      <c r="I685" s="81">
        <f t="shared" si="344"/>
        <v>2002.6</v>
      </c>
      <c r="J685" s="81">
        <f t="shared" si="344"/>
        <v>0</v>
      </c>
      <c r="K685" s="81">
        <f t="shared" si="344"/>
        <v>2029.1</v>
      </c>
      <c r="L685" s="81">
        <f t="shared" si="344"/>
        <v>0</v>
      </c>
      <c r="M685" s="81">
        <f t="shared" si="344"/>
        <v>2029.1</v>
      </c>
      <c r="N685" s="81">
        <f t="shared" si="344"/>
        <v>0</v>
      </c>
      <c r="O685" s="81">
        <f t="shared" si="344"/>
        <v>2036.5</v>
      </c>
      <c r="P685" s="81">
        <f t="shared" si="344"/>
        <v>0</v>
      </c>
      <c r="Q685" s="81">
        <f t="shared" si="344"/>
        <v>2036.5</v>
      </c>
      <c r="R685" s="81">
        <f t="shared" si="344"/>
        <v>0</v>
      </c>
    </row>
    <row r="686" spans="1:18" ht="18.75">
      <c r="A686" s="109" t="s">
        <v>179</v>
      </c>
      <c r="B686" s="111">
        <v>546</v>
      </c>
      <c r="C686" s="110" t="s">
        <v>134</v>
      </c>
      <c r="D686" s="110" t="s">
        <v>116</v>
      </c>
      <c r="E686" s="110" t="s">
        <v>427</v>
      </c>
      <c r="F686" s="110" t="s">
        <v>178</v>
      </c>
      <c r="G686" s="81">
        <f>H686+I686+J686</f>
        <v>2002.6</v>
      </c>
      <c r="H686" s="81"/>
      <c r="I686" s="81">
        <v>2002.6</v>
      </c>
      <c r="J686" s="81"/>
      <c r="K686" s="81">
        <f>L686+M686+N686</f>
        <v>2029.1</v>
      </c>
      <c r="L686" s="81"/>
      <c r="M686" s="81">
        <v>2029.1</v>
      </c>
      <c r="N686" s="81"/>
      <c r="O686" s="81">
        <f>P686+Q686+R686</f>
        <v>2036.5</v>
      </c>
      <c r="P686" s="85"/>
      <c r="Q686" s="85">
        <v>2036.5</v>
      </c>
      <c r="R686" s="85"/>
    </row>
    <row r="687" spans="1:18" ht="61.5" customHeight="1">
      <c r="A687" s="109" t="s">
        <v>558</v>
      </c>
      <c r="B687" s="111">
        <v>546</v>
      </c>
      <c r="C687" s="110" t="s">
        <v>134</v>
      </c>
      <c r="D687" s="110" t="s">
        <v>116</v>
      </c>
      <c r="E687" s="110" t="s">
        <v>557</v>
      </c>
      <c r="F687" s="110"/>
      <c r="G687" s="81">
        <f>G688</f>
        <v>666.7</v>
      </c>
      <c r="H687" s="81">
        <f aca="true" t="shared" si="345" ref="H687:R687">H688</f>
        <v>600</v>
      </c>
      <c r="I687" s="81">
        <f t="shared" si="345"/>
        <v>66.7</v>
      </c>
      <c r="J687" s="81">
        <f t="shared" si="345"/>
        <v>0</v>
      </c>
      <c r="K687" s="81">
        <f t="shared" si="345"/>
        <v>666.7</v>
      </c>
      <c r="L687" s="81">
        <f t="shared" si="345"/>
        <v>600</v>
      </c>
      <c r="M687" s="81">
        <f t="shared" si="345"/>
        <v>66.7</v>
      </c>
      <c r="N687" s="81">
        <f t="shared" si="345"/>
        <v>0</v>
      </c>
      <c r="O687" s="81">
        <f t="shared" si="345"/>
        <v>666.7</v>
      </c>
      <c r="P687" s="81">
        <f t="shared" si="345"/>
        <v>600</v>
      </c>
      <c r="Q687" s="81">
        <f t="shared" si="345"/>
        <v>66.7</v>
      </c>
      <c r="R687" s="81">
        <f t="shared" si="345"/>
        <v>0</v>
      </c>
    </row>
    <row r="688" spans="1:18" ht="18.75">
      <c r="A688" s="109" t="s">
        <v>179</v>
      </c>
      <c r="B688" s="111">
        <v>546</v>
      </c>
      <c r="C688" s="110" t="s">
        <v>134</v>
      </c>
      <c r="D688" s="110" t="s">
        <v>116</v>
      </c>
      <c r="E688" s="110" t="s">
        <v>557</v>
      </c>
      <c r="F688" s="110" t="s">
        <v>178</v>
      </c>
      <c r="G688" s="81">
        <f>H688+I688+J688</f>
        <v>666.7</v>
      </c>
      <c r="H688" s="81">
        <v>600</v>
      </c>
      <c r="I688" s="81">
        <v>66.7</v>
      </c>
      <c r="J688" s="81"/>
      <c r="K688" s="81">
        <f>L688+M688+N688</f>
        <v>666.7</v>
      </c>
      <c r="L688" s="81">
        <v>600</v>
      </c>
      <c r="M688" s="81">
        <v>66.7</v>
      </c>
      <c r="N688" s="81"/>
      <c r="O688" s="81">
        <f>P688+Q688+R688</f>
        <v>666.7</v>
      </c>
      <c r="P688" s="81">
        <v>600</v>
      </c>
      <c r="Q688" s="81">
        <v>66.7</v>
      </c>
      <c r="R688" s="85"/>
    </row>
    <row r="689" spans="1:18" ht="45" customHeight="1">
      <c r="A689" s="109" t="s">
        <v>436</v>
      </c>
      <c r="B689" s="111">
        <v>546</v>
      </c>
      <c r="C689" s="110" t="s">
        <v>134</v>
      </c>
      <c r="D689" s="110" t="s">
        <v>116</v>
      </c>
      <c r="E689" s="110" t="s">
        <v>5</v>
      </c>
      <c r="F689" s="110"/>
      <c r="G689" s="81">
        <f>G690+G692</f>
        <v>50</v>
      </c>
      <c r="H689" s="81">
        <f aca="true" t="shared" si="346" ref="H689:R689">H690+H692</f>
        <v>0</v>
      </c>
      <c r="I689" s="81">
        <f t="shared" si="346"/>
        <v>30</v>
      </c>
      <c r="J689" s="81">
        <f t="shared" si="346"/>
        <v>20</v>
      </c>
      <c r="K689" s="81">
        <f t="shared" si="346"/>
        <v>50</v>
      </c>
      <c r="L689" s="81">
        <f t="shared" si="346"/>
        <v>0</v>
      </c>
      <c r="M689" s="81">
        <f t="shared" si="346"/>
        <v>30</v>
      </c>
      <c r="N689" s="81">
        <f t="shared" si="346"/>
        <v>20</v>
      </c>
      <c r="O689" s="81">
        <f t="shared" si="346"/>
        <v>50</v>
      </c>
      <c r="P689" s="81">
        <f t="shared" si="346"/>
        <v>0</v>
      </c>
      <c r="Q689" s="81">
        <f t="shared" si="346"/>
        <v>30</v>
      </c>
      <c r="R689" s="81">
        <f t="shared" si="346"/>
        <v>20</v>
      </c>
    </row>
    <row r="690" spans="1:18" ht="22.5" customHeight="1">
      <c r="A690" s="109" t="s">
        <v>435</v>
      </c>
      <c r="B690" s="111">
        <v>546</v>
      </c>
      <c r="C690" s="110" t="s">
        <v>134</v>
      </c>
      <c r="D690" s="110" t="s">
        <v>116</v>
      </c>
      <c r="E690" s="110" t="s">
        <v>6</v>
      </c>
      <c r="F690" s="110"/>
      <c r="G690" s="81">
        <f>G691</f>
        <v>30</v>
      </c>
      <c r="H690" s="81">
        <f aca="true" t="shared" si="347" ref="H690:R690">H691</f>
        <v>0</v>
      </c>
      <c r="I690" s="81">
        <f t="shared" si="347"/>
        <v>30</v>
      </c>
      <c r="J690" s="81">
        <f t="shared" si="347"/>
        <v>0</v>
      </c>
      <c r="K690" s="81">
        <f t="shared" si="347"/>
        <v>30</v>
      </c>
      <c r="L690" s="81">
        <f t="shared" si="347"/>
        <v>0</v>
      </c>
      <c r="M690" s="81">
        <f t="shared" si="347"/>
        <v>30</v>
      </c>
      <c r="N690" s="81">
        <f t="shared" si="347"/>
        <v>0</v>
      </c>
      <c r="O690" s="81">
        <f t="shared" si="347"/>
        <v>30</v>
      </c>
      <c r="P690" s="81">
        <f t="shared" si="347"/>
        <v>0</v>
      </c>
      <c r="Q690" s="81">
        <f t="shared" si="347"/>
        <v>30</v>
      </c>
      <c r="R690" s="81">
        <f t="shared" si="347"/>
        <v>0</v>
      </c>
    </row>
    <row r="691" spans="1:18" ht="18.75">
      <c r="A691" s="109" t="s">
        <v>179</v>
      </c>
      <c r="B691" s="111">
        <v>546</v>
      </c>
      <c r="C691" s="110" t="s">
        <v>134</v>
      </c>
      <c r="D691" s="110" t="s">
        <v>116</v>
      </c>
      <c r="E691" s="110" t="s">
        <v>6</v>
      </c>
      <c r="F691" s="110" t="s">
        <v>178</v>
      </c>
      <c r="G691" s="81">
        <f>H691+I691+J691</f>
        <v>30</v>
      </c>
      <c r="H691" s="81"/>
      <c r="I691" s="81">
        <v>30</v>
      </c>
      <c r="J691" s="81"/>
      <c r="K691" s="81">
        <f>L691+M691+N691</f>
        <v>30</v>
      </c>
      <c r="L691" s="81"/>
      <c r="M691" s="81">
        <v>30</v>
      </c>
      <c r="N691" s="81"/>
      <c r="O691" s="81">
        <f>P691+Q691+R691</f>
        <v>30</v>
      </c>
      <c r="P691" s="85"/>
      <c r="Q691" s="85">
        <v>30</v>
      </c>
      <c r="R691" s="85"/>
    </row>
    <row r="692" spans="1:18" ht="78" customHeight="1">
      <c r="A692" s="109" t="s">
        <v>608</v>
      </c>
      <c r="B692" s="111">
        <v>546</v>
      </c>
      <c r="C692" s="110" t="s">
        <v>134</v>
      </c>
      <c r="D692" s="110" t="s">
        <v>116</v>
      </c>
      <c r="E692" s="110" t="s">
        <v>77</v>
      </c>
      <c r="F692" s="110"/>
      <c r="G692" s="81">
        <f>G693</f>
        <v>20</v>
      </c>
      <c r="H692" s="81">
        <f aca="true" t="shared" si="348" ref="H692:R692">H693</f>
        <v>0</v>
      </c>
      <c r="I692" s="81">
        <f t="shared" si="348"/>
        <v>0</v>
      </c>
      <c r="J692" s="81">
        <f t="shared" si="348"/>
        <v>20</v>
      </c>
      <c r="K692" s="81">
        <f t="shared" si="348"/>
        <v>20</v>
      </c>
      <c r="L692" s="81">
        <f t="shared" si="348"/>
        <v>0</v>
      </c>
      <c r="M692" s="81">
        <f t="shared" si="348"/>
        <v>0</v>
      </c>
      <c r="N692" s="81">
        <f t="shared" si="348"/>
        <v>20</v>
      </c>
      <c r="O692" s="81">
        <f t="shared" si="348"/>
        <v>20</v>
      </c>
      <c r="P692" s="81">
        <f t="shared" si="348"/>
        <v>0</v>
      </c>
      <c r="Q692" s="81">
        <f t="shared" si="348"/>
        <v>0</v>
      </c>
      <c r="R692" s="81">
        <f t="shared" si="348"/>
        <v>20</v>
      </c>
    </row>
    <row r="693" spans="1:18" ht="18.75">
      <c r="A693" s="109" t="s">
        <v>179</v>
      </c>
      <c r="B693" s="111">
        <v>546</v>
      </c>
      <c r="C693" s="110" t="s">
        <v>134</v>
      </c>
      <c r="D693" s="110" t="s">
        <v>116</v>
      </c>
      <c r="E693" s="110" t="s">
        <v>77</v>
      </c>
      <c r="F693" s="110" t="s">
        <v>178</v>
      </c>
      <c r="G693" s="81">
        <f>H693+I693+J693</f>
        <v>20</v>
      </c>
      <c r="H693" s="81"/>
      <c r="I693" s="81"/>
      <c r="J693" s="81">
        <v>20</v>
      </c>
      <c r="K693" s="81">
        <f>L693+M693+N693</f>
        <v>20</v>
      </c>
      <c r="L693" s="81"/>
      <c r="M693" s="81"/>
      <c r="N693" s="81">
        <v>20</v>
      </c>
      <c r="O693" s="81">
        <f>P693+Q693+R693</f>
        <v>20</v>
      </c>
      <c r="P693" s="85"/>
      <c r="Q693" s="85"/>
      <c r="R693" s="85">
        <v>20</v>
      </c>
    </row>
    <row r="694" spans="1:18" ht="25.5" customHeight="1">
      <c r="A694" s="109" t="s">
        <v>4</v>
      </c>
      <c r="B694" s="111">
        <v>546</v>
      </c>
      <c r="C694" s="110" t="s">
        <v>134</v>
      </c>
      <c r="D694" s="110" t="s">
        <v>116</v>
      </c>
      <c r="E694" s="110" t="s">
        <v>7</v>
      </c>
      <c r="F694" s="110"/>
      <c r="G694" s="81">
        <f>G697+G695</f>
        <v>350.8</v>
      </c>
      <c r="H694" s="81">
        <f aca="true" t="shared" si="349" ref="H694:R694">H697+H695</f>
        <v>0</v>
      </c>
      <c r="I694" s="81">
        <f t="shared" si="349"/>
        <v>253.3</v>
      </c>
      <c r="J694" s="81">
        <f t="shared" si="349"/>
        <v>97.5</v>
      </c>
      <c r="K694" s="81">
        <f t="shared" si="349"/>
        <v>350.8</v>
      </c>
      <c r="L694" s="81">
        <f t="shared" si="349"/>
        <v>0</v>
      </c>
      <c r="M694" s="81">
        <f t="shared" si="349"/>
        <v>253.3</v>
      </c>
      <c r="N694" s="81">
        <f t="shared" si="349"/>
        <v>97.5</v>
      </c>
      <c r="O694" s="81">
        <f t="shared" si="349"/>
        <v>350.8</v>
      </c>
      <c r="P694" s="81">
        <f t="shared" si="349"/>
        <v>0</v>
      </c>
      <c r="Q694" s="81">
        <f t="shared" si="349"/>
        <v>253.3</v>
      </c>
      <c r="R694" s="81">
        <f t="shared" si="349"/>
        <v>97.5</v>
      </c>
    </row>
    <row r="695" spans="1:18" ht="20.25" customHeight="1">
      <c r="A695" s="109" t="s">
        <v>435</v>
      </c>
      <c r="B695" s="111">
        <v>546</v>
      </c>
      <c r="C695" s="110" t="s">
        <v>134</v>
      </c>
      <c r="D695" s="110" t="s">
        <v>116</v>
      </c>
      <c r="E695" s="110" t="s">
        <v>8</v>
      </c>
      <c r="F695" s="110"/>
      <c r="G695" s="81">
        <f>G696</f>
        <v>253.3</v>
      </c>
      <c r="H695" s="81">
        <f aca="true" t="shared" si="350" ref="H695:R695">H696</f>
        <v>0</v>
      </c>
      <c r="I695" s="81">
        <f t="shared" si="350"/>
        <v>253.3</v>
      </c>
      <c r="J695" s="81">
        <f t="shared" si="350"/>
        <v>0</v>
      </c>
      <c r="K695" s="81">
        <f t="shared" si="350"/>
        <v>253.3</v>
      </c>
      <c r="L695" s="81">
        <f t="shared" si="350"/>
        <v>0</v>
      </c>
      <c r="M695" s="81">
        <f t="shared" si="350"/>
        <v>253.3</v>
      </c>
      <c r="N695" s="81">
        <f t="shared" si="350"/>
        <v>0</v>
      </c>
      <c r="O695" s="81">
        <f t="shared" si="350"/>
        <v>253.3</v>
      </c>
      <c r="P695" s="81">
        <f t="shared" si="350"/>
        <v>0</v>
      </c>
      <c r="Q695" s="81">
        <f t="shared" si="350"/>
        <v>253.3</v>
      </c>
      <c r="R695" s="81">
        <f t="shared" si="350"/>
        <v>0</v>
      </c>
    </row>
    <row r="696" spans="1:18" ht="18.75">
      <c r="A696" s="109" t="s">
        <v>179</v>
      </c>
      <c r="B696" s="111">
        <v>546</v>
      </c>
      <c r="C696" s="110" t="s">
        <v>134</v>
      </c>
      <c r="D696" s="110" t="s">
        <v>116</v>
      </c>
      <c r="E696" s="110" t="s">
        <v>8</v>
      </c>
      <c r="F696" s="110" t="s">
        <v>178</v>
      </c>
      <c r="G696" s="81">
        <f>H696+I696+J696</f>
        <v>253.3</v>
      </c>
      <c r="H696" s="81"/>
      <c r="I696" s="81">
        <v>253.3</v>
      </c>
      <c r="J696" s="81"/>
      <c r="K696" s="81">
        <f>L696+M696+N696</f>
        <v>253.3</v>
      </c>
      <c r="L696" s="81"/>
      <c r="M696" s="81">
        <v>253.3</v>
      </c>
      <c r="N696" s="81"/>
      <c r="O696" s="81">
        <f>P696+Q696+R696</f>
        <v>253.3</v>
      </c>
      <c r="P696" s="85"/>
      <c r="Q696" s="85">
        <v>253.3</v>
      </c>
      <c r="R696" s="85"/>
    </row>
    <row r="697" spans="1:18" ht="73.5" customHeight="1">
      <c r="A697" s="109" t="s">
        <v>608</v>
      </c>
      <c r="B697" s="111">
        <v>546</v>
      </c>
      <c r="C697" s="110" t="s">
        <v>134</v>
      </c>
      <c r="D697" s="110" t="s">
        <v>116</v>
      </c>
      <c r="E697" s="110" t="s">
        <v>437</v>
      </c>
      <c r="F697" s="110"/>
      <c r="G697" s="81">
        <f>G698</f>
        <v>97.5</v>
      </c>
      <c r="H697" s="81">
        <f aca="true" t="shared" si="351" ref="H697:R697">H698</f>
        <v>0</v>
      </c>
      <c r="I697" s="81">
        <f t="shared" si="351"/>
        <v>0</v>
      </c>
      <c r="J697" s="81">
        <f t="shared" si="351"/>
        <v>97.5</v>
      </c>
      <c r="K697" s="81">
        <f t="shared" si="351"/>
        <v>97.5</v>
      </c>
      <c r="L697" s="81">
        <f t="shared" si="351"/>
        <v>0</v>
      </c>
      <c r="M697" s="81">
        <f t="shared" si="351"/>
        <v>0</v>
      </c>
      <c r="N697" s="81">
        <f t="shared" si="351"/>
        <v>97.5</v>
      </c>
      <c r="O697" s="81">
        <f t="shared" si="351"/>
        <v>97.5</v>
      </c>
      <c r="P697" s="81">
        <f t="shared" si="351"/>
        <v>0</v>
      </c>
      <c r="Q697" s="81">
        <f t="shared" si="351"/>
        <v>0</v>
      </c>
      <c r="R697" s="81">
        <f t="shared" si="351"/>
        <v>97.5</v>
      </c>
    </row>
    <row r="698" spans="1:18" ht="18.75">
      <c r="A698" s="109" t="s">
        <v>179</v>
      </c>
      <c r="B698" s="111">
        <v>546</v>
      </c>
      <c r="C698" s="110" t="s">
        <v>134</v>
      </c>
      <c r="D698" s="110" t="s">
        <v>116</v>
      </c>
      <c r="E698" s="110" t="s">
        <v>437</v>
      </c>
      <c r="F698" s="110" t="s">
        <v>178</v>
      </c>
      <c r="G698" s="81">
        <f>H698+I698+J698</f>
        <v>97.5</v>
      </c>
      <c r="H698" s="81"/>
      <c r="I698" s="81"/>
      <c r="J698" s="81">
        <v>97.5</v>
      </c>
      <c r="K698" s="81">
        <f>L698+M698+N698</f>
        <v>97.5</v>
      </c>
      <c r="L698" s="81"/>
      <c r="M698" s="81"/>
      <c r="N698" s="81">
        <v>97.5</v>
      </c>
      <c r="O698" s="81">
        <f>P698+Q698+R698</f>
        <v>97.5</v>
      </c>
      <c r="P698" s="81"/>
      <c r="Q698" s="81"/>
      <c r="R698" s="81">
        <v>97.5</v>
      </c>
    </row>
    <row r="699" spans="1:18" ht="44.25" customHeight="1">
      <c r="A699" s="109" t="s">
        <v>439</v>
      </c>
      <c r="B699" s="111">
        <v>546</v>
      </c>
      <c r="C699" s="110" t="s">
        <v>134</v>
      </c>
      <c r="D699" s="110" t="s">
        <v>116</v>
      </c>
      <c r="E699" s="110" t="s">
        <v>76</v>
      </c>
      <c r="F699" s="110"/>
      <c r="G699" s="81">
        <f>G700</f>
        <v>52.1</v>
      </c>
      <c r="H699" s="81">
        <f aca="true" t="shared" si="352" ref="H699:R700">H700</f>
        <v>0</v>
      </c>
      <c r="I699" s="81">
        <f t="shared" si="352"/>
        <v>52.1</v>
      </c>
      <c r="J699" s="81">
        <f t="shared" si="352"/>
        <v>0</v>
      </c>
      <c r="K699" s="81">
        <f t="shared" si="352"/>
        <v>152.1</v>
      </c>
      <c r="L699" s="81">
        <f t="shared" si="352"/>
        <v>0</v>
      </c>
      <c r="M699" s="81">
        <f t="shared" si="352"/>
        <v>152.1</v>
      </c>
      <c r="N699" s="81">
        <f t="shared" si="352"/>
        <v>0</v>
      </c>
      <c r="O699" s="81">
        <f t="shared" si="352"/>
        <v>152.1</v>
      </c>
      <c r="P699" s="81">
        <f t="shared" si="352"/>
        <v>0</v>
      </c>
      <c r="Q699" s="81">
        <f t="shared" si="352"/>
        <v>152.1</v>
      </c>
      <c r="R699" s="81">
        <f t="shared" si="352"/>
        <v>0</v>
      </c>
    </row>
    <row r="700" spans="1:18" ht="24.75" customHeight="1">
      <c r="A700" s="109" t="s">
        <v>435</v>
      </c>
      <c r="B700" s="111">
        <v>546</v>
      </c>
      <c r="C700" s="110" t="s">
        <v>134</v>
      </c>
      <c r="D700" s="110" t="s">
        <v>116</v>
      </c>
      <c r="E700" s="110" t="s">
        <v>438</v>
      </c>
      <c r="F700" s="110"/>
      <c r="G700" s="81">
        <f>G701</f>
        <v>52.1</v>
      </c>
      <c r="H700" s="81">
        <f t="shared" si="352"/>
        <v>0</v>
      </c>
      <c r="I700" s="81">
        <f t="shared" si="352"/>
        <v>52.1</v>
      </c>
      <c r="J700" s="81">
        <f t="shared" si="352"/>
        <v>0</v>
      </c>
      <c r="K700" s="81">
        <f t="shared" si="352"/>
        <v>152.1</v>
      </c>
      <c r="L700" s="81">
        <f t="shared" si="352"/>
        <v>0</v>
      </c>
      <c r="M700" s="81">
        <f t="shared" si="352"/>
        <v>152.1</v>
      </c>
      <c r="N700" s="81">
        <f t="shared" si="352"/>
        <v>0</v>
      </c>
      <c r="O700" s="81">
        <f t="shared" si="352"/>
        <v>152.1</v>
      </c>
      <c r="P700" s="81">
        <f t="shared" si="352"/>
        <v>0</v>
      </c>
      <c r="Q700" s="81">
        <f t="shared" si="352"/>
        <v>152.1</v>
      </c>
      <c r="R700" s="81">
        <f t="shared" si="352"/>
        <v>0</v>
      </c>
    </row>
    <row r="701" spans="1:18" ht="36" customHeight="1">
      <c r="A701" s="109" t="s">
        <v>86</v>
      </c>
      <c r="B701" s="111">
        <v>546</v>
      </c>
      <c r="C701" s="110" t="s">
        <v>134</v>
      </c>
      <c r="D701" s="110" t="s">
        <v>116</v>
      </c>
      <c r="E701" s="110" t="s">
        <v>438</v>
      </c>
      <c r="F701" s="110" t="s">
        <v>167</v>
      </c>
      <c r="G701" s="81">
        <f>H701+I701+J701</f>
        <v>52.1</v>
      </c>
      <c r="H701" s="81"/>
      <c r="I701" s="81">
        <v>52.1</v>
      </c>
      <c r="J701" s="81"/>
      <c r="K701" s="81">
        <f>L701+M701+N701</f>
        <v>152.1</v>
      </c>
      <c r="L701" s="81"/>
      <c r="M701" s="81">
        <v>152.1</v>
      </c>
      <c r="N701" s="81"/>
      <c r="O701" s="81">
        <f>P701+Q701+R701</f>
        <v>152.1</v>
      </c>
      <c r="P701" s="85"/>
      <c r="Q701" s="85">
        <v>152.1</v>
      </c>
      <c r="R701" s="85"/>
    </row>
    <row r="702" spans="1:18" ht="24" customHeight="1">
      <c r="A702" s="109" t="s">
        <v>75</v>
      </c>
      <c r="B702" s="111">
        <v>546</v>
      </c>
      <c r="C702" s="110" t="s">
        <v>134</v>
      </c>
      <c r="D702" s="110" t="s">
        <v>116</v>
      </c>
      <c r="E702" s="110" t="s">
        <v>440</v>
      </c>
      <c r="F702" s="110"/>
      <c r="G702" s="81">
        <f>G705+G703</f>
        <v>260</v>
      </c>
      <c r="H702" s="81">
        <f aca="true" t="shared" si="353" ref="H702:R702">H705+H703</f>
        <v>0</v>
      </c>
      <c r="I702" s="81">
        <f t="shared" si="353"/>
        <v>140</v>
      </c>
      <c r="J702" s="81">
        <f t="shared" si="353"/>
        <v>120</v>
      </c>
      <c r="K702" s="81">
        <f t="shared" si="353"/>
        <v>160</v>
      </c>
      <c r="L702" s="81">
        <f t="shared" si="353"/>
        <v>0</v>
      </c>
      <c r="M702" s="81">
        <f t="shared" si="353"/>
        <v>40</v>
      </c>
      <c r="N702" s="81">
        <f t="shared" si="353"/>
        <v>120</v>
      </c>
      <c r="O702" s="81">
        <f t="shared" si="353"/>
        <v>160</v>
      </c>
      <c r="P702" s="81">
        <f t="shared" si="353"/>
        <v>0</v>
      </c>
      <c r="Q702" s="81">
        <f t="shared" si="353"/>
        <v>40</v>
      </c>
      <c r="R702" s="81">
        <f t="shared" si="353"/>
        <v>120</v>
      </c>
    </row>
    <row r="703" spans="1:18" ht="22.5" customHeight="1">
      <c r="A703" s="109" t="s">
        <v>435</v>
      </c>
      <c r="B703" s="111">
        <v>546</v>
      </c>
      <c r="C703" s="110" t="s">
        <v>134</v>
      </c>
      <c r="D703" s="110" t="s">
        <v>116</v>
      </c>
      <c r="E703" s="110" t="s">
        <v>578</v>
      </c>
      <c r="F703" s="110"/>
      <c r="G703" s="81">
        <f>G704</f>
        <v>140</v>
      </c>
      <c r="H703" s="81">
        <f aca="true" t="shared" si="354" ref="H703:R703">H704</f>
        <v>0</v>
      </c>
      <c r="I703" s="81">
        <f t="shared" si="354"/>
        <v>140</v>
      </c>
      <c r="J703" s="81">
        <f t="shared" si="354"/>
        <v>0</v>
      </c>
      <c r="K703" s="81">
        <f t="shared" si="354"/>
        <v>40</v>
      </c>
      <c r="L703" s="81">
        <f t="shared" si="354"/>
        <v>0</v>
      </c>
      <c r="M703" s="81">
        <f t="shared" si="354"/>
        <v>40</v>
      </c>
      <c r="N703" s="81">
        <f t="shared" si="354"/>
        <v>0</v>
      </c>
      <c r="O703" s="81">
        <f t="shared" si="354"/>
        <v>40</v>
      </c>
      <c r="P703" s="81">
        <f t="shared" si="354"/>
        <v>0</v>
      </c>
      <c r="Q703" s="81">
        <f t="shared" si="354"/>
        <v>40</v>
      </c>
      <c r="R703" s="81">
        <f t="shared" si="354"/>
        <v>0</v>
      </c>
    </row>
    <row r="704" spans="1:18" ht="21" customHeight="1">
      <c r="A704" s="109" t="s">
        <v>179</v>
      </c>
      <c r="B704" s="111">
        <v>546</v>
      </c>
      <c r="C704" s="110" t="s">
        <v>134</v>
      </c>
      <c r="D704" s="110" t="s">
        <v>116</v>
      </c>
      <c r="E704" s="110" t="s">
        <v>578</v>
      </c>
      <c r="F704" s="110" t="s">
        <v>178</v>
      </c>
      <c r="G704" s="81">
        <f>H704+I704+J704</f>
        <v>140</v>
      </c>
      <c r="H704" s="81"/>
      <c r="I704" s="81">
        <v>140</v>
      </c>
      <c r="J704" s="81"/>
      <c r="K704" s="81">
        <f>L704+M704+N704</f>
        <v>40</v>
      </c>
      <c r="L704" s="81"/>
      <c r="M704" s="81">
        <v>40</v>
      </c>
      <c r="N704" s="81"/>
      <c r="O704" s="81">
        <f>P704+Q704+R704</f>
        <v>40</v>
      </c>
      <c r="P704" s="81"/>
      <c r="Q704" s="81">
        <v>40</v>
      </c>
      <c r="R704" s="81"/>
    </row>
    <row r="705" spans="1:18" ht="82.5" customHeight="1">
      <c r="A705" s="109" t="s">
        <v>608</v>
      </c>
      <c r="B705" s="111">
        <v>546</v>
      </c>
      <c r="C705" s="110" t="s">
        <v>134</v>
      </c>
      <c r="D705" s="110" t="s">
        <v>116</v>
      </c>
      <c r="E705" s="110" t="s">
        <v>441</v>
      </c>
      <c r="F705" s="110"/>
      <c r="G705" s="81">
        <f>G706</f>
        <v>120</v>
      </c>
      <c r="H705" s="81">
        <f aca="true" t="shared" si="355" ref="H705:R705">H706</f>
        <v>0</v>
      </c>
      <c r="I705" s="81">
        <f t="shared" si="355"/>
        <v>0</v>
      </c>
      <c r="J705" s="81">
        <f t="shared" si="355"/>
        <v>120</v>
      </c>
      <c r="K705" s="81">
        <f t="shared" si="355"/>
        <v>120</v>
      </c>
      <c r="L705" s="81">
        <f t="shared" si="355"/>
        <v>0</v>
      </c>
      <c r="M705" s="81">
        <f t="shared" si="355"/>
        <v>0</v>
      </c>
      <c r="N705" s="81">
        <f t="shared" si="355"/>
        <v>120</v>
      </c>
      <c r="O705" s="81">
        <f t="shared" si="355"/>
        <v>120</v>
      </c>
      <c r="P705" s="81">
        <f t="shared" si="355"/>
        <v>0</v>
      </c>
      <c r="Q705" s="81">
        <f t="shared" si="355"/>
        <v>0</v>
      </c>
      <c r="R705" s="81">
        <f t="shared" si="355"/>
        <v>120</v>
      </c>
    </row>
    <row r="706" spans="1:18" ht="18.75">
      <c r="A706" s="109" t="s">
        <v>179</v>
      </c>
      <c r="B706" s="111">
        <v>546</v>
      </c>
      <c r="C706" s="110" t="s">
        <v>134</v>
      </c>
      <c r="D706" s="110" t="s">
        <v>116</v>
      </c>
      <c r="E706" s="110" t="s">
        <v>441</v>
      </c>
      <c r="F706" s="110" t="s">
        <v>178</v>
      </c>
      <c r="G706" s="81">
        <f>H706+I706+J706</f>
        <v>120</v>
      </c>
      <c r="H706" s="81"/>
      <c r="I706" s="81"/>
      <c r="J706" s="81">
        <v>120</v>
      </c>
      <c r="K706" s="81">
        <f>L706+M706+N706</f>
        <v>120</v>
      </c>
      <c r="L706" s="81"/>
      <c r="M706" s="81"/>
      <c r="N706" s="81">
        <v>120</v>
      </c>
      <c r="O706" s="81">
        <f>P706+Q706+R706</f>
        <v>120</v>
      </c>
      <c r="P706" s="85"/>
      <c r="Q706" s="81"/>
      <c r="R706" s="85">
        <v>120</v>
      </c>
    </row>
    <row r="707" spans="1:18" ht="18.75">
      <c r="A707" s="109" t="s">
        <v>695</v>
      </c>
      <c r="B707" s="111">
        <v>546</v>
      </c>
      <c r="C707" s="110" t="s">
        <v>134</v>
      </c>
      <c r="D707" s="110" t="s">
        <v>120</v>
      </c>
      <c r="E707" s="110"/>
      <c r="F707" s="110"/>
      <c r="G707" s="81">
        <f>G708</f>
        <v>51030.4</v>
      </c>
      <c r="H707" s="81">
        <f aca="true" t="shared" si="356" ref="H707:O708">H708</f>
        <v>50000</v>
      </c>
      <c r="I707" s="81">
        <f t="shared" si="356"/>
        <v>1030.4</v>
      </c>
      <c r="J707" s="81">
        <f t="shared" si="356"/>
        <v>0</v>
      </c>
      <c r="K707" s="81">
        <f t="shared" si="356"/>
        <v>0</v>
      </c>
      <c r="L707" s="9">
        <f t="shared" si="356"/>
        <v>0</v>
      </c>
      <c r="M707" s="9">
        <f t="shared" si="356"/>
        <v>0</v>
      </c>
      <c r="N707" s="9">
        <f t="shared" si="356"/>
        <v>0</v>
      </c>
      <c r="O707" s="9">
        <f t="shared" si="356"/>
        <v>0</v>
      </c>
      <c r="P707" s="85"/>
      <c r="Q707" s="81"/>
      <c r="R707" s="85"/>
    </row>
    <row r="708" spans="1:18" ht="37.5">
      <c r="A708" s="109" t="s">
        <v>434</v>
      </c>
      <c r="B708" s="111">
        <v>546</v>
      </c>
      <c r="C708" s="110" t="s">
        <v>134</v>
      </c>
      <c r="D708" s="110" t="s">
        <v>120</v>
      </c>
      <c r="E708" s="110" t="s">
        <v>275</v>
      </c>
      <c r="F708" s="110"/>
      <c r="G708" s="81">
        <f>G709</f>
        <v>51030.4</v>
      </c>
      <c r="H708" s="81">
        <f t="shared" si="356"/>
        <v>50000</v>
      </c>
      <c r="I708" s="81">
        <f t="shared" si="356"/>
        <v>1030.4</v>
      </c>
      <c r="J708" s="81">
        <f t="shared" si="356"/>
        <v>0</v>
      </c>
      <c r="K708" s="81">
        <f t="shared" si="356"/>
        <v>0</v>
      </c>
      <c r="L708" s="9">
        <f t="shared" si="356"/>
        <v>0</v>
      </c>
      <c r="M708" s="9">
        <f t="shared" si="356"/>
        <v>0</v>
      </c>
      <c r="N708" s="9">
        <f t="shared" si="356"/>
        <v>0</v>
      </c>
      <c r="O708" s="9">
        <f t="shared" si="356"/>
        <v>0</v>
      </c>
      <c r="P708" s="85"/>
      <c r="Q708" s="81"/>
      <c r="R708" s="85"/>
    </row>
    <row r="709" spans="1:18" ht="37.5">
      <c r="A709" s="109" t="s">
        <v>75</v>
      </c>
      <c r="B709" s="111">
        <v>546</v>
      </c>
      <c r="C709" s="110" t="s">
        <v>134</v>
      </c>
      <c r="D709" s="110" t="s">
        <v>120</v>
      </c>
      <c r="E709" s="110" t="s">
        <v>440</v>
      </c>
      <c r="F709" s="110"/>
      <c r="G709" s="81">
        <f>G710+G712</f>
        <v>51030.4</v>
      </c>
      <c r="H709" s="81">
        <f aca="true" t="shared" si="357" ref="H709:O709">H710+H712</f>
        <v>50000</v>
      </c>
      <c r="I709" s="81">
        <f t="shared" si="357"/>
        <v>1030.4</v>
      </c>
      <c r="J709" s="81">
        <f t="shared" si="357"/>
        <v>0</v>
      </c>
      <c r="K709" s="81">
        <f t="shared" si="357"/>
        <v>0</v>
      </c>
      <c r="L709" s="9">
        <f t="shared" si="357"/>
        <v>0</v>
      </c>
      <c r="M709" s="9">
        <f t="shared" si="357"/>
        <v>0</v>
      </c>
      <c r="N709" s="9">
        <f t="shared" si="357"/>
        <v>0</v>
      </c>
      <c r="O709" s="9">
        <f t="shared" si="357"/>
        <v>0</v>
      </c>
      <c r="P709" s="85"/>
      <c r="Q709" s="81"/>
      <c r="R709" s="85"/>
    </row>
    <row r="710" spans="1:18" ht="62.25" customHeight="1">
      <c r="A710" s="173" t="s">
        <v>698</v>
      </c>
      <c r="B710" s="111">
        <v>546</v>
      </c>
      <c r="C710" s="110" t="s">
        <v>134</v>
      </c>
      <c r="D710" s="110" t="s">
        <v>120</v>
      </c>
      <c r="E710" s="110" t="s">
        <v>697</v>
      </c>
      <c r="F710" s="110"/>
      <c r="G710" s="81">
        <f>G711</f>
        <v>10</v>
      </c>
      <c r="H710" s="81">
        <f aca="true" t="shared" si="358" ref="H710:O710">H711</f>
        <v>0</v>
      </c>
      <c r="I710" s="81">
        <f t="shared" si="358"/>
        <v>10</v>
      </c>
      <c r="J710" s="81">
        <f t="shared" si="358"/>
        <v>0</v>
      </c>
      <c r="K710" s="81">
        <f t="shared" si="358"/>
        <v>0</v>
      </c>
      <c r="L710" s="9">
        <f t="shared" si="358"/>
        <v>0</v>
      </c>
      <c r="M710" s="9">
        <f t="shared" si="358"/>
        <v>0</v>
      </c>
      <c r="N710" s="9">
        <f t="shared" si="358"/>
        <v>0</v>
      </c>
      <c r="O710" s="9">
        <f t="shared" si="358"/>
        <v>0</v>
      </c>
      <c r="P710" s="85"/>
      <c r="Q710" s="81"/>
      <c r="R710" s="85"/>
    </row>
    <row r="711" spans="1:18" ht="37.5">
      <c r="A711" s="109" t="s">
        <v>86</v>
      </c>
      <c r="B711" s="111">
        <v>546</v>
      </c>
      <c r="C711" s="110" t="s">
        <v>134</v>
      </c>
      <c r="D711" s="110" t="s">
        <v>120</v>
      </c>
      <c r="E711" s="110" t="s">
        <v>697</v>
      </c>
      <c r="F711" s="110" t="s">
        <v>167</v>
      </c>
      <c r="G711" s="81">
        <f>H711+I711+J711</f>
        <v>10</v>
      </c>
      <c r="H711" s="81"/>
      <c r="I711" s="81">
        <v>10</v>
      </c>
      <c r="J711" s="81">
        <f aca="true" t="shared" si="359" ref="J711:O712">J712</f>
        <v>0</v>
      </c>
      <c r="K711" s="81"/>
      <c r="L711" s="9"/>
      <c r="M711" s="9"/>
      <c r="N711" s="9"/>
      <c r="O711" s="9"/>
      <c r="P711" s="85"/>
      <c r="Q711" s="81"/>
      <c r="R711" s="85"/>
    </row>
    <row r="712" spans="1:18" ht="56.25">
      <c r="A712" s="131" t="s">
        <v>625</v>
      </c>
      <c r="B712" s="111">
        <v>546</v>
      </c>
      <c r="C712" s="110" t="s">
        <v>134</v>
      </c>
      <c r="D712" s="110" t="s">
        <v>120</v>
      </c>
      <c r="E712" s="110" t="s">
        <v>659</v>
      </c>
      <c r="F712" s="110"/>
      <c r="G712" s="81">
        <f>G713</f>
        <v>51020.4</v>
      </c>
      <c r="H712" s="81">
        <f>H713</f>
        <v>50000</v>
      </c>
      <c r="I712" s="81">
        <f>I713</f>
        <v>1020.4</v>
      </c>
      <c r="J712" s="81">
        <f t="shared" si="359"/>
        <v>0</v>
      </c>
      <c r="K712" s="81">
        <f t="shared" si="359"/>
        <v>0</v>
      </c>
      <c r="L712" s="9">
        <f t="shared" si="359"/>
        <v>0</v>
      </c>
      <c r="M712" s="9">
        <f t="shared" si="359"/>
        <v>0</v>
      </c>
      <c r="N712" s="9">
        <f t="shared" si="359"/>
        <v>0</v>
      </c>
      <c r="O712" s="9">
        <f t="shared" si="359"/>
        <v>0</v>
      </c>
      <c r="P712" s="85"/>
      <c r="Q712" s="81"/>
      <c r="R712" s="85"/>
    </row>
    <row r="713" spans="1:18" ht="18.75">
      <c r="A713" s="109" t="s">
        <v>696</v>
      </c>
      <c r="B713" s="111">
        <v>546</v>
      </c>
      <c r="C713" s="110" t="s">
        <v>134</v>
      </c>
      <c r="D713" s="110" t="s">
        <v>120</v>
      </c>
      <c r="E713" s="110" t="s">
        <v>659</v>
      </c>
      <c r="F713" s="110" t="s">
        <v>172</v>
      </c>
      <c r="G713" s="81">
        <f>H713+I713+J713</f>
        <v>51020.4</v>
      </c>
      <c r="H713" s="81">
        <v>50000</v>
      </c>
      <c r="I713" s="81">
        <v>1020.4</v>
      </c>
      <c r="J713" s="81"/>
      <c r="K713" s="81"/>
      <c r="L713" s="9"/>
      <c r="M713" s="9"/>
      <c r="N713" s="9"/>
      <c r="O713" s="9"/>
      <c r="P713" s="85"/>
      <c r="Q713" s="81"/>
      <c r="R713" s="85"/>
    </row>
    <row r="714" spans="1:18" ht="27" customHeight="1">
      <c r="A714" s="87" t="s">
        <v>185</v>
      </c>
      <c r="B714" s="89">
        <v>547</v>
      </c>
      <c r="C714" s="89"/>
      <c r="D714" s="89"/>
      <c r="E714" s="89"/>
      <c r="F714" s="89"/>
      <c r="G714" s="88">
        <f>G715</f>
        <v>3241.3999999999996</v>
      </c>
      <c r="H714" s="88">
        <f aca="true" t="shared" si="360" ref="H714:R714">H715</f>
        <v>0</v>
      </c>
      <c r="I714" s="88">
        <f t="shared" si="360"/>
        <v>3241.3999999999996</v>
      </c>
      <c r="J714" s="88">
        <f t="shared" si="360"/>
        <v>0</v>
      </c>
      <c r="K714" s="88">
        <f t="shared" si="360"/>
        <v>3236.8</v>
      </c>
      <c r="L714" s="88">
        <f t="shared" si="360"/>
        <v>0</v>
      </c>
      <c r="M714" s="88">
        <f t="shared" si="360"/>
        <v>3236.8</v>
      </c>
      <c r="N714" s="88">
        <f t="shared" si="360"/>
        <v>0</v>
      </c>
      <c r="O714" s="88">
        <f t="shared" si="360"/>
        <v>3136.8</v>
      </c>
      <c r="P714" s="88">
        <f t="shared" si="360"/>
        <v>0</v>
      </c>
      <c r="Q714" s="88">
        <f t="shared" si="360"/>
        <v>3136.8</v>
      </c>
      <c r="R714" s="88">
        <f t="shared" si="360"/>
        <v>0</v>
      </c>
    </row>
    <row r="715" spans="1:18" ht="18.75">
      <c r="A715" s="109" t="s">
        <v>202</v>
      </c>
      <c r="B715" s="111">
        <v>547</v>
      </c>
      <c r="C715" s="110" t="s">
        <v>112</v>
      </c>
      <c r="D715" s="110" t="s">
        <v>373</v>
      </c>
      <c r="E715" s="111"/>
      <c r="F715" s="111"/>
      <c r="G715" s="81">
        <f aca="true" t="shared" si="361" ref="G715:R715">G716+G723</f>
        <v>3241.3999999999996</v>
      </c>
      <c r="H715" s="81">
        <f t="shared" si="361"/>
        <v>0</v>
      </c>
      <c r="I715" s="81">
        <f t="shared" si="361"/>
        <v>3241.3999999999996</v>
      </c>
      <c r="J715" s="81">
        <f t="shared" si="361"/>
        <v>0</v>
      </c>
      <c r="K715" s="81">
        <f t="shared" si="361"/>
        <v>3236.8</v>
      </c>
      <c r="L715" s="81">
        <f t="shared" si="361"/>
        <v>0</v>
      </c>
      <c r="M715" s="81">
        <f t="shared" si="361"/>
        <v>3236.8</v>
      </c>
      <c r="N715" s="81">
        <f t="shared" si="361"/>
        <v>0</v>
      </c>
      <c r="O715" s="81">
        <f t="shared" si="361"/>
        <v>3136.8</v>
      </c>
      <c r="P715" s="81">
        <f t="shared" si="361"/>
        <v>0</v>
      </c>
      <c r="Q715" s="81">
        <f t="shared" si="361"/>
        <v>3136.8</v>
      </c>
      <c r="R715" s="81">
        <f t="shared" si="361"/>
        <v>0</v>
      </c>
    </row>
    <row r="716" spans="1:18" ht="48" customHeight="1">
      <c r="A716" s="109" t="s">
        <v>93</v>
      </c>
      <c r="B716" s="110" t="s">
        <v>289</v>
      </c>
      <c r="C716" s="110" t="s">
        <v>112</v>
      </c>
      <c r="D716" s="110" t="s">
        <v>116</v>
      </c>
      <c r="E716" s="110"/>
      <c r="F716" s="111"/>
      <c r="G716" s="81">
        <f>G717</f>
        <v>1877.1999999999998</v>
      </c>
      <c r="H716" s="81">
        <f aca="true" t="shared" si="362" ref="H716:R716">H717</f>
        <v>0</v>
      </c>
      <c r="I716" s="81">
        <f t="shared" si="362"/>
        <v>1877.1999999999998</v>
      </c>
      <c r="J716" s="81">
        <f t="shared" si="362"/>
        <v>0</v>
      </c>
      <c r="K716" s="81">
        <f t="shared" si="362"/>
        <v>1772.6000000000001</v>
      </c>
      <c r="L716" s="81">
        <f t="shared" si="362"/>
        <v>0</v>
      </c>
      <c r="M716" s="81">
        <f t="shared" si="362"/>
        <v>1772.6000000000001</v>
      </c>
      <c r="N716" s="81">
        <f t="shared" si="362"/>
        <v>0</v>
      </c>
      <c r="O716" s="81">
        <f t="shared" si="362"/>
        <v>1772.6000000000001</v>
      </c>
      <c r="P716" s="81">
        <f t="shared" si="362"/>
        <v>0</v>
      </c>
      <c r="Q716" s="81">
        <f t="shared" si="362"/>
        <v>1772.6000000000001</v>
      </c>
      <c r="R716" s="81">
        <f t="shared" si="362"/>
        <v>0</v>
      </c>
    </row>
    <row r="717" spans="1:18" ht="20.25" customHeight="1">
      <c r="A717" s="109" t="s">
        <v>198</v>
      </c>
      <c r="B717" s="110">
        <v>547</v>
      </c>
      <c r="C717" s="110" t="s">
        <v>112</v>
      </c>
      <c r="D717" s="110" t="s">
        <v>116</v>
      </c>
      <c r="E717" s="110" t="s">
        <v>225</v>
      </c>
      <c r="F717" s="111"/>
      <c r="G717" s="81">
        <f>G718</f>
        <v>1877.1999999999998</v>
      </c>
      <c r="H717" s="81">
        <f>H718</f>
        <v>0</v>
      </c>
      <c r="I717" s="81">
        <f>I718</f>
        <v>1877.1999999999998</v>
      </c>
      <c r="J717" s="81">
        <f aca="true" t="shared" si="363" ref="J717:R717">J718</f>
        <v>0</v>
      </c>
      <c r="K717" s="81">
        <f t="shared" si="363"/>
        <v>1772.6000000000001</v>
      </c>
      <c r="L717" s="81">
        <f t="shared" si="363"/>
        <v>0</v>
      </c>
      <c r="M717" s="81">
        <f t="shared" si="363"/>
        <v>1772.6000000000001</v>
      </c>
      <c r="N717" s="81">
        <f t="shared" si="363"/>
        <v>0</v>
      </c>
      <c r="O717" s="81">
        <f t="shared" si="363"/>
        <v>1772.6000000000001</v>
      </c>
      <c r="P717" s="81">
        <f t="shared" si="363"/>
        <v>0</v>
      </c>
      <c r="Q717" s="81">
        <f t="shared" si="363"/>
        <v>1772.6000000000001</v>
      </c>
      <c r="R717" s="81">
        <f t="shared" si="363"/>
        <v>0</v>
      </c>
    </row>
    <row r="718" spans="1:18" ht="24.75" customHeight="1">
      <c r="A718" s="109" t="s">
        <v>136</v>
      </c>
      <c r="B718" s="110">
        <v>547</v>
      </c>
      <c r="C718" s="110" t="s">
        <v>112</v>
      </c>
      <c r="D718" s="110" t="s">
        <v>288</v>
      </c>
      <c r="E718" s="110" t="s">
        <v>287</v>
      </c>
      <c r="F718" s="111"/>
      <c r="G718" s="81">
        <f>G719+G721</f>
        <v>1877.1999999999998</v>
      </c>
      <c r="H718" s="81">
        <f aca="true" t="shared" si="364" ref="H718:R718">H719+H721</f>
        <v>0</v>
      </c>
      <c r="I718" s="81">
        <f t="shared" si="364"/>
        <v>1877.1999999999998</v>
      </c>
      <c r="J718" s="81">
        <f t="shared" si="364"/>
        <v>0</v>
      </c>
      <c r="K718" s="81">
        <f t="shared" si="364"/>
        <v>1772.6000000000001</v>
      </c>
      <c r="L718" s="81">
        <f t="shared" si="364"/>
        <v>0</v>
      </c>
      <c r="M718" s="81">
        <f t="shared" si="364"/>
        <v>1772.6000000000001</v>
      </c>
      <c r="N718" s="81">
        <f t="shared" si="364"/>
        <v>0</v>
      </c>
      <c r="O718" s="81">
        <f t="shared" si="364"/>
        <v>1772.6000000000001</v>
      </c>
      <c r="P718" s="81">
        <f t="shared" si="364"/>
        <v>0</v>
      </c>
      <c r="Q718" s="81">
        <f t="shared" si="364"/>
        <v>1772.6000000000001</v>
      </c>
      <c r="R718" s="81">
        <f t="shared" si="364"/>
        <v>0</v>
      </c>
    </row>
    <row r="719" spans="1:18" ht="44.25" customHeight="1">
      <c r="A719" s="109" t="s">
        <v>564</v>
      </c>
      <c r="B719" s="110">
        <v>547</v>
      </c>
      <c r="C719" s="110" t="s">
        <v>112</v>
      </c>
      <c r="D719" s="110" t="s">
        <v>288</v>
      </c>
      <c r="E719" s="110" t="s">
        <v>226</v>
      </c>
      <c r="F719" s="111"/>
      <c r="G719" s="81">
        <f>G720</f>
        <v>1286.1</v>
      </c>
      <c r="H719" s="81">
        <f aca="true" t="shared" si="365" ref="H719:R719">H720</f>
        <v>0</v>
      </c>
      <c r="I719" s="81">
        <f t="shared" si="365"/>
        <v>1286.1</v>
      </c>
      <c r="J719" s="81">
        <f t="shared" si="365"/>
        <v>0</v>
      </c>
      <c r="K719" s="81">
        <f t="shared" si="365"/>
        <v>1190.4</v>
      </c>
      <c r="L719" s="81">
        <f t="shared" si="365"/>
        <v>0</v>
      </c>
      <c r="M719" s="81">
        <f t="shared" si="365"/>
        <v>1190.4</v>
      </c>
      <c r="N719" s="81">
        <f t="shared" si="365"/>
        <v>0</v>
      </c>
      <c r="O719" s="81">
        <f t="shared" si="365"/>
        <v>1190.4</v>
      </c>
      <c r="P719" s="81">
        <f t="shared" si="365"/>
        <v>0</v>
      </c>
      <c r="Q719" s="81">
        <f t="shared" si="365"/>
        <v>1190.4</v>
      </c>
      <c r="R719" s="81">
        <f t="shared" si="365"/>
        <v>0</v>
      </c>
    </row>
    <row r="720" spans="1:18" ht="27" customHeight="1">
      <c r="A720" s="109" t="s">
        <v>163</v>
      </c>
      <c r="B720" s="110">
        <v>547</v>
      </c>
      <c r="C720" s="110" t="s">
        <v>112</v>
      </c>
      <c r="D720" s="110" t="s">
        <v>116</v>
      </c>
      <c r="E720" s="110" t="s">
        <v>226</v>
      </c>
      <c r="F720" s="111">
        <v>120</v>
      </c>
      <c r="G720" s="81">
        <f>H720+I720+J720</f>
        <v>1286.1</v>
      </c>
      <c r="H720" s="81"/>
      <c r="I720" s="81">
        <f>1181.5+29.6+75</f>
        <v>1286.1</v>
      </c>
      <c r="J720" s="81"/>
      <c r="K720" s="81">
        <f>L720+M720+N720</f>
        <v>1190.4</v>
      </c>
      <c r="L720" s="81"/>
      <c r="M720" s="81">
        <v>1190.4</v>
      </c>
      <c r="N720" s="81"/>
      <c r="O720" s="81">
        <f>P720+Q720+R720</f>
        <v>1190.4</v>
      </c>
      <c r="P720" s="81">
        <v>0</v>
      </c>
      <c r="Q720" s="81">
        <v>1190.4</v>
      </c>
      <c r="R720" s="81"/>
    </row>
    <row r="721" spans="1:18" ht="45.75" customHeight="1">
      <c r="A721" s="112" t="s">
        <v>673</v>
      </c>
      <c r="B721" s="110">
        <v>547</v>
      </c>
      <c r="C721" s="110" t="s">
        <v>112</v>
      </c>
      <c r="D721" s="110" t="s">
        <v>116</v>
      </c>
      <c r="E721" s="110" t="s">
        <v>519</v>
      </c>
      <c r="F721" s="111"/>
      <c r="G721" s="81">
        <f>G722</f>
        <v>591.1</v>
      </c>
      <c r="H721" s="81">
        <f aca="true" t="shared" si="366" ref="H721:R721">H722</f>
        <v>0</v>
      </c>
      <c r="I721" s="81">
        <f t="shared" si="366"/>
        <v>591.1</v>
      </c>
      <c r="J721" s="81">
        <f t="shared" si="366"/>
        <v>0</v>
      </c>
      <c r="K721" s="81">
        <f t="shared" si="366"/>
        <v>582.2</v>
      </c>
      <c r="L721" s="81">
        <f t="shared" si="366"/>
        <v>0</v>
      </c>
      <c r="M721" s="81">
        <f t="shared" si="366"/>
        <v>582.2</v>
      </c>
      <c r="N721" s="81">
        <f t="shared" si="366"/>
        <v>0</v>
      </c>
      <c r="O721" s="81">
        <f t="shared" si="366"/>
        <v>582.2</v>
      </c>
      <c r="P721" s="81">
        <f t="shared" si="366"/>
        <v>0</v>
      </c>
      <c r="Q721" s="81">
        <f t="shared" si="366"/>
        <v>582.2</v>
      </c>
      <c r="R721" s="81">
        <f t="shared" si="366"/>
        <v>0</v>
      </c>
    </row>
    <row r="722" spans="1:18" ht="24.75" customHeight="1">
      <c r="A722" s="109" t="s">
        <v>163</v>
      </c>
      <c r="B722" s="110">
        <v>547</v>
      </c>
      <c r="C722" s="110" t="s">
        <v>112</v>
      </c>
      <c r="D722" s="110" t="s">
        <v>116</v>
      </c>
      <c r="E722" s="110" t="s">
        <v>519</v>
      </c>
      <c r="F722" s="111">
        <v>120</v>
      </c>
      <c r="G722" s="81">
        <f>H722+I722+J722</f>
        <v>591.1</v>
      </c>
      <c r="H722" s="81"/>
      <c r="I722" s="81">
        <v>591.1</v>
      </c>
      <c r="J722" s="81"/>
      <c r="K722" s="81">
        <f>L722+M722+N722</f>
        <v>582.2</v>
      </c>
      <c r="L722" s="81"/>
      <c r="M722" s="81">
        <v>582.2</v>
      </c>
      <c r="N722" s="81"/>
      <c r="O722" s="81">
        <f>P722+Q722+R722</f>
        <v>582.2</v>
      </c>
      <c r="P722" s="85"/>
      <c r="Q722" s="85">
        <v>582.2</v>
      </c>
      <c r="R722" s="85"/>
    </row>
    <row r="723" spans="1:18" ht="42" customHeight="1">
      <c r="A723" s="109" t="s">
        <v>186</v>
      </c>
      <c r="B723" s="111">
        <v>547</v>
      </c>
      <c r="C723" s="110" t="s">
        <v>112</v>
      </c>
      <c r="D723" s="110" t="s">
        <v>115</v>
      </c>
      <c r="E723" s="111"/>
      <c r="F723" s="111"/>
      <c r="G723" s="81">
        <f>G724</f>
        <v>1364.2</v>
      </c>
      <c r="H723" s="81">
        <f aca="true" t="shared" si="367" ref="H723:R723">H724</f>
        <v>0</v>
      </c>
      <c r="I723" s="81">
        <f t="shared" si="367"/>
        <v>1364.2</v>
      </c>
      <c r="J723" s="81">
        <f t="shared" si="367"/>
        <v>0</v>
      </c>
      <c r="K723" s="81">
        <f t="shared" si="367"/>
        <v>1464.2</v>
      </c>
      <c r="L723" s="81">
        <f t="shared" si="367"/>
        <v>0</v>
      </c>
      <c r="M723" s="81">
        <f t="shared" si="367"/>
        <v>1464.2</v>
      </c>
      <c r="N723" s="81">
        <f t="shared" si="367"/>
        <v>0</v>
      </c>
      <c r="O723" s="81">
        <f t="shared" si="367"/>
        <v>1364.2</v>
      </c>
      <c r="P723" s="81">
        <f t="shared" si="367"/>
        <v>0</v>
      </c>
      <c r="Q723" s="81">
        <f t="shared" si="367"/>
        <v>1364.2</v>
      </c>
      <c r="R723" s="81">
        <f t="shared" si="367"/>
        <v>0</v>
      </c>
    </row>
    <row r="724" spans="1:18" ht="22.5" customHeight="1">
      <c r="A724" s="109" t="s">
        <v>199</v>
      </c>
      <c r="B724" s="111">
        <v>547</v>
      </c>
      <c r="C724" s="110" t="s">
        <v>112</v>
      </c>
      <c r="D724" s="110" t="s">
        <v>115</v>
      </c>
      <c r="E724" s="111" t="s">
        <v>220</v>
      </c>
      <c r="F724" s="110"/>
      <c r="G724" s="81">
        <f aca="true" t="shared" si="368" ref="G724:R724">G725+G728</f>
        <v>1364.2</v>
      </c>
      <c r="H724" s="81">
        <f t="shared" si="368"/>
        <v>0</v>
      </c>
      <c r="I724" s="81">
        <f t="shared" si="368"/>
        <v>1364.2</v>
      </c>
      <c r="J724" s="81">
        <f t="shared" si="368"/>
        <v>0</v>
      </c>
      <c r="K724" s="81">
        <f t="shared" si="368"/>
        <v>1464.2</v>
      </c>
      <c r="L724" s="81">
        <f t="shared" si="368"/>
        <v>0</v>
      </c>
      <c r="M724" s="81">
        <f t="shared" si="368"/>
        <v>1464.2</v>
      </c>
      <c r="N724" s="81">
        <f t="shared" si="368"/>
        <v>0</v>
      </c>
      <c r="O724" s="81">
        <f>O725+O728</f>
        <v>1364.2</v>
      </c>
      <c r="P724" s="81">
        <f t="shared" si="368"/>
        <v>0</v>
      </c>
      <c r="Q724" s="81">
        <f t="shared" si="368"/>
        <v>1364.2</v>
      </c>
      <c r="R724" s="81">
        <f t="shared" si="368"/>
        <v>0</v>
      </c>
    </row>
    <row r="725" spans="1:18" ht="21.75" customHeight="1">
      <c r="A725" s="109" t="s">
        <v>177</v>
      </c>
      <c r="B725" s="111">
        <v>547</v>
      </c>
      <c r="C725" s="110" t="s">
        <v>112</v>
      </c>
      <c r="D725" s="110" t="s">
        <v>115</v>
      </c>
      <c r="E725" s="111" t="s">
        <v>221</v>
      </c>
      <c r="F725" s="110"/>
      <c r="G725" s="81">
        <f>G726+G727</f>
        <v>1159.8</v>
      </c>
      <c r="H725" s="81">
        <f aca="true" t="shared" si="369" ref="H725:R725">H726+H727</f>
        <v>0</v>
      </c>
      <c r="I725" s="81">
        <f t="shared" si="369"/>
        <v>1159.8</v>
      </c>
      <c r="J725" s="81">
        <f t="shared" si="369"/>
        <v>0</v>
      </c>
      <c r="K725" s="81">
        <f t="shared" si="369"/>
        <v>1262.8</v>
      </c>
      <c r="L725" s="81">
        <f t="shared" si="369"/>
        <v>0</v>
      </c>
      <c r="M725" s="81">
        <f t="shared" si="369"/>
        <v>1262.8</v>
      </c>
      <c r="N725" s="81">
        <f t="shared" si="369"/>
        <v>0</v>
      </c>
      <c r="O725" s="81">
        <f>O726+O727</f>
        <v>1162.8</v>
      </c>
      <c r="P725" s="81">
        <f t="shared" si="369"/>
        <v>0</v>
      </c>
      <c r="Q725" s="81">
        <f t="shared" si="369"/>
        <v>1162.8</v>
      </c>
      <c r="R725" s="81">
        <f t="shared" si="369"/>
        <v>0</v>
      </c>
    </row>
    <row r="726" spans="1:18" ht="25.5" customHeight="1">
      <c r="A726" s="109" t="s">
        <v>163</v>
      </c>
      <c r="B726" s="111">
        <v>547</v>
      </c>
      <c r="C726" s="110" t="s">
        <v>112</v>
      </c>
      <c r="D726" s="110" t="s">
        <v>115</v>
      </c>
      <c r="E726" s="111" t="s">
        <v>221</v>
      </c>
      <c r="F726" s="110" t="s">
        <v>164</v>
      </c>
      <c r="G726" s="81">
        <f>H726+I726+J726</f>
        <v>407.4</v>
      </c>
      <c r="H726" s="81"/>
      <c r="I726" s="81">
        <v>407.4</v>
      </c>
      <c r="J726" s="81"/>
      <c r="K726" s="81">
        <f>L726+M726+N726</f>
        <v>410.4</v>
      </c>
      <c r="L726" s="81"/>
      <c r="M726" s="81">
        <v>410.4</v>
      </c>
      <c r="N726" s="81"/>
      <c r="O726" s="81">
        <f>P726+Q726+R726</f>
        <v>410.4</v>
      </c>
      <c r="P726" s="81"/>
      <c r="Q726" s="81">
        <v>410.4</v>
      </c>
      <c r="R726" s="81"/>
    </row>
    <row r="727" spans="1:18" ht="43.5" customHeight="1">
      <c r="A727" s="109" t="s">
        <v>86</v>
      </c>
      <c r="B727" s="111">
        <v>547</v>
      </c>
      <c r="C727" s="110" t="s">
        <v>112</v>
      </c>
      <c r="D727" s="110" t="s">
        <v>115</v>
      </c>
      <c r="E727" s="111" t="s">
        <v>221</v>
      </c>
      <c r="F727" s="110" t="s">
        <v>167</v>
      </c>
      <c r="G727" s="81">
        <f>H727+I727+J727</f>
        <v>752.4</v>
      </c>
      <c r="H727" s="81"/>
      <c r="I727" s="81">
        <v>752.4</v>
      </c>
      <c r="J727" s="81"/>
      <c r="K727" s="81">
        <f>L727+M727+N727</f>
        <v>852.4</v>
      </c>
      <c r="L727" s="81"/>
      <c r="M727" s="81">
        <v>852.4</v>
      </c>
      <c r="N727" s="81"/>
      <c r="O727" s="81">
        <f>P727+Q727+R727</f>
        <v>752.4</v>
      </c>
      <c r="P727" s="81"/>
      <c r="Q727" s="81">
        <v>752.4</v>
      </c>
      <c r="R727" s="81"/>
    </row>
    <row r="728" spans="1:18" ht="42" customHeight="1">
      <c r="A728" s="112" t="s">
        <v>673</v>
      </c>
      <c r="B728" s="111">
        <v>547</v>
      </c>
      <c r="C728" s="110" t="s">
        <v>112</v>
      </c>
      <c r="D728" s="110" t="s">
        <v>115</v>
      </c>
      <c r="E728" s="111" t="s">
        <v>520</v>
      </c>
      <c r="F728" s="110"/>
      <c r="G728" s="81">
        <f>G729</f>
        <v>204.4</v>
      </c>
      <c r="H728" s="81">
        <f aca="true" t="shared" si="370" ref="H728:R728">H729</f>
        <v>0</v>
      </c>
      <c r="I728" s="81">
        <f t="shared" si="370"/>
        <v>204.4</v>
      </c>
      <c r="J728" s="81">
        <f t="shared" si="370"/>
        <v>0</v>
      </c>
      <c r="K728" s="81">
        <f t="shared" si="370"/>
        <v>201.4</v>
      </c>
      <c r="L728" s="81">
        <f t="shared" si="370"/>
        <v>0</v>
      </c>
      <c r="M728" s="81">
        <f t="shared" si="370"/>
        <v>201.4</v>
      </c>
      <c r="N728" s="81">
        <f t="shared" si="370"/>
        <v>0</v>
      </c>
      <c r="O728" s="81">
        <f t="shared" si="370"/>
        <v>201.4</v>
      </c>
      <c r="P728" s="81">
        <f t="shared" si="370"/>
        <v>0</v>
      </c>
      <c r="Q728" s="81">
        <f t="shared" si="370"/>
        <v>201.4</v>
      </c>
      <c r="R728" s="81">
        <f t="shared" si="370"/>
        <v>0</v>
      </c>
    </row>
    <row r="729" spans="1:18" ht="29.25" customHeight="1">
      <c r="A729" s="109" t="s">
        <v>163</v>
      </c>
      <c r="B729" s="111">
        <v>547</v>
      </c>
      <c r="C729" s="110" t="s">
        <v>112</v>
      </c>
      <c r="D729" s="110" t="s">
        <v>115</v>
      </c>
      <c r="E729" s="111" t="s">
        <v>520</v>
      </c>
      <c r="F729" s="110" t="s">
        <v>164</v>
      </c>
      <c r="G729" s="81">
        <f>H729+I729+J729</f>
        <v>204.4</v>
      </c>
      <c r="H729" s="81"/>
      <c r="I729" s="146">
        <v>204.4</v>
      </c>
      <c r="J729" s="81"/>
      <c r="K729" s="81">
        <f>L729+M729+N729</f>
        <v>201.4</v>
      </c>
      <c r="L729" s="81"/>
      <c r="M729" s="81">
        <v>201.4</v>
      </c>
      <c r="N729" s="81"/>
      <c r="O729" s="81">
        <f>P729+Q729+R729</f>
        <v>201.4</v>
      </c>
      <c r="P729" s="81"/>
      <c r="Q729" s="81">
        <v>201.4</v>
      </c>
      <c r="R729" s="81"/>
    </row>
    <row r="730" spans="1:18" ht="18.75">
      <c r="A730" s="201" t="s">
        <v>307</v>
      </c>
      <c r="B730" s="202"/>
      <c r="C730" s="202"/>
      <c r="D730" s="202"/>
      <c r="E730" s="202"/>
      <c r="F730" s="203"/>
      <c r="G730" s="67">
        <f aca="true" t="shared" si="371" ref="G730:R730">G18+G62+G157+G335+G714+G47</f>
        <v>1141983.4</v>
      </c>
      <c r="H730" s="67">
        <f t="shared" si="371"/>
        <v>617395.7999999999</v>
      </c>
      <c r="I730" s="67">
        <f t="shared" si="371"/>
        <v>520265.3</v>
      </c>
      <c r="J730" s="67">
        <f t="shared" si="371"/>
        <v>4322.3</v>
      </c>
      <c r="K730" s="67">
        <f t="shared" si="371"/>
        <v>922396.6000000001</v>
      </c>
      <c r="L730" s="67" t="e">
        <f t="shared" si="371"/>
        <v>#REF!</v>
      </c>
      <c r="M730" s="67" t="e">
        <f t="shared" si="371"/>
        <v>#REF!</v>
      </c>
      <c r="N730" s="67" t="e">
        <f t="shared" si="371"/>
        <v>#REF!</v>
      </c>
      <c r="O730" s="67">
        <f t="shared" si="371"/>
        <v>905947.6000000002</v>
      </c>
      <c r="P730" s="67" t="e">
        <f t="shared" si="371"/>
        <v>#REF!</v>
      </c>
      <c r="Q730" s="67" t="e">
        <f t="shared" si="371"/>
        <v>#REF!</v>
      </c>
      <c r="R730" s="67" t="e">
        <f t="shared" si="371"/>
        <v>#REF!</v>
      </c>
    </row>
    <row r="731" spans="1:18" ht="19.5" thickBot="1">
      <c r="A731" s="108" t="s">
        <v>371</v>
      </c>
      <c r="B731" s="15"/>
      <c r="C731" s="15"/>
      <c r="D731" s="15"/>
      <c r="E731" s="15"/>
      <c r="F731" s="15"/>
      <c r="G731" s="65">
        <v>0</v>
      </c>
      <c r="H731" s="65"/>
      <c r="I731" s="68"/>
      <c r="J731" s="65"/>
      <c r="K731" s="65">
        <f>L731+M731+N731</f>
        <v>13000</v>
      </c>
      <c r="L731" s="11"/>
      <c r="M731" s="11">
        <v>13000</v>
      </c>
      <c r="N731" s="11"/>
      <c r="O731" s="65">
        <f>P731+Q731+R731</f>
        <v>25000</v>
      </c>
      <c r="P731" s="11"/>
      <c r="Q731" s="11">
        <v>25000</v>
      </c>
      <c r="R731" s="69"/>
    </row>
    <row r="732" spans="1:18" ht="19.5" thickBot="1">
      <c r="A732" s="33" t="s">
        <v>131</v>
      </c>
      <c r="B732" s="34"/>
      <c r="C732" s="34"/>
      <c r="D732" s="34"/>
      <c r="E732" s="34"/>
      <c r="F732" s="34" t="s">
        <v>157</v>
      </c>
      <c r="G732" s="68">
        <f aca="true" t="shared" si="372" ref="G732:R732">G730+G731</f>
        <v>1141983.4</v>
      </c>
      <c r="H732" s="68">
        <f t="shared" si="372"/>
        <v>617395.7999999999</v>
      </c>
      <c r="I732" s="68">
        <f t="shared" si="372"/>
        <v>520265.3</v>
      </c>
      <c r="J732" s="68">
        <f t="shared" si="372"/>
        <v>4322.3</v>
      </c>
      <c r="K732" s="68">
        <f t="shared" si="372"/>
        <v>935396.6000000001</v>
      </c>
      <c r="L732" s="68" t="e">
        <f t="shared" si="372"/>
        <v>#REF!</v>
      </c>
      <c r="M732" s="68" t="e">
        <f t="shared" si="372"/>
        <v>#REF!</v>
      </c>
      <c r="N732" s="68" t="e">
        <f t="shared" si="372"/>
        <v>#REF!</v>
      </c>
      <c r="O732" s="68">
        <f t="shared" si="372"/>
        <v>930947.6000000002</v>
      </c>
      <c r="P732" s="68" t="e">
        <f t="shared" si="372"/>
        <v>#REF!</v>
      </c>
      <c r="Q732" s="68" t="e">
        <f t="shared" si="372"/>
        <v>#REF!</v>
      </c>
      <c r="R732" s="68" t="e">
        <f t="shared" si="372"/>
        <v>#REF!</v>
      </c>
    </row>
    <row r="733" spans="6:18" ht="18">
      <c r="F733" s="50"/>
      <c r="G733" s="49"/>
      <c r="H733" s="50"/>
      <c r="I733" s="51"/>
      <c r="J733" s="50"/>
      <c r="K733" s="49"/>
      <c r="L733" s="49"/>
      <c r="M733" s="49"/>
      <c r="N733" s="49"/>
      <c r="O733" s="49"/>
      <c r="P733" s="38"/>
      <c r="Q733" s="38"/>
      <c r="R733" s="38"/>
    </row>
    <row r="734" spans="6:18" ht="18">
      <c r="F734" s="50"/>
      <c r="G734" s="51"/>
      <c r="H734" s="51"/>
      <c r="I734" s="50"/>
      <c r="J734" s="51"/>
      <c r="K734" s="51"/>
      <c r="L734" s="51"/>
      <c r="M734" s="51"/>
      <c r="N734" s="51"/>
      <c r="O734" s="51"/>
      <c r="P734" s="39"/>
      <c r="Q734" s="39"/>
      <c r="R734" s="39"/>
    </row>
    <row r="735" spans="6:15" ht="18">
      <c r="F735" s="50"/>
      <c r="G735" s="52"/>
      <c r="H735" s="50"/>
      <c r="I735" s="50"/>
      <c r="J735" s="50"/>
      <c r="K735" s="52"/>
      <c r="L735" s="52"/>
      <c r="M735" s="52"/>
      <c r="N735" s="52"/>
      <c r="O735" s="52"/>
    </row>
    <row r="736" spans="1:18" ht="18">
      <c r="A736" s="1"/>
      <c r="F736" s="50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</row>
    <row r="737" spans="1:18" ht="20.25">
      <c r="A737" s="1"/>
      <c r="E737" s="40"/>
      <c r="F737" s="50"/>
      <c r="G737" s="72"/>
      <c r="H737" s="72"/>
      <c r="I737" s="72"/>
      <c r="J737" s="72"/>
      <c r="K737" s="72"/>
      <c r="L737" s="72"/>
      <c r="M737" s="72"/>
      <c r="N737" s="72"/>
      <c r="O737" s="72"/>
      <c r="P737" s="44"/>
      <c r="Q737" s="44"/>
      <c r="R737" s="44"/>
    </row>
    <row r="738" spans="1:18" ht="20.25">
      <c r="A738" s="1"/>
      <c r="F738" s="50"/>
      <c r="G738" s="72"/>
      <c r="H738" s="73"/>
      <c r="I738" s="73"/>
      <c r="J738" s="73"/>
      <c r="K738" s="72"/>
      <c r="L738" s="72"/>
      <c r="M738" s="72"/>
      <c r="N738" s="72"/>
      <c r="O738" s="72"/>
      <c r="P738" s="43"/>
      <c r="Q738" s="43"/>
      <c r="R738" s="43"/>
    </row>
    <row r="739" spans="1:18" ht="20.25">
      <c r="A739" s="1"/>
      <c r="F739" s="50"/>
      <c r="G739" s="72"/>
      <c r="H739" s="72"/>
      <c r="I739" s="72"/>
      <c r="J739" s="72"/>
      <c r="K739" s="72"/>
      <c r="L739" s="72"/>
      <c r="M739" s="72"/>
      <c r="N739" s="72"/>
      <c r="O739" s="72"/>
      <c r="P739" s="44"/>
      <c r="Q739" s="44"/>
      <c r="R739" s="44"/>
    </row>
    <row r="740" spans="1:18" ht="20.25">
      <c r="A740" s="1"/>
      <c r="F740" s="50"/>
      <c r="G740" s="72"/>
      <c r="H740" s="72"/>
      <c r="I740" s="72"/>
      <c r="J740" s="72"/>
      <c r="K740" s="72"/>
      <c r="L740" s="72"/>
      <c r="M740" s="72"/>
      <c r="N740" s="72"/>
      <c r="O740" s="72"/>
      <c r="P740" s="44"/>
      <c r="Q740" s="44"/>
      <c r="R740" s="44"/>
    </row>
    <row r="741" spans="1:18" ht="20.25">
      <c r="A741" s="1"/>
      <c r="F741" s="50"/>
      <c r="G741" s="72"/>
      <c r="H741" s="73"/>
      <c r="I741" s="73"/>
      <c r="J741" s="73"/>
      <c r="K741" s="72"/>
      <c r="L741" s="72"/>
      <c r="M741" s="72"/>
      <c r="N741" s="72"/>
      <c r="O741" s="72"/>
      <c r="P741" s="43"/>
      <c r="Q741" s="43"/>
      <c r="R741" s="43"/>
    </row>
    <row r="742" spans="6:15" ht="18">
      <c r="F742" s="50"/>
      <c r="G742" s="72"/>
      <c r="H742" s="73"/>
      <c r="I742" s="73"/>
      <c r="J742" s="73"/>
      <c r="K742" s="72"/>
      <c r="L742" s="72"/>
      <c r="M742" s="72"/>
      <c r="N742" s="72"/>
      <c r="O742" s="72"/>
    </row>
    <row r="743" spans="6:15" ht="18">
      <c r="F743" s="50"/>
      <c r="G743" s="72"/>
      <c r="H743" s="73"/>
      <c r="I743" s="73"/>
      <c r="J743" s="73"/>
      <c r="K743" s="72"/>
      <c r="L743" s="72"/>
      <c r="M743" s="72"/>
      <c r="N743" s="72"/>
      <c r="O743" s="72"/>
    </row>
    <row r="744" spans="6:15" ht="18">
      <c r="F744" s="50"/>
      <c r="G744" s="72"/>
      <c r="H744" s="73"/>
      <c r="I744" s="73"/>
      <c r="J744" s="73"/>
      <c r="K744" s="72"/>
      <c r="L744" s="72"/>
      <c r="M744" s="72"/>
      <c r="N744" s="72"/>
      <c r="O744" s="72"/>
    </row>
    <row r="745" spans="6:15" ht="18">
      <c r="F745" s="50"/>
      <c r="G745" s="72"/>
      <c r="H745" s="73"/>
      <c r="I745" s="73"/>
      <c r="J745" s="73"/>
      <c r="K745" s="72"/>
      <c r="L745" s="72"/>
      <c r="M745" s="72"/>
      <c r="N745" s="72"/>
      <c r="O745" s="72"/>
    </row>
    <row r="746" spans="6:15" ht="18">
      <c r="F746" s="50"/>
      <c r="G746" s="72"/>
      <c r="H746" s="73"/>
      <c r="I746" s="73"/>
      <c r="J746" s="73"/>
      <c r="K746" s="72"/>
      <c r="L746" s="72"/>
      <c r="M746" s="72"/>
      <c r="N746" s="72"/>
      <c r="O746" s="72"/>
    </row>
    <row r="747" spans="6:15" ht="18">
      <c r="F747" s="50"/>
      <c r="G747" s="72"/>
      <c r="H747" s="73"/>
      <c r="I747" s="73"/>
      <c r="J747" s="73"/>
      <c r="K747" s="72"/>
      <c r="L747" s="72"/>
      <c r="M747" s="72"/>
      <c r="N747" s="72"/>
      <c r="O747" s="72"/>
    </row>
    <row r="748" spans="6:15" ht="18">
      <c r="F748" s="50"/>
      <c r="G748" s="72"/>
      <c r="H748" s="73"/>
      <c r="I748" s="73"/>
      <c r="J748" s="73"/>
      <c r="K748" s="72"/>
      <c r="L748" s="72"/>
      <c r="M748" s="72"/>
      <c r="N748" s="72"/>
      <c r="O748" s="72"/>
    </row>
    <row r="749" spans="6:15" ht="18">
      <c r="F749" s="50"/>
      <c r="G749" s="72"/>
      <c r="H749" s="73"/>
      <c r="I749" s="73"/>
      <c r="J749" s="73"/>
      <c r="K749" s="72"/>
      <c r="L749" s="72"/>
      <c r="M749" s="72"/>
      <c r="N749" s="72"/>
      <c r="O749" s="72"/>
    </row>
    <row r="750" spans="6:15" ht="18">
      <c r="F750" s="50"/>
      <c r="G750" s="72"/>
      <c r="H750" s="73"/>
      <c r="I750" s="73"/>
      <c r="J750" s="73"/>
      <c r="K750" s="72"/>
      <c r="L750" s="72"/>
      <c r="M750" s="72"/>
      <c r="N750" s="72"/>
      <c r="O750" s="72"/>
    </row>
    <row r="751" spans="6:15" ht="18">
      <c r="F751" s="50"/>
      <c r="G751" s="72"/>
      <c r="H751" s="73"/>
      <c r="I751" s="73"/>
      <c r="J751" s="73"/>
      <c r="K751" s="72"/>
      <c r="L751" s="72"/>
      <c r="M751" s="72"/>
      <c r="N751" s="72"/>
      <c r="O751" s="72"/>
    </row>
    <row r="752" spans="6:15" ht="18">
      <c r="F752" s="50"/>
      <c r="G752" s="72"/>
      <c r="H752" s="73"/>
      <c r="I752" s="73"/>
      <c r="J752" s="73"/>
      <c r="K752" s="72"/>
      <c r="L752" s="72"/>
      <c r="M752" s="72"/>
      <c r="N752" s="72"/>
      <c r="O752" s="72"/>
    </row>
    <row r="753" spans="6:15" ht="18">
      <c r="F753" s="50"/>
      <c r="G753" s="72"/>
      <c r="H753" s="73"/>
      <c r="I753" s="73"/>
      <c r="J753" s="73"/>
      <c r="K753" s="72"/>
      <c r="L753" s="72"/>
      <c r="M753" s="72"/>
      <c r="N753" s="72"/>
      <c r="O753" s="72"/>
    </row>
    <row r="754" spans="6:15" ht="18">
      <c r="F754" s="50"/>
      <c r="G754" s="72"/>
      <c r="H754" s="73"/>
      <c r="I754" s="73"/>
      <c r="J754" s="73"/>
      <c r="K754" s="72"/>
      <c r="L754" s="72"/>
      <c r="M754" s="72"/>
      <c r="N754" s="72"/>
      <c r="O754" s="72"/>
    </row>
    <row r="755" spans="1:18" ht="3" customHeight="1">
      <c r="A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</row>
    <row r="756" spans="7:15" ht="12.75">
      <c r="G756" s="71"/>
      <c r="K756" s="71"/>
      <c r="L756" s="71"/>
      <c r="M756" s="71"/>
      <c r="N756" s="71"/>
      <c r="O756" s="71"/>
    </row>
    <row r="757" spans="7:15" ht="12.75">
      <c r="G757" s="71"/>
      <c r="K757" s="71"/>
      <c r="L757" s="71"/>
      <c r="M757" s="71"/>
      <c r="N757" s="71"/>
      <c r="O757" s="71"/>
    </row>
    <row r="758" spans="7:15" ht="12.75">
      <c r="G758" s="71"/>
      <c r="H758" s="71"/>
      <c r="I758" s="71"/>
      <c r="J758" s="71"/>
      <c r="K758" s="71"/>
      <c r="L758" s="71"/>
      <c r="M758" s="71"/>
      <c r="N758" s="71"/>
      <c r="O758" s="71"/>
    </row>
    <row r="759" spans="7:15" ht="12.75">
      <c r="G759" s="71"/>
      <c r="K759" s="71"/>
      <c r="L759" s="71"/>
      <c r="M759" s="71"/>
      <c r="N759" s="71"/>
      <c r="O759" s="71"/>
    </row>
    <row r="760" spans="7:15" ht="12.75">
      <c r="G760" s="71"/>
      <c r="K760" s="71"/>
      <c r="L760" s="71"/>
      <c r="M760" s="71"/>
      <c r="N760" s="71"/>
      <c r="O760" s="71"/>
    </row>
    <row r="761" spans="7:15" ht="12.75">
      <c r="G761" s="71"/>
      <c r="K761" s="71"/>
      <c r="L761" s="71"/>
      <c r="M761" s="71"/>
      <c r="N761" s="71"/>
      <c r="O761" s="71"/>
    </row>
    <row r="762" spans="7:15" ht="12.75">
      <c r="G762" s="71"/>
      <c r="K762" s="71"/>
      <c r="L762" s="71"/>
      <c r="M762" s="71"/>
      <c r="N762" s="71"/>
      <c r="O762" s="71"/>
    </row>
    <row r="763" spans="7:15" ht="12.75">
      <c r="G763" s="71"/>
      <c r="K763" s="71"/>
      <c r="L763" s="71"/>
      <c r="M763" s="71"/>
      <c r="N763" s="71"/>
      <c r="O763" s="71"/>
    </row>
    <row r="764" spans="7:15" ht="12.75">
      <c r="G764" s="71"/>
      <c r="K764" s="71"/>
      <c r="L764" s="71"/>
      <c r="M764" s="71"/>
      <c r="N764" s="71"/>
      <c r="O764" s="71"/>
    </row>
    <row r="765" spans="7:15" ht="12.75">
      <c r="G765" s="71"/>
      <c r="K765" s="71"/>
      <c r="L765" s="71"/>
      <c r="M765" s="71"/>
      <c r="N765" s="71"/>
      <c r="O765" s="71"/>
    </row>
    <row r="766" spans="7:15" ht="12.75">
      <c r="G766" s="71"/>
      <c r="K766" s="71"/>
      <c r="L766" s="71"/>
      <c r="M766" s="71"/>
      <c r="N766" s="71"/>
      <c r="O766" s="71"/>
    </row>
    <row r="767" spans="7:15" ht="12.75">
      <c r="G767" s="71"/>
      <c r="K767" s="71"/>
      <c r="L767" s="71"/>
      <c r="M767" s="71"/>
      <c r="N767" s="71"/>
      <c r="O767" s="71"/>
    </row>
    <row r="768" spans="7:15" ht="12.75">
      <c r="G768" s="71"/>
      <c r="K768" s="71"/>
      <c r="L768" s="71"/>
      <c r="M768" s="71"/>
      <c r="N768" s="71"/>
      <c r="O768" s="71"/>
    </row>
    <row r="769" spans="7:15" ht="12.75">
      <c r="G769" s="71"/>
      <c r="K769" s="71"/>
      <c r="L769" s="71"/>
      <c r="M769" s="71"/>
      <c r="N769" s="71"/>
      <c r="O769" s="71"/>
    </row>
    <row r="770" spans="7:15" ht="12.75">
      <c r="G770" s="74"/>
      <c r="K770" s="74"/>
      <c r="L770" s="74"/>
      <c r="M770" s="74"/>
      <c r="N770" s="74"/>
      <c r="O770" s="74"/>
    </row>
    <row r="772" spans="7:15" ht="12.75">
      <c r="G772" s="71"/>
      <c r="K772" s="71"/>
      <c r="L772" s="71"/>
      <c r="M772" s="71"/>
      <c r="N772" s="71"/>
      <c r="O772" s="71"/>
    </row>
  </sheetData>
  <sheetProtection/>
  <autoFilter ref="A15:E754"/>
  <mergeCells count="15">
    <mergeCell ref="A730:F730"/>
    <mergeCell ref="G15:R15"/>
    <mergeCell ref="A15:A16"/>
    <mergeCell ref="B15:B16"/>
    <mergeCell ref="C15:C16"/>
    <mergeCell ref="D15:D16"/>
    <mergeCell ref="E15:E16"/>
    <mergeCell ref="F15:F16"/>
    <mergeCell ref="A11:O11"/>
    <mergeCell ref="A10:O10"/>
    <mergeCell ref="E5:O5"/>
    <mergeCell ref="E6:O6"/>
    <mergeCell ref="E7:O7"/>
    <mergeCell ref="E8:O8"/>
    <mergeCell ref="E9:O9"/>
  </mergeCells>
  <printOptions horizontalCentered="1"/>
  <pageMargins left="0.5905511811023623" right="0.1968503937007874" top="0.3937007874015748" bottom="0.3937007874015748" header="0" footer="0"/>
  <pageSetup fitToHeight="17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511"/>
  <sheetViews>
    <sheetView tabSelected="1" view="pageBreakPreview" zoomScale="69" zoomScaleNormal="85" zoomScaleSheetLayoutView="69" zoomScalePageLayoutView="0" workbookViewId="0" topLeftCell="A1">
      <selection activeCell="F8" sqref="F8:I8"/>
    </sheetView>
  </sheetViews>
  <sheetFormatPr defaultColWidth="9.00390625" defaultRowHeight="12.75"/>
  <cols>
    <col min="1" max="1" width="75.625" style="23" customWidth="1"/>
    <col min="2" max="2" width="18.00390625" style="23" customWidth="1"/>
    <col min="3" max="3" width="9.75390625" style="23" customWidth="1"/>
    <col min="4" max="4" width="9.75390625" style="19" customWidth="1"/>
    <col min="5" max="5" width="8.75390625" style="19" customWidth="1"/>
    <col min="6" max="6" width="10.00390625" style="19" customWidth="1"/>
    <col min="7" max="7" width="14.875" style="19" customWidth="1"/>
    <col min="8" max="8" width="15.75390625" style="19" customWidth="1"/>
    <col min="9" max="9" width="16.00390625" style="19" customWidth="1"/>
    <col min="10" max="10" width="9.25390625" style="19" bestFit="1" customWidth="1"/>
    <col min="11" max="16384" width="9.125" style="19" customWidth="1"/>
  </cols>
  <sheetData>
    <row r="1" spans="6:9" ht="18.75">
      <c r="F1" s="178" t="s">
        <v>701</v>
      </c>
      <c r="G1" s="178"/>
      <c r="H1" s="178"/>
      <c r="I1" s="178"/>
    </row>
    <row r="2" spans="6:9" ht="18.75">
      <c r="F2" s="178" t="s">
        <v>161</v>
      </c>
      <c r="G2" s="178"/>
      <c r="H2" s="178"/>
      <c r="I2" s="178"/>
    </row>
    <row r="3" spans="6:9" ht="18.75">
      <c r="F3" s="178" t="s">
        <v>141</v>
      </c>
      <c r="G3" s="178"/>
      <c r="H3" s="178"/>
      <c r="I3" s="178"/>
    </row>
    <row r="4" spans="6:9" ht="18.75">
      <c r="F4" s="178" t="s">
        <v>702</v>
      </c>
      <c r="G4" s="178"/>
      <c r="H4" s="178"/>
      <c r="I4" s="178"/>
    </row>
    <row r="5" spans="4:9" ht="20.25">
      <c r="D5" s="53"/>
      <c r="E5" s="53"/>
      <c r="F5" s="207" t="s">
        <v>680</v>
      </c>
      <c r="G5" s="207"/>
      <c r="H5" s="207"/>
      <c r="I5" s="207"/>
    </row>
    <row r="6" spans="4:9" ht="20.25">
      <c r="D6" s="53"/>
      <c r="E6" s="53"/>
      <c r="F6" s="207" t="s">
        <v>161</v>
      </c>
      <c r="G6" s="207"/>
      <c r="H6" s="207"/>
      <c r="I6" s="207"/>
    </row>
    <row r="7" spans="4:9" ht="20.25">
      <c r="D7" s="53"/>
      <c r="E7" s="53"/>
      <c r="F7" s="207" t="s">
        <v>141</v>
      </c>
      <c r="G7" s="207"/>
      <c r="H7" s="207"/>
      <c r="I7" s="207"/>
    </row>
    <row r="8" spans="1:9" ht="20.25">
      <c r="A8" s="23" t="s">
        <v>157</v>
      </c>
      <c r="D8" s="53"/>
      <c r="E8" s="53"/>
      <c r="F8" s="207" t="s">
        <v>626</v>
      </c>
      <c r="G8" s="207"/>
      <c r="H8" s="207"/>
      <c r="I8" s="207"/>
    </row>
    <row r="9" spans="4:9" ht="20.25">
      <c r="D9" s="53"/>
      <c r="F9" s="207" t="s">
        <v>677</v>
      </c>
      <c r="G9" s="207"/>
      <c r="H9" s="207"/>
      <c r="I9" s="207"/>
    </row>
    <row r="10" spans="1:9" ht="12" customHeight="1">
      <c r="A10" s="185" t="s">
        <v>309</v>
      </c>
      <c r="B10" s="185"/>
      <c r="C10" s="185"/>
      <c r="D10" s="185"/>
      <c r="E10" s="185"/>
      <c r="F10" s="185"/>
      <c r="G10" s="185"/>
      <c r="H10" s="185"/>
      <c r="I10" s="185"/>
    </row>
    <row r="11" spans="1:9" ht="11.25" customHeight="1">
      <c r="A11" s="185"/>
      <c r="B11" s="185"/>
      <c r="C11" s="185"/>
      <c r="D11" s="185"/>
      <c r="E11" s="185"/>
      <c r="F11" s="185"/>
      <c r="G11" s="185"/>
      <c r="H11" s="185"/>
      <c r="I11" s="185"/>
    </row>
    <row r="12" spans="1:9" ht="18.75">
      <c r="A12" s="184" t="s">
        <v>627</v>
      </c>
      <c r="B12" s="184"/>
      <c r="C12" s="184"/>
      <c r="D12" s="184"/>
      <c r="E12" s="184"/>
      <c r="F12" s="184"/>
      <c r="G12" s="184"/>
      <c r="H12" s="184"/>
      <c r="I12" s="184"/>
    </row>
    <row r="13" spans="6:9" ht="18.75">
      <c r="F13" s="2"/>
      <c r="H13" s="22"/>
      <c r="I13" s="7" t="s">
        <v>214</v>
      </c>
    </row>
    <row r="14" spans="1:9" ht="18.75">
      <c r="A14" s="189" t="s">
        <v>111</v>
      </c>
      <c r="B14" s="189" t="s">
        <v>375</v>
      </c>
      <c r="C14" s="189" t="s">
        <v>174</v>
      </c>
      <c r="D14" s="189" t="s">
        <v>561</v>
      </c>
      <c r="E14" s="189" t="s">
        <v>512</v>
      </c>
      <c r="F14" s="189" t="s">
        <v>376</v>
      </c>
      <c r="G14" s="189" t="s">
        <v>158</v>
      </c>
      <c r="H14" s="189"/>
      <c r="I14" s="189"/>
    </row>
    <row r="15" spans="1:9" ht="25.5" customHeight="1">
      <c r="A15" s="189"/>
      <c r="B15" s="189"/>
      <c r="C15" s="189"/>
      <c r="D15" s="189"/>
      <c r="E15" s="189"/>
      <c r="F15" s="189"/>
      <c r="G15" s="5" t="s">
        <v>550</v>
      </c>
      <c r="H15" s="5" t="s">
        <v>591</v>
      </c>
      <c r="I15" s="5" t="s">
        <v>620</v>
      </c>
    </row>
    <row r="16" spans="1:9" ht="18.75">
      <c r="A16" s="103">
        <v>1</v>
      </c>
      <c r="B16" s="103">
        <v>2</v>
      </c>
      <c r="C16" s="103">
        <v>3</v>
      </c>
      <c r="D16" s="5">
        <v>4</v>
      </c>
      <c r="E16" s="5">
        <v>5</v>
      </c>
      <c r="F16" s="5">
        <v>6</v>
      </c>
      <c r="G16" s="5">
        <v>7</v>
      </c>
      <c r="H16" s="103">
        <v>8</v>
      </c>
      <c r="I16" s="5">
        <v>9</v>
      </c>
    </row>
    <row r="17" spans="1:9" ht="62.25" customHeight="1">
      <c r="A17" s="87" t="s">
        <v>430</v>
      </c>
      <c r="B17" s="82" t="s">
        <v>234</v>
      </c>
      <c r="C17" s="10"/>
      <c r="D17" s="10"/>
      <c r="E17" s="10"/>
      <c r="F17" s="10"/>
      <c r="G17" s="88">
        <f>G18+G27</f>
        <v>12805.800000000001</v>
      </c>
      <c r="H17" s="88">
        <f>H18+H27</f>
        <v>6535.3</v>
      </c>
      <c r="I17" s="88">
        <f>I18+I27</f>
        <v>1768.7</v>
      </c>
    </row>
    <row r="18" spans="1:9" ht="37.5">
      <c r="A18" s="109" t="s">
        <v>431</v>
      </c>
      <c r="B18" s="111" t="s">
        <v>235</v>
      </c>
      <c r="C18" s="111"/>
      <c r="D18" s="110"/>
      <c r="E18" s="110"/>
      <c r="F18" s="110"/>
      <c r="G18" s="81">
        <f>G19+G23</f>
        <v>3449</v>
      </c>
      <c r="H18" s="81">
        <f>H19+H23</f>
        <v>449</v>
      </c>
      <c r="I18" s="81">
        <f>I19+I23</f>
        <v>449</v>
      </c>
    </row>
    <row r="19" spans="1:9" ht="37.5">
      <c r="A19" s="109" t="s">
        <v>353</v>
      </c>
      <c r="B19" s="110" t="s">
        <v>354</v>
      </c>
      <c r="C19" s="111"/>
      <c r="D19" s="110"/>
      <c r="E19" s="110"/>
      <c r="F19" s="110"/>
      <c r="G19" s="81">
        <f>G20</f>
        <v>103</v>
      </c>
      <c r="H19" s="81">
        <f>H20</f>
        <v>103</v>
      </c>
      <c r="I19" s="81">
        <f>I20</f>
        <v>103</v>
      </c>
    </row>
    <row r="20" spans="1:9" ht="18.75">
      <c r="A20" s="109" t="s">
        <v>210</v>
      </c>
      <c r="B20" s="110" t="s">
        <v>355</v>
      </c>
      <c r="C20" s="111"/>
      <c r="D20" s="110"/>
      <c r="E20" s="110"/>
      <c r="F20" s="110"/>
      <c r="G20" s="81">
        <f>G21+G22</f>
        <v>103</v>
      </c>
      <c r="H20" s="81">
        <f>H21+H22</f>
        <v>103</v>
      </c>
      <c r="I20" s="81">
        <f>I21+I22</f>
        <v>103</v>
      </c>
    </row>
    <row r="21" spans="1:9" ht="18.75">
      <c r="A21" s="109" t="s">
        <v>179</v>
      </c>
      <c r="B21" s="110" t="s">
        <v>355</v>
      </c>
      <c r="C21" s="111">
        <v>115</v>
      </c>
      <c r="D21" s="110" t="s">
        <v>121</v>
      </c>
      <c r="E21" s="110" t="s">
        <v>116</v>
      </c>
      <c r="F21" s="110" t="s">
        <v>178</v>
      </c>
      <c r="G21" s="81">
        <v>80</v>
      </c>
      <c r="H21" s="81">
        <v>80</v>
      </c>
      <c r="I21" s="81">
        <v>80</v>
      </c>
    </row>
    <row r="22" spans="1:9" ht="37.5">
      <c r="A22" s="109" t="s">
        <v>86</v>
      </c>
      <c r="B22" s="110" t="s">
        <v>355</v>
      </c>
      <c r="C22" s="111">
        <v>546</v>
      </c>
      <c r="D22" s="110" t="s">
        <v>112</v>
      </c>
      <c r="E22" s="110" t="s">
        <v>113</v>
      </c>
      <c r="F22" s="110" t="s">
        <v>167</v>
      </c>
      <c r="G22" s="81">
        <v>23</v>
      </c>
      <c r="H22" s="81">
        <v>23</v>
      </c>
      <c r="I22" s="81">
        <v>23</v>
      </c>
    </row>
    <row r="23" spans="1:9" ht="53.25" customHeight="1">
      <c r="A23" s="109" t="s">
        <v>385</v>
      </c>
      <c r="B23" s="110" t="s">
        <v>351</v>
      </c>
      <c r="C23" s="111"/>
      <c r="D23" s="110"/>
      <c r="E23" s="110"/>
      <c r="F23" s="110"/>
      <c r="G23" s="81">
        <f>G24</f>
        <v>3346</v>
      </c>
      <c r="H23" s="81">
        <f>H24</f>
        <v>346</v>
      </c>
      <c r="I23" s="81">
        <f>I24</f>
        <v>346</v>
      </c>
    </row>
    <row r="24" spans="1:9" ht="18.75">
      <c r="A24" s="109" t="s">
        <v>210</v>
      </c>
      <c r="B24" s="110" t="s">
        <v>362</v>
      </c>
      <c r="C24" s="111"/>
      <c r="D24" s="110"/>
      <c r="E24" s="110"/>
      <c r="F24" s="110"/>
      <c r="G24" s="81">
        <f>G26+G25</f>
        <v>3346</v>
      </c>
      <c r="H24" s="81">
        <f>H26+H25</f>
        <v>346</v>
      </c>
      <c r="I24" s="81">
        <f>I26+I25</f>
        <v>346</v>
      </c>
    </row>
    <row r="25" spans="1:9" ht="18.75">
      <c r="A25" s="109" t="s">
        <v>179</v>
      </c>
      <c r="B25" s="110" t="s">
        <v>352</v>
      </c>
      <c r="C25" s="111">
        <v>115</v>
      </c>
      <c r="D25" s="110" t="s">
        <v>121</v>
      </c>
      <c r="E25" s="110" t="s">
        <v>116</v>
      </c>
      <c r="F25" s="110" t="s">
        <v>178</v>
      </c>
      <c r="G25" s="81">
        <v>200</v>
      </c>
      <c r="H25" s="81">
        <v>200</v>
      </c>
      <c r="I25" s="81">
        <v>200</v>
      </c>
    </row>
    <row r="26" spans="1:9" ht="37.5">
      <c r="A26" s="109" t="s">
        <v>86</v>
      </c>
      <c r="B26" s="110" t="s">
        <v>362</v>
      </c>
      <c r="C26" s="111">
        <v>546</v>
      </c>
      <c r="D26" s="110" t="s">
        <v>112</v>
      </c>
      <c r="E26" s="110" t="s">
        <v>113</v>
      </c>
      <c r="F26" s="110" t="s">
        <v>167</v>
      </c>
      <c r="G26" s="81">
        <v>3146</v>
      </c>
      <c r="H26" s="81">
        <v>146</v>
      </c>
      <c r="I26" s="81">
        <v>146</v>
      </c>
    </row>
    <row r="27" spans="1:9" ht="56.25">
      <c r="A27" s="109" t="s">
        <v>432</v>
      </c>
      <c r="B27" s="110" t="s">
        <v>12</v>
      </c>
      <c r="C27" s="110"/>
      <c r="D27" s="110"/>
      <c r="E27" s="110"/>
      <c r="F27" s="110"/>
      <c r="G27" s="81">
        <f>G33+G38+G28+G42</f>
        <v>9356.800000000001</v>
      </c>
      <c r="H27" s="81">
        <f>H33+H38+H28+H42</f>
        <v>6086.3</v>
      </c>
      <c r="I27" s="81">
        <f>I33+I38+I28+I42</f>
        <v>1319.7</v>
      </c>
    </row>
    <row r="28" spans="1:9" ht="37.5">
      <c r="A28" s="109" t="s">
        <v>80</v>
      </c>
      <c r="B28" s="110" t="s">
        <v>79</v>
      </c>
      <c r="C28" s="110"/>
      <c r="D28" s="110"/>
      <c r="E28" s="110"/>
      <c r="F28" s="110"/>
      <c r="G28" s="81">
        <f>G29+G31</f>
        <v>8180</v>
      </c>
      <c r="H28" s="81">
        <f>H29+H31</f>
        <v>150</v>
      </c>
      <c r="I28" s="81">
        <f>I29+I31</f>
        <v>150</v>
      </c>
    </row>
    <row r="29" spans="1:9" ht="41.25" customHeight="1">
      <c r="A29" s="109" t="s">
        <v>360</v>
      </c>
      <c r="B29" s="110" t="s">
        <v>364</v>
      </c>
      <c r="C29" s="110"/>
      <c r="D29" s="110"/>
      <c r="E29" s="110"/>
      <c r="F29" s="110"/>
      <c r="G29" s="81">
        <f>G30</f>
        <v>150</v>
      </c>
      <c r="H29" s="81">
        <f>H30</f>
        <v>150</v>
      </c>
      <c r="I29" s="81">
        <f>I30</f>
        <v>150</v>
      </c>
    </row>
    <row r="30" spans="1:9" ht="37.5">
      <c r="A30" s="109" t="s">
        <v>86</v>
      </c>
      <c r="B30" s="110" t="s">
        <v>361</v>
      </c>
      <c r="C30" s="110" t="s">
        <v>299</v>
      </c>
      <c r="D30" s="110" t="s">
        <v>128</v>
      </c>
      <c r="E30" s="110" t="s">
        <v>120</v>
      </c>
      <c r="F30" s="110" t="s">
        <v>167</v>
      </c>
      <c r="G30" s="81">
        <v>150</v>
      </c>
      <c r="H30" s="81">
        <v>150</v>
      </c>
      <c r="I30" s="81">
        <v>150</v>
      </c>
    </row>
    <row r="31" spans="1:9" ht="18.75">
      <c r="A31" s="109" t="s">
        <v>573</v>
      </c>
      <c r="B31" s="110" t="s">
        <v>572</v>
      </c>
      <c r="C31" s="110"/>
      <c r="D31" s="110"/>
      <c r="E31" s="110"/>
      <c r="F31" s="110"/>
      <c r="G31" s="81">
        <f>G32</f>
        <v>8030</v>
      </c>
      <c r="H31" s="81">
        <f>H32</f>
        <v>0</v>
      </c>
      <c r="I31" s="81">
        <f>I32</f>
        <v>0</v>
      </c>
    </row>
    <row r="32" spans="1:9" ht="37.5">
      <c r="A32" s="109" t="s">
        <v>86</v>
      </c>
      <c r="B32" s="110" t="s">
        <v>572</v>
      </c>
      <c r="C32" s="110" t="s">
        <v>299</v>
      </c>
      <c r="D32" s="110" t="s">
        <v>120</v>
      </c>
      <c r="E32" s="110" t="s">
        <v>116</v>
      </c>
      <c r="F32" s="110" t="s">
        <v>167</v>
      </c>
      <c r="G32" s="81">
        <v>8030</v>
      </c>
      <c r="H32" s="81">
        <v>0</v>
      </c>
      <c r="I32" s="81">
        <v>0</v>
      </c>
    </row>
    <row r="33" spans="1:9" ht="46.5" customHeight="1">
      <c r="A33" s="109" t="s">
        <v>14</v>
      </c>
      <c r="B33" s="110" t="s">
        <v>13</v>
      </c>
      <c r="C33" s="110"/>
      <c r="D33" s="110"/>
      <c r="E33" s="110"/>
      <c r="F33" s="110"/>
      <c r="G33" s="81">
        <f>G34+G36</f>
        <v>400</v>
      </c>
      <c r="H33" s="81">
        <f>H34+H36</f>
        <v>5166.6</v>
      </c>
      <c r="I33" s="81">
        <f>I34+I36</f>
        <v>400</v>
      </c>
    </row>
    <row r="34" spans="1:9" ht="37.5">
      <c r="A34" s="109" t="s">
        <v>205</v>
      </c>
      <c r="B34" s="110" t="s">
        <v>30</v>
      </c>
      <c r="C34" s="110"/>
      <c r="D34" s="110"/>
      <c r="E34" s="110"/>
      <c r="F34" s="110"/>
      <c r="G34" s="81">
        <f>G35</f>
        <v>400</v>
      </c>
      <c r="H34" s="81">
        <f>H35</f>
        <v>700</v>
      </c>
      <c r="I34" s="81">
        <f>I35</f>
        <v>400</v>
      </c>
    </row>
    <row r="35" spans="1:9" ht="37.5">
      <c r="A35" s="109" t="s">
        <v>86</v>
      </c>
      <c r="B35" s="110" t="s">
        <v>30</v>
      </c>
      <c r="C35" s="110" t="s">
        <v>299</v>
      </c>
      <c r="D35" s="110" t="s">
        <v>128</v>
      </c>
      <c r="E35" s="110" t="s">
        <v>120</v>
      </c>
      <c r="F35" s="110" t="s">
        <v>167</v>
      </c>
      <c r="G35" s="81">
        <v>400</v>
      </c>
      <c r="H35" s="81">
        <v>700</v>
      </c>
      <c r="I35" s="81">
        <v>400</v>
      </c>
    </row>
    <row r="36" spans="1:9" ht="37.5">
      <c r="A36" s="134" t="s">
        <v>654</v>
      </c>
      <c r="B36" s="110" t="s">
        <v>655</v>
      </c>
      <c r="C36" s="110"/>
      <c r="D36" s="110"/>
      <c r="E36" s="110"/>
      <c r="F36" s="110"/>
      <c r="G36" s="81">
        <f>G37</f>
        <v>0</v>
      </c>
      <c r="H36" s="81">
        <f>H37</f>
        <v>4466.6</v>
      </c>
      <c r="I36" s="81">
        <f>I37</f>
        <v>0</v>
      </c>
    </row>
    <row r="37" spans="1:9" ht="37.5">
      <c r="A37" s="109" t="s">
        <v>86</v>
      </c>
      <c r="B37" s="110" t="s">
        <v>655</v>
      </c>
      <c r="C37" s="110" t="s">
        <v>299</v>
      </c>
      <c r="D37" s="110" t="s">
        <v>128</v>
      </c>
      <c r="E37" s="110" t="s">
        <v>120</v>
      </c>
      <c r="F37" s="110" t="s">
        <v>167</v>
      </c>
      <c r="G37" s="81">
        <v>0</v>
      </c>
      <c r="H37" s="81">
        <v>4466.6</v>
      </c>
      <c r="I37" s="81">
        <v>0</v>
      </c>
    </row>
    <row r="38" spans="1:9" ht="56.25">
      <c r="A38" s="109" t="s">
        <v>433</v>
      </c>
      <c r="B38" s="110" t="s">
        <v>15</v>
      </c>
      <c r="C38" s="110"/>
      <c r="D38" s="110"/>
      <c r="E38" s="110"/>
      <c r="F38" s="110"/>
      <c r="G38" s="81">
        <f>G39</f>
        <v>218.7</v>
      </c>
      <c r="H38" s="81">
        <f>H39</f>
        <v>218.2</v>
      </c>
      <c r="I38" s="81">
        <f>I39</f>
        <v>218.2</v>
      </c>
    </row>
    <row r="39" spans="1:9" ht="96" customHeight="1">
      <c r="A39" s="109" t="s">
        <v>407</v>
      </c>
      <c r="B39" s="110" t="s">
        <v>408</v>
      </c>
      <c r="C39" s="110"/>
      <c r="D39" s="110"/>
      <c r="E39" s="110"/>
      <c r="F39" s="110"/>
      <c r="G39" s="81">
        <f>G40+G41</f>
        <v>218.7</v>
      </c>
      <c r="H39" s="81">
        <f>H40+H41</f>
        <v>218.2</v>
      </c>
      <c r="I39" s="81">
        <f>I40+I41</f>
        <v>218.2</v>
      </c>
    </row>
    <row r="40" spans="1:9" ht="37.5">
      <c r="A40" s="109" t="s">
        <v>163</v>
      </c>
      <c r="B40" s="110" t="s">
        <v>409</v>
      </c>
      <c r="C40" s="110" t="s">
        <v>299</v>
      </c>
      <c r="D40" s="110" t="s">
        <v>128</v>
      </c>
      <c r="E40" s="110" t="s">
        <v>120</v>
      </c>
      <c r="F40" s="110" t="s">
        <v>164</v>
      </c>
      <c r="G40" s="81">
        <v>166.7</v>
      </c>
      <c r="H40" s="81">
        <v>166.7</v>
      </c>
      <c r="I40" s="81">
        <v>166.7</v>
      </c>
    </row>
    <row r="41" spans="1:9" ht="37.5">
      <c r="A41" s="109" t="s">
        <v>86</v>
      </c>
      <c r="B41" s="110" t="s">
        <v>409</v>
      </c>
      <c r="C41" s="110" t="s">
        <v>299</v>
      </c>
      <c r="D41" s="110" t="s">
        <v>128</v>
      </c>
      <c r="E41" s="110" t="s">
        <v>120</v>
      </c>
      <c r="F41" s="110" t="s">
        <v>167</v>
      </c>
      <c r="G41" s="81">
        <v>52</v>
      </c>
      <c r="H41" s="81">
        <v>51.5</v>
      </c>
      <c r="I41" s="81">
        <v>51.5</v>
      </c>
    </row>
    <row r="42" spans="1:9" ht="44.25" customHeight="1">
      <c r="A42" s="109" t="s">
        <v>356</v>
      </c>
      <c r="B42" s="110" t="s">
        <v>365</v>
      </c>
      <c r="C42" s="110"/>
      <c r="D42" s="110"/>
      <c r="E42" s="110"/>
      <c r="F42" s="110"/>
      <c r="G42" s="81">
        <f aca="true" t="shared" si="0" ref="G42:I43">G43</f>
        <v>558.1</v>
      </c>
      <c r="H42" s="81">
        <f t="shared" si="0"/>
        <v>551.5</v>
      </c>
      <c r="I42" s="81">
        <f t="shared" si="0"/>
        <v>551.5</v>
      </c>
    </row>
    <row r="43" spans="1:9" ht="117" customHeight="1">
      <c r="A43" s="112" t="s">
        <v>394</v>
      </c>
      <c r="B43" s="110" t="s">
        <v>358</v>
      </c>
      <c r="C43" s="110"/>
      <c r="D43" s="110"/>
      <c r="E43" s="110"/>
      <c r="F43" s="110"/>
      <c r="G43" s="81">
        <f t="shared" si="0"/>
        <v>558.1</v>
      </c>
      <c r="H43" s="81">
        <f t="shared" si="0"/>
        <v>551.5</v>
      </c>
      <c r="I43" s="81">
        <f t="shared" si="0"/>
        <v>551.5</v>
      </c>
    </row>
    <row r="44" spans="1:9" ht="37.5">
      <c r="A44" s="109" t="s">
        <v>86</v>
      </c>
      <c r="B44" s="110" t="s">
        <v>358</v>
      </c>
      <c r="C44" s="110" t="s">
        <v>299</v>
      </c>
      <c r="D44" s="110" t="s">
        <v>117</v>
      </c>
      <c r="E44" s="110" t="s">
        <v>121</v>
      </c>
      <c r="F44" s="110" t="s">
        <v>167</v>
      </c>
      <c r="G44" s="81">
        <v>558.1</v>
      </c>
      <c r="H44" s="81">
        <v>551.5</v>
      </c>
      <c r="I44" s="81">
        <v>551.5</v>
      </c>
    </row>
    <row r="45" spans="1:9" ht="57.75" customHeight="1">
      <c r="A45" s="87" t="s">
        <v>434</v>
      </c>
      <c r="B45" s="82" t="s">
        <v>275</v>
      </c>
      <c r="C45" s="82"/>
      <c r="D45" s="82"/>
      <c r="E45" s="82"/>
      <c r="F45" s="82"/>
      <c r="G45" s="88">
        <f>G46+G63+G70+G73+G58</f>
        <v>60920.9</v>
      </c>
      <c r="H45" s="88">
        <f>H46+H63+H70+H73+H58</f>
        <v>9749.2</v>
      </c>
      <c r="I45" s="88">
        <f>I46+I63+I70+I73+I58</f>
        <v>9749.2</v>
      </c>
    </row>
    <row r="46" spans="1:9" ht="39.75" customHeight="1">
      <c r="A46" s="109" t="s">
        <v>0</v>
      </c>
      <c r="B46" s="110" t="s">
        <v>1</v>
      </c>
      <c r="C46" s="110"/>
      <c r="D46" s="110"/>
      <c r="E46" s="110"/>
      <c r="F46" s="110"/>
      <c r="G46" s="81">
        <f>G47+G49+G52+G54+G56</f>
        <v>8337.6</v>
      </c>
      <c r="H46" s="81">
        <f>H47+H49+H52+H54+H56</f>
        <v>8776.300000000001</v>
      </c>
      <c r="I46" s="81">
        <f>I47+I49+I52+I54+I56</f>
        <v>8776.300000000001</v>
      </c>
    </row>
    <row r="47" spans="1:9" ht="37.5">
      <c r="A47" s="109" t="s">
        <v>335</v>
      </c>
      <c r="B47" s="110" t="s">
        <v>3</v>
      </c>
      <c r="C47" s="110"/>
      <c r="D47" s="110"/>
      <c r="E47" s="110"/>
      <c r="F47" s="110"/>
      <c r="G47" s="81">
        <f>G48</f>
        <v>5268.3</v>
      </c>
      <c r="H47" s="81">
        <f>H48</f>
        <v>5710.5</v>
      </c>
      <c r="I47" s="81">
        <f>I48</f>
        <v>5703.1</v>
      </c>
    </row>
    <row r="48" spans="1:9" ht="18.75">
      <c r="A48" s="109" t="s">
        <v>179</v>
      </c>
      <c r="B48" s="110" t="s">
        <v>3</v>
      </c>
      <c r="C48" s="110" t="s">
        <v>299</v>
      </c>
      <c r="D48" s="110" t="s">
        <v>134</v>
      </c>
      <c r="E48" s="110" t="s">
        <v>116</v>
      </c>
      <c r="F48" s="110" t="s">
        <v>178</v>
      </c>
      <c r="G48" s="81">
        <v>5268.3</v>
      </c>
      <c r="H48" s="81">
        <v>5710.5</v>
      </c>
      <c r="I48" s="81">
        <v>5703.1</v>
      </c>
    </row>
    <row r="49" spans="1:9" ht="18.75">
      <c r="A49" s="109" t="s">
        <v>435</v>
      </c>
      <c r="B49" s="110" t="s">
        <v>2</v>
      </c>
      <c r="C49" s="110"/>
      <c r="D49" s="110"/>
      <c r="E49" s="110"/>
      <c r="F49" s="110"/>
      <c r="G49" s="81">
        <f>G50+G51</f>
        <v>260</v>
      </c>
      <c r="H49" s="81">
        <f>H50+H51</f>
        <v>230</v>
      </c>
      <c r="I49" s="81">
        <f>I50+I51</f>
        <v>230</v>
      </c>
    </row>
    <row r="50" spans="1:9" ht="18.75">
      <c r="A50" s="109" t="s">
        <v>179</v>
      </c>
      <c r="B50" s="110" t="s">
        <v>2</v>
      </c>
      <c r="C50" s="110" t="s">
        <v>317</v>
      </c>
      <c r="D50" s="110" t="s">
        <v>134</v>
      </c>
      <c r="E50" s="110" t="s">
        <v>116</v>
      </c>
      <c r="F50" s="110" t="s">
        <v>178</v>
      </c>
      <c r="G50" s="81">
        <v>150</v>
      </c>
      <c r="H50" s="81">
        <v>150</v>
      </c>
      <c r="I50" s="81">
        <v>150</v>
      </c>
    </row>
    <row r="51" spans="1:9" ht="18.75">
      <c r="A51" s="109" t="s">
        <v>179</v>
      </c>
      <c r="B51" s="110" t="s">
        <v>2</v>
      </c>
      <c r="C51" s="110" t="s">
        <v>299</v>
      </c>
      <c r="D51" s="110" t="s">
        <v>134</v>
      </c>
      <c r="E51" s="110" t="s">
        <v>116</v>
      </c>
      <c r="F51" s="110" t="s">
        <v>178</v>
      </c>
      <c r="G51" s="81">
        <v>110</v>
      </c>
      <c r="H51" s="81">
        <v>80</v>
      </c>
      <c r="I51" s="81">
        <v>80</v>
      </c>
    </row>
    <row r="52" spans="1:9" ht="93.75" customHeight="1">
      <c r="A52" s="109" t="s">
        <v>608</v>
      </c>
      <c r="B52" s="110" t="s">
        <v>78</v>
      </c>
      <c r="C52" s="110"/>
      <c r="D52" s="110"/>
      <c r="E52" s="110"/>
      <c r="F52" s="110"/>
      <c r="G52" s="81">
        <f>G53</f>
        <v>140</v>
      </c>
      <c r="H52" s="81">
        <f>H53</f>
        <v>140</v>
      </c>
      <c r="I52" s="81">
        <f>I53</f>
        <v>140</v>
      </c>
    </row>
    <row r="53" spans="1:9" ht="18.75">
      <c r="A53" s="109" t="s">
        <v>179</v>
      </c>
      <c r="B53" s="110" t="s">
        <v>78</v>
      </c>
      <c r="C53" s="110" t="s">
        <v>299</v>
      </c>
      <c r="D53" s="110" t="s">
        <v>134</v>
      </c>
      <c r="E53" s="110" t="s">
        <v>116</v>
      </c>
      <c r="F53" s="110" t="s">
        <v>178</v>
      </c>
      <c r="G53" s="81">
        <v>140</v>
      </c>
      <c r="H53" s="81">
        <v>140</v>
      </c>
      <c r="I53" s="81">
        <v>140</v>
      </c>
    </row>
    <row r="54" spans="1:9" ht="56.25">
      <c r="A54" s="112" t="s">
        <v>673</v>
      </c>
      <c r="B54" s="110" t="s">
        <v>427</v>
      </c>
      <c r="C54" s="110"/>
      <c r="D54" s="110"/>
      <c r="E54" s="110"/>
      <c r="F54" s="110"/>
      <c r="G54" s="81">
        <f>G55</f>
        <v>2002.6</v>
      </c>
      <c r="H54" s="81">
        <f>H55</f>
        <v>2029.1</v>
      </c>
      <c r="I54" s="81">
        <f>I55</f>
        <v>2036.5</v>
      </c>
    </row>
    <row r="55" spans="1:9" ht="18.75">
      <c r="A55" s="109" t="s">
        <v>179</v>
      </c>
      <c r="B55" s="110" t="s">
        <v>427</v>
      </c>
      <c r="C55" s="110" t="s">
        <v>299</v>
      </c>
      <c r="D55" s="110" t="s">
        <v>134</v>
      </c>
      <c r="E55" s="110" t="s">
        <v>116</v>
      </c>
      <c r="F55" s="110" t="s">
        <v>178</v>
      </c>
      <c r="G55" s="81">
        <v>2002.6</v>
      </c>
      <c r="H55" s="81">
        <v>2029.1</v>
      </c>
      <c r="I55" s="81">
        <v>2036.5</v>
      </c>
    </row>
    <row r="56" spans="1:9" ht="56.25">
      <c r="A56" s="109" t="s">
        <v>558</v>
      </c>
      <c r="B56" s="110" t="s">
        <v>557</v>
      </c>
      <c r="C56" s="110"/>
      <c r="D56" s="110"/>
      <c r="E56" s="110"/>
      <c r="F56" s="110"/>
      <c r="G56" s="81">
        <f>G57</f>
        <v>666.7</v>
      </c>
      <c r="H56" s="81">
        <f>H57</f>
        <v>666.7</v>
      </c>
      <c r="I56" s="81">
        <f>I57</f>
        <v>666.7</v>
      </c>
    </row>
    <row r="57" spans="1:9" ht="18.75">
      <c r="A57" s="109" t="s">
        <v>179</v>
      </c>
      <c r="B57" s="110" t="s">
        <v>557</v>
      </c>
      <c r="C57" s="110" t="s">
        <v>299</v>
      </c>
      <c r="D57" s="110" t="s">
        <v>134</v>
      </c>
      <c r="E57" s="110" t="s">
        <v>116</v>
      </c>
      <c r="F57" s="110" t="s">
        <v>178</v>
      </c>
      <c r="G57" s="81">
        <v>666.7</v>
      </c>
      <c r="H57" s="81">
        <v>666.7</v>
      </c>
      <c r="I57" s="81">
        <v>666.7</v>
      </c>
    </row>
    <row r="58" spans="1:9" ht="37.5">
      <c r="A58" s="109" t="s">
        <v>436</v>
      </c>
      <c r="B58" s="110" t="s">
        <v>5</v>
      </c>
      <c r="C58" s="110"/>
      <c r="D58" s="110"/>
      <c r="E58" s="110"/>
      <c r="F58" s="110"/>
      <c r="G58" s="81">
        <f>G59+G61</f>
        <v>50</v>
      </c>
      <c r="H58" s="81">
        <f>H59+H61</f>
        <v>50</v>
      </c>
      <c r="I58" s="81">
        <f>I59+I61</f>
        <v>50</v>
      </c>
    </row>
    <row r="59" spans="1:9" ht="18.75">
      <c r="A59" s="109" t="s">
        <v>435</v>
      </c>
      <c r="B59" s="110" t="s">
        <v>6</v>
      </c>
      <c r="C59" s="110"/>
      <c r="D59" s="110"/>
      <c r="E59" s="110"/>
      <c r="F59" s="110"/>
      <c r="G59" s="81">
        <f>G60</f>
        <v>30</v>
      </c>
      <c r="H59" s="81">
        <f>H60</f>
        <v>30</v>
      </c>
      <c r="I59" s="81">
        <f>I60</f>
        <v>30</v>
      </c>
    </row>
    <row r="60" spans="1:9" ht="18.75">
      <c r="A60" s="109" t="s">
        <v>179</v>
      </c>
      <c r="B60" s="110" t="s">
        <v>6</v>
      </c>
      <c r="C60" s="110" t="s">
        <v>299</v>
      </c>
      <c r="D60" s="110" t="s">
        <v>134</v>
      </c>
      <c r="E60" s="110" t="s">
        <v>116</v>
      </c>
      <c r="F60" s="110" t="s">
        <v>178</v>
      </c>
      <c r="G60" s="81">
        <v>30</v>
      </c>
      <c r="H60" s="81">
        <v>30</v>
      </c>
      <c r="I60" s="81">
        <v>30</v>
      </c>
    </row>
    <row r="61" spans="1:9" ht="99" customHeight="1">
      <c r="A61" s="109" t="s">
        <v>608</v>
      </c>
      <c r="B61" s="110" t="s">
        <v>77</v>
      </c>
      <c r="C61" s="110"/>
      <c r="D61" s="110"/>
      <c r="E61" s="110"/>
      <c r="F61" s="110"/>
      <c r="G61" s="81">
        <f>G62</f>
        <v>20</v>
      </c>
      <c r="H61" s="81">
        <f>H62</f>
        <v>20</v>
      </c>
      <c r="I61" s="81">
        <f>I62</f>
        <v>20</v>
      </c>
    </row>
    <row r="62" spans="1:9" ht="18.75">
      <c r="A62" s="109" t="s">
        <v>179</v>
      </c>
      <c r="B62" s="110" t="s">
        <v>77</v>
      </c>
      <c r="C62" s="110" t="s">
        <v>299</v>
      </c>
      <c r="D62" s="110" t="s">
        <v>134</v>
      </c>
      <c r="E62" s="110" t="s">
        <v>116</v>
      </c>
      <c r="F62" s="110" t="s">
        <v>178</v>
      </c>
      <c r="G62" s="81">
        <v>20</v>
      </c>
      <c r="H62" s="81">
        <v>20</v>
      </c>
      <c r="I62" s="81">
        <v>20</v>
      </c>
    </row>
    <row r="63" spans="1:9" ht="18.75">
      <c r="A63" s="109" t="s">
        <v>4</v>
      </c>
      <c r="B63" s="110" t="s">
        <v>7</v>
      </c>
      <c r="C63" s="110"/>
      <c r="D63" s="110"/>
      <c r="E63" s="110"/>
      <c r="F63" s="110"/>
      <c r="G63" s="81">
        <f>G64+G67</f>
        <v>560.8</v>
      </c>
      <c r="H63" s="81">
        <f>H64+H67</f>
        <v>560.8</v>
      </c>
      <c r="I63" s="81">
        <f>I64+I67</f>
        <v>560.8</v>
      </c>
    </row>
    <row r="64" spans="1:9" ht="18.75">
      <c r="A64" s="109" t="s">
        <v>435</v>
      </c>
      <c r="B64" s="110" t="s">
        <v>8</v>
      </c>
      <c r="C64" s="110"/>
      <c r="D64" s="110"/>
      <c r="E64" s="110"/>
      <c r="F64" s="110"/>
      <c r="G64" s="81">
        <f>G66+G65</f>
        <v>353.3</v>
      </c>
      <c r="H64" s="81">
        <f>H66+H65</f>
        <v>353.3</v>
      </c>
      <c r="I64" s="81">
        <f>I66+I65</f>
        <v>353.3</v>
      </c>
    </row>
    <row r="65" spans="1:9" ht="18.75">
      <c r="A65" s="109" t="s">
        <v>179</v>
      </c>
      <c r="B65" s="110" t="s">
        <v>8</v>
      </c>
      <c r="C65" s="110" t="s">
        <v>317</v>
      </c>
      <c r="D65" s="110" t="s">
        <v>134</v>
      </c>
      <c r="E65" s="110" t="s">
        <v>116</v>
      </c>
      <c r="F65" s="110" t="s">
        <v>178</v>
      </c>
      <c r="G65" s="81">
        <v>100</v>
      </c>
      <c r="H65" s="81">
        <v>100</v>
      </c>
      <c r="I65" s="81">
        <v>100</v>
      </c>
    </row>
    <row r="66" spans="1:9" ht="18.75">
      <c r="A66" s="109" t="s">
        <v>179</v>
      </c>
      <c r="B66" s="110" t="s">
        <v>8</v>
      </c>
      <c r="C66" s="110" t="s">
        <v>299</v>
      </c>
      <c r="D66" s="110" t="s">
        <v>134</v>
      </c>
      <c r="E66" s="110" t="s">
        <v>116</v>
      </c>
      <c r="F66" s="110" t="s">
        <v>178</v>
      </c>
      <c r="G66" s="81">
        <v>253.3</v>
      </c>
      <c r="H66" s="81">
        <v>253.3</v>
      </c>
      <c r="I66" s="81">
        <v>253.3</v>
      </c>
    </row>
    <row r="67" spans="1:9" ht="99" customHeight="1">
      <c r="A67" s="109" t="s">
        <v>608</v>
      </c>
      <c r="B67" s="110" t="s">
        <v>437</v>
      </c>
      <c r="C67" s="110"/>
      <c r="D67" s="110"/>
      <c r="E67" s="110"/>
      <c r="F67" s="110"/>
      <c r="G67" s="81">
        <f>G69+G68</f>
        <v>207.5</v>
      </c>
      <c r="H67" s="81">
        <f>H69+H68</f>
        <v>207.5</v>
      </c>
      <c r="I67" s="81">
        <f>I69+I68</f>
        <v>207.5</v>
      </c>
    </row>
    <row r="68" spans="1:9" ht="18.75">
      <c r="A68" s="109" t="s">
        <v>179</v>
      </c>
      <c r="B68" s="110" t="s">
        <v>437</v>
      </c>
      <c r="C68" s="110" t="s">
        <v>317</v>
      </c>
      <c r="D68" s="110" t="s">
        <v>134</v>
      </c>
      <c r="E68" s="110" t="s">
        <v>116</v>
      </c>
      <c r="F68" s="110" t="s">
        <v>178</v>
      </c>
      <c r="G68" s="81">
        <v>110</v>
      </c>
      <c r="H68" s="81">
        <v>110</v>
      </c>
      <c r="I68" s="81">
        <v>110</v>
      </c>
    </row>
    <row r="69" spans="1:9" ht="18.75">
      <c r="A69" s="109" t="s">
        <v>179</v>
      </c>
      <c r="B69" s="110" t="s">
        <v>437</v>
      </c>
      <c r="C69" s="110" t="s">
        <v>299</v>
      </c>
      <c r="D69" s="110" t="s">
        <v>134</v>
      </c>
      <c r="E69" s="110" t="s">
        <v>116</v>
      </c>
      <c r="F69" s="110" t="s">
        <v>178</v>
      </c>
      <c r="G69" s="81">
        <v>97.5</v>
      </c>
      <c r="H69" s="81">
        <v>97.5</v>
      </c>
      <c r="I69" s="81">
        <v>97.5</v>
      </c>
    </row>
    <row r="70" spans="1:9" ht="37.5">
      <c r="A70" s="109" t="s">
        <v>439</v>
      </c>
      <c r="B70" s="110" t="s">
        <v>76</v>
      </c>
      <c r="C70" s="110"/>
      <c r="D70" s="110"/>
      <c r="E70" s="110"/>
      <c r="F70" s="110"/>
      <c r="G70" s="81">
        <f aca="true" t="shared" si="1" ref="G70:I71">G71</f>
        <v>52.1</v>
      </c>
      <c r="H70" s="81">
        <f t="shared" si="1"/>
        <v>152.1</v>
      </c>
      <c r="I70" s="81">
        <f t="shared" si="1"/>
        <v>152.1</v>
      </c>
    </row>
    <row r="71" spans="1:9" ht="18.75">
      <c r="A71" s="109" t="s">
        <v>435</v>
      </c>
      <c r="B71" s="110" t="s">
        <v>438</v>
      </c>
      <c r="C71" s="110"/>
      <c r="D71" s="110"/>
      <c r="E71" s="110"/>
      <c r="F71" s="110"/>
      <c r="G71" s="81">
        <f t="shared" si="1"/>
        <v>52.1</v>
      </c>
      <c r="H71" s="81">
        <f t="shared" si="1"/>
        <v>152.1</v>
      </c>
      <c r="I71" s="81">
        <f t="shared" si="1"/>
        <v>152.1</v>
      </c>
    </row>
    <row r="72" spans="1:9" ht="37.5">
      <c r="A72" s="109" t="s">
        <v>86</v>
      </c>
      <c r="B72" s="110" t="s">
        <v>438</v>
      </c>
      <c r="C72" s="110" t="s">
        <v>299</v>
      </c>
      <c r="D72" s="110" t="s">
        <v>134</v>
      </c>
      <c r="E72" s="110" t="s">
        <v>116</v>
      </c>
      <c r="F72" s="110" t="s">
        <v>167</v>
      </c>
      <c r="G72" s="81">
        <v>52.1</v>
      </c>
      <c r="H72" s="81">
        <v>152.1</v>
      </c>
      <c r="I72" s="81">
        <v>152.1</v>
      </c>
    </row>
    <row r="73" spans="1:9" ht="37.5">
      <c r="A73" s="109" t="s">
        <v>75</v>
      </c>
      <c r="B73" s="110" t="s">
        <v>440</v>
      </c>
      <c r="C73" s="110"/>
      <c r="D73" s="110"/>
      <c r="E73" s="110"/>
      <c r="F73" s="110"/>
      <c r="G73" s="81">
        <f>G76+G74+G82+G79</f>
        <v>51920.4</v>
      </c>
      <c r="H73" s="81">
        <f>H76+H74+H82+H79</f>
        <v>210</v>
      </c>
      <c r="I73" s="81">
        <f>I76+I74+I82+I79</f>
        <v>210</v>
      </c>
    </row>
    <row r="74" spans="1:9" ht="18.75">
      <c r="A74" s="109" t="s">
        <v>435</v>
      </c>
      <c r="B74" s="110" t="s">
        <v>578</v>
      </c>
      <c r="C74" s="110"/>
      <c r="D74" s="110"/>
      <c r="E74" s="110"/>
      <c r="F74" s="110"/>
      <c r="G74" s="81">
        <f>G75</f>
        <v>140</v>
      </c>
      <c r="H74" s="81">
        <f>H75</f>
        <v>40</v>
      </c>
      <c r="I74" s="81">
        <f>I75</f>
        <v>40</v>
      </c>
    </row>
    <row r="75" spans="1:9" ht="18.75">
      <c r="A75" s="109" t="s">
        <v>179</v>
      </c>
      <c r="B75" s="110" t="s">
        <v>578</v>
      </c>
      <c r="C75" s="110" t="s">
        <v>299</v>
      </c>
      <c r="D75" s="110" t="s">
        <v>134</v>
      </c>
      <c r="E75" s="110" t="s">
        <v>116</v>
      </c>
      <c r="F75" s="110" t="s">
        <v>178</v>
      </c>
      <c r="G75" s="81">
        <v>140</v>
      </c>
      <c r="H75" s="81">
        <v>40</v>
      </c>
      <c r="I75" s="81">
        <v>40</v>
      </c>
    </row>
    <row r="76" spans="1:9" ht="98.25" customHeight="1">
      <c r="A76" s="109" t="s">
        <v>608</v>
      </c>
      <c r="B76" s="110" t="s">
        <v>441</v>
      </c>
      <c r="C76" s="110"/>
      <c r="D76" s="110"/>
      <c r="E76" s="110"/>
      <c r="F76" s="110"/>
      <c r="G76" s="81">
        <f>G77+G78</f>
        <v>170</v>
      </c>
      <c r="H76" s="81">
        <f>H77+H78</f>
        <v>170</v>
      </c>
      <c r="I76" s="81">
        <f>I77+I78</f>
        <v>170</v>
      </c>
    </row>
    <row r="77" spans="1:9" ht="18.75">
      <c r="A77" s="109" t="s">
        <v>179</v>
      </c>
      <c r="B77" s="110" t="s">
        <v>441</v>
      </c>
      <c r="C77" s="110" t="s">
        <v>317</v>
      </c>
      <c r="D77" s="110" t="s">
        <v>134</v>
      </c>
      <c r="E77" s="110" t="s">
        <v>116</v>
      </c>
      <c r="F77" s="110" t="s">
        <v>178</v>
      </c>
      <c r="G77" s="81">
        <v>50</v>
      </c>
      <c r="H77" s="81">
        <v>50</v>
      </c>
      <c r="I77" s="81">
        <v>50</v>
      </c>
    </row>
    <row r="78" spans="1:9" ht="18.75">
      <c r="A78" s="109" t="s">
        <v>179</v>
      </c>
      <c r="B78" s="110" t="s">
        <v>441</v>
      </c>
      <c r="C78" s="110" t="s">
        <v>299</v>
      </c>
      <c r="D78" s="110" t="s">
        <v>134</v>
      </c>
      <c r="E78" s="110" t="s">
        <v>116</v>
      </c>
      <c r="F78" s="110" t="s">
        <v>178</v>
      </c>
      <c r="G78" s="81">
        <v>120</v>
      </c>
      <c r="H78" s="81">
        <v>120</v>
      </c>
      <c r="I78" s="81">
        <v>120</v>
      </c>
    </row>
    <row r="79" spans="1:9" ht="75">
      <c r="A79" s="173" t="s">
        <v>698</v>
      </c>
      <c r="B79" s="110" t="s">
        <v>697</v>
      </c>
      <c r="C79" s="110"/>
      <c r="D79" s="110"/>
      <c r="E79" s="110"/>
      <c r="F79" s="110"/>
      <c r="G79" s="81">
        <f>G80+G81</f>
        <v>590</v>
      </c>
      <c r="H79" s="81">
        <f>H80+H81</f>
        <v>0</v>
      </c>
      <c r="I79" s="81">
        <f>I80+I81</f>
        <v>0</v>
      </c>
    </row>
    <row r="80" spans="1:9" ht="18.75">
      <c r="A80" s="109" t="s">
        <v>179</v>
      </c>
      <c r="B80" s="110" t="s">
        <v>697</v>
      </c>
      <c r="C80" s="110" t="s">
        <v>317</v>
      </c>
      <c r="D80" s="110" t="s">
        <v>134</v>
      </c>
      <c r="E80" s="110" t="s">
        <v>120</v>
      </c>
      <c r="F80" s="110" t="s">
        <v>178</v>
      </c>
      <c r="G80" s="81">
        <v>580</v>
      </c>
      <c r="H80" s="81">
        <v>0</v>
      </c>
      <c r="I80" s="81">
        <v>0</v>
      </c>
    </row>
    <row r="81" spans="1:9" ht="37.5">
      <c r="A81" s="109" t="s">
        <v>86</v>
      </c>
      <c r="B81" s="110" t="s">
        <v>697</v>
      </c>
      <c r="C81" s="110" t="s">
        <v>299</v>
      </c>
      <c r="D81" s="110" t="s">
        <v>134</v>
      </c>
      <c r="E81" s="110" t="s">
        <v>120</v>
      </c>
      <c r="F81" s="110" t="s">
        <v>167</v>
      </c>
      <c r="G81" s="81">
        <v>10</v>
      </c>
      <c r="H81" s="81">
        <v>0</v>
      </c>
      <c r="I81" s="81">
        <v>0</v>
      </c>
    </row>
    <row r="82" spans="1:9" ht="75">
      <c r="A82" s="131" t="s">
        <v>625</v>
      </c>
      <c r="B82" s="110" t="s">
        <v>659</v>
      </c>
      <c r="C82" s="110"/>
      <c r="D82" s="110"/>
      <c r="E82" s="110"/>
      <c r="F82" s="110"/>
      <c r="G82" s="81">
        <f>G83</f>
        <v>51020.4</v>
      </c>
      <c r="H82" s="81">
        <f>H83</f>
        <v>0</v>
      </c>
      <c r="I82" s="81">
        <f>I83</f>
        <v>0</v>
      </c>
    </row>
    <row r="83" spans="1:9" ht="18.75">
      <c r="A83" s="109" t="s">
        <v>179</v>
      </c>
      <c r="B83" s="110" t="s">
        <v>659</v>
      </c>
      <c r="C83" s="110" t="s">
        <v>299</v>
      </c>
      <c r="D83" s="110" t="s">
        <v>134</v>
      </c>
      <c r="E83" s="110" t="s">
        <v>120</v>
      </c>
      <c r="F83" s="110" t="s">
        <v>172</v>
      </c>
      <c r="G83" s="81">
        <v>51020.4</v>
      </c>
      <c r="H83" s="81">
        <v>0</v>
      </c>
      <c r="I83" s="81">
        <v>0</v>
      </c>
    </row>
    <row r="84" spans="1:9" ht="53.25" customHeight="1">
      <c r="A84" s="87" t="s">
        <v>473</v>
      </c>
      <c r="B84" s="82" t="s">
        <v>9</v>
      </c>
      <c r="C84" s="82"/>
      <c r="D84" s="82"/>
      <c r="E84" s="82"/>
      <c r="F84" s="82"/>
      <c r="G84" s="88">
        <f>G85+G104+G109</f>
        <v>12549.5</v>
      </c>
      <c r="H84" s="88">
        <f>H85+H104+H109</f>
        <v>11654.3</v>
      </c>
      <c r="I84" s="88">
        <f>I85+I104+I109</f>
        <v>11484.3</v>
      </c>
    </row>
    <row r="85" spans="1:9" ht="37.5">
      <c r="A85" s="109" t="s">
        <v>40</v>
      </c>
      <c r="B85" s="110" t="s">
        <v>41</v>
      </c>
      <c r="C85" s="110"/>
      <c r="D85" s="110"/>
      <c r="E85" s="110"/>
      <c r="F85" s="110"/>
      <c r="G85" s="81">
        <f>G86+G92+G100</f>
        <v>5094.5</v>
      </c>
      <c r="H85" s="81">
        <f>H86+H92+H100</f>
        <v>5519.7</v>
      </c>
      <c r="I85" s="81">
        <f>I86+I92+I100</f>
        <v>5349.7</v>
      </c>
    </row>
    <row r="86" spans="1:9" ht="56.25">
      <c r="A86" s="109" t="s">
        <v>24</v>
      </c>
      <c r="B86" s="110" t="s">
        <v>43</v>
      </c>
      <c r="C86" s="110"/>
      <c r="D86" s="110"/>
      <c r="E86" s="110"/>
      <c r="F86" s="110"/>
      <c r="G86" s="81">
        <f>G87</f>
        <v>791.4</v>
      </c>
      <c r="H86" s="81">
        <f>H87</f>
        <v>791.4</v>
      </c>
      <c r="I86" s="81">
        <f>I87</f>
        <v>791.4</v>
      </c>
    </row>
    <row r="87" spans="1:9" ht="99" customHeight="1">
      <c r="A87" s="109" t="s">
        <v>601</v>
      </c>
      <c r="B87" s="110" t="s">
        <v>42</v>
      </c>
      <c r="C87" s="110"/>
      <c r="D87" s="110"/>
      <c r="E87" s="110"/>
      <c r="F87" s="110"/>
      <c r="G87" s="81">
        <f>G88+G89+G90+G91</f>
        <v>791.4</v>
      </c>
      <c r="H87" s="81">
        <f>H88+H89+H90+H91</f>
        <v>791.4</v>
      </c>
      <c r="I87" s="81">
        <f>I88+I89+I90+I91</f>
        <v>791.4</v>
      </c>
    </row>
    <row r="88" spans="1:9" ht="37.5">
      <c r="A88" s="109" t="s">
        <v>86</v>
      </c>
      <c r="B88" s="110" t="s">
        <v>42</v>
      </c>
      <c r="C88" s="110" t="s">
        <v>316</v>
      </c>
      <c r="D88" s="111">
        <v>10</v>
      </c>
      <c r="E88" s="110" t="s">
        <v>115</v>
      </c>
      <c r="F88" s="110" t="s">
        <v>167</v>
      </c>
      <c r="G88" s="81">
        <f>8.5</f>
        <v>8.5</v>
      </c>
      <c r="H88" s="81">
        <f>8.5</f>
        <v>8.5</v>
      </c>
      <c r="I88" s="81">
        <f>8.5</f>
        <v>8.5</v>
      </c>
    </row>
    <row r="89" spans="1:9" ht="37.5">
      <c r="A89" s="109" t="s">
        <v>209</v>
      </c>
      <c r="B89" s="110" t="s">
        <v>42</v>
      </c>
      <c r="C89" s="110" t="s">
        <v>316</v>
      </c>
      <c r="D89" s="111">
        <v>10</v>
      </c>
      <c r="E89" s="110" t="s">
        <v>115</v>
      </c>
      <c r="F89" s="110" t="s">
        <v>208</v>
      </c>
      <c r="G89" s="81">
        <v>297.9</v>
      </c>
      <c r="H89" s="81">
        <v>297.9</v>
      </c>
      <c r="I89" s="81">
        <v>297.9</v>
      </c>
    </row>
    <row r="90" spans="1:9" ht="37.5">
      <c r="A90" s="109" t="s">
        <v>86</v>
      </c>
      <c r="B90" s="110" t="s">
        <v>42</v>
      </c>
      <c r="C90" s="110" t="s">
        <v>299</v>
      </c>
      <c r="D90" s="111">
        <v>10</v>
      </c>
      <c r="E90" s="110" t="s">
        <v>115</v>
      </c>
      <c r="F90" s="110" t="s">
        <v>167</v>
      </c>
      <c r="G90" s="81">
        <v>30</v>
      </c>
      <c r="H90" s="81">
        <v>30</v>
      </c>
      <c r="I90" s="81">
        <v>30</v>
      </c>
    </row>
    <row r="91" spans="1:9" ht="37.5">
      <c r="A91" s="109" t="s">
        <v>209</v>
      </c>
      <c r="B91" s="110" t="s">
        <v>42</v>
      </c>
      <c r="C91" s="110" t="s">
        <v>299</v>
      </c>
      <c r="D91" s="111">
        <v>10</v>
      </c>
      <c r="E91" s="110" t="s">
        <v>115</v>
      </c>
      <c r="F91" s="110" t="s">
        <v>208</v>
      </c>
      <c r="G91" s="81">
        <v>455</v>
      </c>
      <c r="H91" s="81">
        <v>455</v>
      </c>
      <c r="I91" s="81">
        <v>455</v>
      </c>
    </row>
    <row r="92" spans="1:9" ht="37.5" customHeight="1">
      <c r="A92" s="109" t="s">
        <v>87</v>
      </c>
      <c r="B92" s="110" t="s">
        <v>474</v>
      </c>
      <c r="C92" s="110"/>
      <c r="D92" s="111"/>
      <c r="E92" s="110"/>
      <c r="F92" s="110"/>
      <c r="G92" s="81">
        <f>G93+G96+G98</f>
        <v>2920.3</v>
      </c>
      <c r="H92" s="81">
        <f>H93+H96+H98</f>
        <v>3572.3</v>
      </c>
      <c r="I92" s="81">
        <f>I93+I96+I98</f>
        <v>3402.3</v>
      </c>
    </row>
    <row r="93" spans="1:9" ht="60.75" customHeight="1">
      <c r="A93" s="109" t="s">
        <v>280</v>
      </c>
      <c r="B93" s="110" t="s">
        <v>475</v>
      </c>
      <c r="C93" s="110"/>
      <c r="D93" s="110"/>
      <c r="E93" s="110"/>
      <c r="F93" s="110"/>
      <c r="G93" s="81">
        <f>G94+G95</f>
        <v>1658.2</v>
      </c>
      <c r="H93" s="81">
        <f>H94+H95</f>
        <v>1658.2</v>
      </c>
      <c r="I93" s="81">
        <f>I94+I95</f>
        <v>1658.2</v>
      </c>
    </row>
    <row r="94" spans="1:9" ht="37.5">
      <c r="A94" s="109" t="s">
        <v>86</v>
      </c>
      <c r="B94" s="110" t="s">
        <v>475</v>
      </c>
      <c r="C94" s="110" t="s">
        <v>299</v>
      </c>
      <c r="D94" s="110" t="s">
        <v>118</v>
      </c>
      <c r="E94" s="110" t="s">
        <v>112</v>
      </c>
      <c r="F94" s="110" t="s">
        <v>167</v>
      </c>
      <c r="G94" s="81">
        <v>15</v>
      </c>
      <c r="H94" s="81">
        <v>15</v>
      </c>
      <c r="I94" s="81">
        <v>15</v>
      </c>
    </row>
    <row r="95" spans="1:9" ht="26.25" customHeight="1">
      <c r="A95" s="109" t="s">
        <v>84</v>
      </c>
      <c r="B95" s="110" t="s">
        <v>475</v>
      </c>
      <c r="C95" s="110" t="s">
        <v>299</v>
      </c>
      <c r="D95" s="110" t="s">
        <v>118</v>
      </c>
      <c r="E95" s="110" t="s">
        <v>112</v>
      </c>
      <c r="F95" s="110" t="s">
        <v>196</v>
      </c>
      <c r="G95" s="81">
        <f>1580+63.2</f>
        <v>1643.2</v>
      </c>
      <c r="H95" s="81">
        <v>1643.2</v>
      </c>
      <c r="I95" s="81">
        <v>1643.2</v>
      </c>
    </row>
    <row r="96" spans="1:9" ht="41.25" customHeight="1">
      <c r="A96" s="109" t="s">
        <v>281</v>
      </c>
      <c r="B96" s="110" t="s">
        <v>476</v>
      </c>
      <c r="C96" s="110"/>
      <c r="D96" s="111"/>
      <c r="E96" s="110"/>
      <c r="F96" s="110"/>
      <c r="G96" s="81">
        <f>G97</f>
        <v>96.6</v>
      </c>
      <c r="H96" s="81">
        <f>H97</f>
        <v>96.6</v>
      </c>
      <c r="I96" s="81">
        <f>I97</f>
        <v>96.6</v>
      </c>
    </row>
    <row r="97" spans="1:9" ht="45" customHeight="1">
      <c r="A97" s="109" t="s">
        <v>577</v>
      </c>
      <c r="B97" s="110" t="s">
        <v>477</v>
      </c>
      <c r="C97" s="110" t="s">
        <v>299</v>
      </c>
      <c r="D97" s="111">
        <v>10</v>
      </c>
      <c r="E97" s="110" t="s">
        <v>115</v>
      </c>
      <c r="F97" s="110" t="s">
        <v>574</v>
      </c>
      <c r="G97" s="81">
        <v>96.6</v>
      </c>
      <c r="H97" s="81">
        <v>96.6</v>
      </c>
      <c r="I97" s="81">
        <v>96.6</v>
      </c>
    </row>
    <row r="98" spans="1:9" ht="39" customHeight="1">
      <c r="A98" s="109" t="s">
        <v>383</v>
      </c>
      <c r="B98" s="135" t="s">
        <v>478</v>
      </c>
      <c r="C98" s="110"/>
      <c r="D98" s="111"/>
      <c r="E98" s="110"/>
      <c r="F98" s="110"/>
      <c r="G98" s="81">
        <f>G99</f>
        <v>1165.5</v>
      </c>
      <c r="H98" s="81">
        <f>H99</f>
        <v>1817.5</v>
      </c>
      <c r="I98" s="81">
        <f>I99</f>
        <v>1647.5</v>
      </c>
    </row>
    <row r="99" spans="1:9" ht="37.5">
      <c r="A99" s="109" t="s">
        <v>209</v>
      </c>
      <c r="B99" s="135" t="s">
        <v>478</v>
      </c>
      <c r="C99" s="110" t="s">
        <v>299</v>
      </c>
      <c r="D99" s="111">
        <v>10</v>
      </c>
      <c r="E99" s="110" t="s">
        <v>115</v>
      </c>
      <c r="F99" s="110" t="s">
        <v>208</v>
      </c>
      <c r="G99" s="81">
        <v>1165.5</v>
      </c>
      <c r="H99" s="81">
        <f>1484.5+333</f>
        <v>1817.5</v>
      </c>
      <c r="I99" s="81">
        <f>1447.7+199.8</f>
        <v>1647.5</v>
      </c>
    </row>
    <row r="100" spans="1:9" ht="93.75">
      <c r="A100" s="109" t="s">
        <v>401</v>
      </c>
      <c r="B100" s="135" t="s">
        <v>400</v>
      </c>
      <c r="C100" s="110"/>
      <c r="D100" s="111"/>
      <c r="E100" s="110"/>
      <c r="F100" s="110"/>
      <c r="G100" s="81">
        <f>G101</f>
        <v>1382.8</v>
      </c>
      <c r="H100" s="81">
        <f>H101</f>
        <v>1156</v>
      </c>
      <c r="I100" s="81">
        <f>I101</f>
        <v>1156</v>
      </c>
    </row>
    <row r="101" spans="1:9" ht="132.75" customHeight="1">
      <c r="A101" s="112" t="s">
        <v>402</v>
      </c>
      <c r="B101" s="110" t="s">
        <v>398</v>
      </c>
      <c r="C101" s="110"/>
      <c r="D101" s="111"/>
      <c r="E101" s="110"/>
      <c r="F101" s="110"/>
      <c r="G101" s="81">
        <f>G102+G103</f>
        <v>1382.8</v>
      </c>
      <c r="H101" s="81">
        <f>H102+H103</f>
        <v>1156</v>
      </c>
      <c r="I101" s="81">
        <f>I102+I103</f>
        <v>1156</v>
      </c>
    </row>
    <row r="102" spans="1:9" ht="37.5">
      <c r="A102" s="109" t="s">
        <v>86</v>
      </c>
      <c r="B102" s="110" t="s">
        <v>398</v>
      </c>
      <c r="C102" s="110" t="s">
        <v>299</v>
      </c>
      <c r="D102" s="110" t="s">
        <v>112</v>
      </c>
      <c r="E102" s="110" t="s">
        <v>113</v>
      </c>
      <c r="F102" s="110" t="s">
        <v>167</v>
      </c>
      <c r="G102" s="81">
        <v>20.5</v>
      </c>
      <c r="H102" s="81">
        <v>17.1</v>
      </c>
      <c r="I102" s="81">
        <v>17.1</v>
      </c>
    </row>
    <row r="103" spans="1:9" ht="18.75">
      <c r="A103" s="109" t="s">
        <v>84</v>
      </c>
      <c r="B103" s="110" t="s">
        <v>398</v>
      </c>
      <c r="C103" s="110" t="s">
        <v>299</v>
      </c>
      <c r="D103" s="111">
        <v>10</v>
      </c>
      <c r="E103" s="110" t="s">
        <v>115</v>
      </c>
      <c r="F103" s="110" t="s">
        <v>196</v>
      </c>
      <c r="G103" s="81">
        <v>1362.3</v>
      </c>
      <c r="H103" s="81">
        <v>1138.9</v>
      </c>
      <c r="I103" s="81">
        <v>1138.9</v>
      </c>
    </row>
    <row r="104" spans="1:9" ht="41.25" customHeight="1">
      <c r="A104" s="109" t="s">
        <v>46</v>
      </c>
      <c r="B104" s="110" t="s">
        <v>45</v>
      </c>
      <c r="C104" s="110"/>
      <c r="D104" s="110"/>
      <c r="E104" s="110"/>
      <c r="F104" s="110"/>
      <c r="G104" s="81">
        <f aca="true" t="shared" si="2" ref="G104:I105">G105</f>
        <v>1492.3999999999999</v>
      </c>
      <c r="H104" s="81">
        <f t="shared" si="2"/>
        <v>1492.3999999999999</v>
      </c>
      <c r="I104" s="81">
        <f t="shared" si="2"/>
        <v>1492.3999999999999</v>
      </c>
    </row>
    <row r="105" spans="1:9" ht="76.5" customHeight="1">
      <c r="A105" s="109" t="s">
        <v>300</v>
      </c>
      <c r="B105" s="110" t="s">
        <v>480</v>
      </c>
      <c r="C105" s="110"/>
      <c r="D105" s="110"/>
      <c r="E105" s="110"/>
      <c r="F105" s="110"/>
      <c r="G105" s="81">
        <f t="shared" si="2"/>
        <v>1492.3999999999999</v>
      </c>
      <c r="H105" s="81">
        <f t="shared" si="2"/>
        <v>1492.3999999999999</v>
      </c>
      <c r="I105" s="81">
        <f t="shared" si="2"/>
        <v>1492.3999999999999</v>
      </c>
    </row>
    <row r="106" spans="1:9" ht="176.25" customHeight="1">
      <c r="A106" s="109" t="s">
        <v>403</v>
      </c>
      <c r="B106" s="110" t="s">
        <v>481</v>
      </c>
      <c r="C106" s="110"/>
      <c r="D106" s="110"/>
      <c r="E106" s="110"/>
      <c r="F106" s="110"/>
      <c r="G106" s="81">
        <f>G107+G108</f>
        <v>1492.3999999999999</v>
      </c>
      <c r="H106" s="81">
        <f>H107+H108</f>
        <v>1492.3999999999999</v>
      </c>
      <c r="I106" s="81">
        <f>I107+I108</f>
        <v>1492.3999999999999</v>
      </c>
    </row>
    <row r="107" spans="1:9" ht="37.5">
      <c r="A107" s="109" t="s">
        <v>163</v>
      </c>
      <c r="B107" s="110" t="s">
        <v>481</v>
      </c>
      <c r="C107" s="110" t="s">
        <v>299</v>
      </c>
      <c r="D107" s="110" t="s">
        <v>112</v>
      </c>
      <c r="E107" s="110" t="s">
        <v>113</v>
      </c>
      <c r="F107" s="110" t="s">
        <v>164</v>
      </c>
      <c r="G107" s="81">
        <f>1214+156.6</f>
        <v>1370.6</v>
      </c>
      <c r="H107" s="81">
        <f>1214+156.6</f>
        <v>1370.6</v>
      </c>
      <c r="I107" s="81">
        <f>1214+156.6</f>
        <v>1370.6</v>
      </c>
    </row>
    <row r="108" spans="1:9" ht="37.5">
      <c r="A108" s="109" t="s">
        <v>86</v>
      </c>
      <c r="B108" s="110" t="s">
        <v>481</v>
      </c>
      <c r="C108" s="110" t="s">
        <v>299</v>
      </c>
      <c r="D108" s="110" t="s">
        <v>112</v>
      </c>
      <c r="E108" s="110" t="s">
        <v>113</v>
      </c>
      <c r="F108" s="110" t="s">
        <v>167</v>
      </c>
      <c r="G108" s="81">
        <f>278.4-156.6</f>
        <v>121.79999999999998</v>
      </c>
      <c r="H108" s="81">
        <f>278.4-156.6</f>
        <v>121.79999999999998</v>
      </c>
      <c r="I108" s="81">
        <f>278.4-156.6</f>
        <v>121.79999999999998</v>
      </c>
    </row>
    <row r="109" spans="1:9" ht="59.25" customHeight="1">
      <c r="A109" s="109" t="s">
        <v>479</v>
      </c>
      <c r="B109" s="110" t="s">
        <v>10</v>
      </c>
      <c r="C109" s="110"/>
      <c r="D109" s="110"/>
      <c r="E109" s="110"/>
      <c r="F109" s="110"/>
      <c r="G109" s="81">
        <f>G110+G119+G122</f>
        <v>5962.6</v>
      </c>
      <c r="H109" s="81">
        <f>H110+H119+H122</f>
        <v>4642.2</v>
      </c>
      <c r="I109" s="81">
        <f>I110+I119+I122</f>
        <v>4642.2</v>
      </c>
    </row>
    <row r="110" spans="1:9" ht="37.5">
      <c r="A110" s="109" t="s">
        <v>336</v>
      </c>
      <c r="B110" s="110" t="s">
        <v>11</v>
      </c>
      <c r="C110" s="110"/>
      <c r="D110" s="110"/>
      <c r="E110" s="110"/>
      <c r="F110" s="110"/>
      <c r="G110" s="81">
        <f>G111+G113+G117+G115</f>
        <v>5517.6</v>
      </c>
      <c r="H110" s="81">
        <f>H111+H113+H117+H115</f>
        <v>4197.2</v>
      </c>
      <c r="I110" s="81">
        <f>I111+I113+I117+I115</f>
        <v>4197.2</v>
      </c>
    </row>
    <row r="111" spans="1:9" ht="37.5">
      <c r="A111" s="109" t="s">
        <v>335</v>
      </c>
      <c r="B111" s="110" t="s">
        <v>83</v>
      </c>
      <c r="C111" s="110"/>
      <c r="D111" s="110"/>
      <c r="E111" s="110"/>
      <c r="F111" s="110"/>
      <c r="G111" s="81">
        <f>G112</f>
        <v>1423.7</v>
      </c>
      <c r="H111" s="81">
        <f>H112</f>
        <v>1605.7</v>
      </c>
      <c r="I111" s="81">
        <f>I112</f>
        <v>1600.2</v>
      </c>
    </row>
    <row r="112" spans="1:9" ht="18.75">
      <c r="A112" s="109" t="s">
        <v>179</v>
      </c>
      <c r="B112" s="110" t="s">
        <v>83</v>
      </c>
      <c r="C112" s="110" t="s">
        <v>299</v>
      </c>
      <c r="D112" s="110" t="s">
        <v>121</v>
      </c>
      <c r="E112" s="110" t="s">
        <v>121</v>
      </c>
      <c r="F112" s="110" t="s">
        <v>178</v>
      </c>
      <c r="G112" s="81">
        <f>1407.9+15.8</f>
        <v>1423.7</v>
      </c>
      <c r="H112" s="81">
        <v>1605.7</v>
      </c>
      <c r="I112" s="81">
        <v>1600.2</v>
      </c>
    </row>
    <row r="113" spans="1:9" ht="37.5">
      <c r="A113" s="109" t="s">
        <v>39</v>
      </c>
      <c r="B113" s="110" t="s">
        <v>38</v>
      </c>
      <c r="C113" s="110"/>
      <c r="D113" s="110"/>
      <c r="E113" s="110"/>
      <c r="F113" s="110"/>
      <c r="G113" s="81">
        <f>G114</f>
        <v>748.3</v>
      </c>
      <c r="H113" s="81">
        <f>H114</f>
        <v>748.3</v>
      </c>
      <c r="I113" s="81">
        <f>I114</f>
        <v>748.3</v>
      </c>
    </row>
    <row r="114" spans="1:9" ht="18.75">
      <c r="A114" s="109" t="s">
        <v>179</v>
      </c>
      <c r="B114" s="110" t="s">
        <v>38</v>
      </c>
      <c r="C114" s="110" t="s">
        <v>317</v>
      </c>
      <c r="D114" s="110" t="s">
        <v>121</v>
      </c>
      <c r="E114" s="110" t="s">
        <v>121</v>
      </c>
      <c r="F114" s="110" t="s">
        <v>178</v>
      </c>
      <c r="G114" s="81">
        <v>748.3</v>
      </c>
      <c r="H114" s="81">
        <v>748.3</v>
      </c>
      <c r="I114" s="81">
        <v>748.3</v>
      </c>
    </row>
    <row r="115" spans="1:9" ht="56.25">
      <c r="A115" s="112" t="s">
        <v>673</v>
      </c>
      <c r="B115" s="110" t="s">
        <v>419</v>
      </c>
      <c r="C115" s="110"/>
      <c r="D115" s="110"/>
      <c r="E115" s="110"/>
      <c r="F115" s="110"/>
      <c r="G115" s="81">
        <f>G116</f>
        <v>1815</v>
      </c>
      <c r="H115" s="81">
        <f>H116</f>
        <v>1843.2</v>
      </c>
      <c r="I115" s="81">
        <f>I116</f>
        <v>1848.7</v>
      </c>
    </row>
    <row r="116" spans="1:9" ht="18.75">
      <c r="A116" s="109" t="s">
        <v>179</v>
      </c>
      <c r="B116" s="110" t="s">
        <v>419</v>
      </c>
      <c r="C116" s="110" t="s">
        <v>299</v>
      </c>
      <c r="D116" s="110" t="s">
        <v>121</v>
      </c>
      <c r="E116" s="110" t="s">
        <v>121</v>
      </c>
      <c r="F116" s="110" t="s">
        <v>178</v>
      </c>
      <c r="G116" s="81">
        <v>1815</v>
      </c>
      <c r="H116" s="81">
        <v>1843.2</v>
      </c>
      <c r="I116" s="81">
        <v>1848.7</v>
      </c>
    </row>
    <row r="117" spans="1:9" ht="117.75" customHeight="1">
      <c r="A117" s="109" t="s">
        <v>463</v>
      </c>
      <c r="B117" s="110" t="s">
        <v>67</v>
      </c>
      <c r="C117" s="110"/>
      <c r="D117" s="110"/>
      <c r="E117" s="110"/>
      <c r="F117" s="110"/>
      <c r="G117" s="81">
        <f>G118</f>
        <v>1530.6</v>
      </c>
      <c r="H117" s="81">
        <f>H118</f>
        <v>0</v>
      </c>
      <c r="I117" s="81">
        <f>I118</f>
        <v>0</v>
      </c>
    </row>
    <row r="118" spans="1:9" ht="18.75">
      <c r="A118" s="109" t="s">
        <v>179</v>
      </c>
      <c r="B118" s="110" t="s">
        <v>67</v>
      </c>
      <c r="C118" s="110" t="s">
        <v>301</v>
      </c>
      <c r="D118" s="110" t="s">
        <v>121</v>
      </c>
      <c r="E118" s="110" t="s">
        <v>121</v>
      </c>
      <c r="F118" s="110" t="s">
        <v>178</v>
      </c>
      <c r="G118" s="81">
        <v>1530.6</v>
      </c>
      <c r="H118" s="81"/>
      <c r="I118" s="81"/>
    </row>
    <row r="119" spans="1:9" ht="56.25">
      <c r="A119" s="109" t="s">
        <v>20</v>
      </c>
      <c r="B119" s="110" t="s">
        <v>482</v>
      </c>
      <c r="C119" s="110"/>
      <c r="D119" s="110"/>
      <c r="E119" s="110"/>
      <c r="F119" s="110"/>
      <c r="G119" s="81">
        <f aca="true" t="shared" si="3" ref="G119:I120">G120</f>
        <v>410</v>
      </c>
      <c r="H119" s="81">
        <f t="shared" si="3"/>
        <v>410</v>
      </c>
      <c r="I119" s="81">
        <f t="shared" si="3"/>
        <v>410</v>
      </c>
    </row>
    <row r="120" spans="1:9" ht="37.5">
      <c r="A120" s="109" t="s">
        <v>39</v>
      </c>
      <c r="B120" s="110" t="s">
        <v>483</v>
      </c>
      <c r="C120" s="110"/>
      <c r="D120" s="110"/>
      <c r="E120" s="110"/>
      <c r="F120" s="110"/>
      <c r="G120" s="81">
        <f t="shared" si="3"/>
        <v>410</v>
      </c>
      <c r="H120" s="81">
        <f t="shared" si="3"/>
        <v>410</v>
      </c>
      <c r="I120" s="81">
        <f t="shared" si="3"/>
        <v>410</v>
      </c>
    </row>
    <row r="121" spans="1:9" ht="18.75">
      <c r="A121" s="109" t="s">
        <v>179</v>
      </c>
      <c r="B121" s="110" t="s">
        <v>483</v>
      </c>
      <c r="C121" s="110" t="s">
        <v>317</v>
      </c>
      <c r="D121" s="110" t="s">
        <v>121</v>
      </c>
      <c r="E121" s="110" t="s">
        <v>121</v>
      </c>
      <c r="F121" s="110" t="s">
        <v>178</v>
      </c>
      <c r="G121" s="81">
        <v>410</v>
      </c>
      <c r="H121" s="81">
        <v>410</v>
      </c>
      <c r="I121" s="81">
        <v>410</v>
      </c>
    </row>
    <row r="122" spans="1:9" ht="72" customHeight="1">
      <c r="A122" s="109" t="s">
        <v>339</v>
      </c>
      <c r="B122" s="111" t="s">
        <v>36</v>
      </c>
      <c r="C122" s="111"/>
      <c r="D122" s="110"/>
      <c r="E122" s="110"/>
      <c r="F122" s="110"/>
      <c r="G122" s="81">
        <f>G123</f>
        <v>35</v>
      </c>
      <c r="H122" s="81">
        <f aca="true" t="shared" si="4" ref="G122:I123">H123</f>
        <v>35</v>
      </c>
      <c r="I122" s="81">
        <f t="shared" si="4"/>
        <v>35</v>
      </c>
    </row>
    <row r="123" spans="1:9" ht="37.5">
      <c r="A123" s="109" t="s">
        <v>39</v>
      </c>
      <c r="B123" s="111" t="s">
        <v>37</v>
      </c>
      <c r="C123" s="111"/>
      <c r="D123" s="110"/>
      <c r="E123" s="110"/>
      <c r="F123" s="110"/>
      <c r="G123" s="81">
        <f t="shared" si="4"/>
        <v>35</v>
      </c>
      <c r="H123" s="81">
        <f t="shared" si="4"/>
        <v>35</v>
      </c>
      <c r="I123" s="81">
        <f t="shared" si="4"/>
        <v>35</v>
      </c>
    </row>
    <row r="124" spans="1:9" ht="18.75">
      <c r="A124" s="109" t="s">
        <v>179</v>
      </c>
      <c r="B124" s="111" t="s">
        <v>37</v>
      </c>
      <c r="C124" s="111">
        <v>115</v>
      </c>
      <c r="D124" s="110" t="s">
        <v>305</v>
      </c>
      <c r="E124" s="110" t="s">
        <v>121</v>
      </c>
      <c r="F124" s="110" t="s">
        <v>178</v>
      </c>
      <c r="G124" s="81">
        <v>35</v>
      </c>
      <c r="H124" s="81">
        <v>35</v>
      </c>
      <c r="I124" s="81">
        <v>35</v>
      </c>
    </row>
    <row r="125" spans="1:9" ht="55.5" customHeight="1">
      <c r="A125" s="87" t="s">
        <v>554</v>
      </c>
      <c r="B125" s="82" t="s">
        <v>245</v>
      </c>
      <c r="C125" s="82"/>
      <c r="D125" s="82"/>
      <c r="E125" s="82"/>
      <c r="F125" s="82"/>
      <c r="G125" s="88">
        <f>G126+G139+G147+G168+G162+G174+G186</f>
        <v>73503.5</v>
      </c>
      <c r="H125" s="88">
        <f>H126+H139+H147+H168+H162+H174+H186</f>
        <v>68444</v>
      </c>
      <c r="I125" s="88">
        <f>I126+I139+I147+I168+I162+I174+I186</f>
        <v>68172.19999999998</v>
      </c>
    </row>
    <row r="126" spans="1:9" ht="78.75" customHeight="1">
      <c r="A126" s="109" t="s">
        <v>379</v>
      </c>
      <c r="B126" s="110" t="s">
        <v>246</v>
      </c>
      <c r="C126" s="110"/>
      <c r="D126" s="110"/>
      <c r="E126" s="110"/>
      <c r="F126" s="110"/>
      <c r="G126" s="81">
        <f>G127+G134</f>
        <v>9407.9</v>
      </c>
      <c r="H126" s="81">
        <f>H127+H134</f>
        <v>9590.8</v>
      </c>
      <c r="I126" s="81">
        <f>I127+I134</f>
        <v>9590.8</v>
      </c>
    </row>
    <row r="127" spans="1:9" ht="41.25" customHeight="1">
      <c r="A127" s="109" t="s">
        <v>340</v>
      </c>
      <c r="B127" s="110" t="s">
        <v>247</v>
      </c>
      <c r="C127" s="110"/>
      <c r="D127" s="110"/>
      <c r="E127" s="110"/>
      <c r="F127" s="110"/>
      <c r="G127" s="81">
        <f>G128+G132+G130</f>
        <v>2846.6</v>
      </c>
      <c r="H127" s="81">
        <f>H128+H132+H130</f>
        <v>2882.3</v>
      </c>
      <c r="I127" s="81">
        <f>I128+I132+I130</f>
        <v>2882.3</v>
      </c>
    </row>
    <row r="128" spans="1:9" ht="18.75">
      <c r="A128" s="109" t="s">
        <v>180</v>
      </c>
      <c r="B128" s="110" t="s">
        <v>248</v>
      </c>
      <c r="C128" s="110"/>
      <c r="D128" s="110"/>
      <c r="E128" s="110"/>
      <c r="F128" s="110"/>
      <c r="G128" s="81">
        <f>G129</f>
        <v>1256.6</v>
      </c>
      <c r="H128" s="81">
        <f>H129</f>
        <v>1162.3</v>
      </c>
      <c r="I128" s="81">
        <f>I129</f>
        <v>962.3</v>
      </c>
    </row>
    <row r="129" spans="1:9" ht="18.75">
      <c r="A129" s="109" t="s">
        <v>179</v>
      </c>
      <c r="B129" s="110" t="s">
        <v>248</v>
      </c>
      <c r="C129" s="110" t="s">
        <v>316</v>
      </c>
      <c r="D129" s="110" t="s">
        <v>125</v>
      </c>
      <c r="E129" s="110" t="s">
        <v>112</v>
      </c>
      <c r="F129" s="110" t="s">
        <v>178</v>
      </c>
      <c r="G129" s="81">
        <f>1062.6+194</f>
        <v>1256.6</v>
      </c>
      <c r="H129" s="81">
        <v>1162.3</v>
      </c>
      <c r="I129" s="81">
        <v>962.3</v>
      </c>
    </row>
    <row r="130" spans="1:9" ht="62.25" customHeight="1">
      <c r="A130" s="109" t="s">
        <v>607</v>
      </c>
      <c r="B130" s="110" t="s">
        <v>524</v>
      </c>
      <c r="C130" s="110"/>
      <c r="D130" s="110"/>
      <c r="E130" s="110"/>
      <c r="F130" s="110"/>
      <c r="G130" s="81">
        <f>G131</f>
        <v>100</v>
      </c>
      <c r="H130" s="81">
        <f>H131</f>
        <v>100</v>
      </c>
      <c r="I130" s="81">
        <f>I131</f>
        <v>100</v>
      </c>
    </row>
    <row r="131" spans="1:9" ht="18.75">
      <c r="A131" s="109" t="s">
        <v>179</v>
      </c>
      <c r="B131" s="110" t="s">
        <v>524</v>
      </c>
      <c r="C131" s="110" t="s">
        <v>316</v>
      </c>
      <c r="D131" s="110" t="s">
        <v>125</v>
      </c>
      <c r="E131" s="110" t="s">
        <v>112</v>
      </c>
      <c r="F131" s="110" t="s">
        <v>178</v>
      </c>
      <c r="G131" s="81">
        <v>100</v>
      </c>
      <c r="H131" s="81">
        <v>100</v>
      </c>
      <c r="I131" s="81">
        <v>100</v>
      </c>
    </row>
    <row r="132" spans="1:9" ht="56.25">
      <c r="A132" s="112" t="s">
        <v>673</v>
      </c>
      <c r="B132" s="110" t="s">
        <v>421</v>
      </c>
      <c r="C132" s="110"/>
      <c r="D132" s="110"/>
      <c r="E132" s="110"/>
      <c r="F132" s="110"/>
      <c r="G132" s="81">
        <f>G133</f>
        <v>1490</v>
      </c>
      <c r="H132" s="81">
        <f>H133</f>
        <v>1620</v>
      </c>
      <c r="I132" s="81">
        <f>I133</f>
        <v>1820</v>
      </c>
    </row>
    <row r="133" spans="1:9" ht="18.75">
      <c r="A133" s="109" t="s">
        <v>179</v>
      </c>
      <c r="B133" s="110" t="s">
        <v>421</v>
      </c>
      <c r="C133" s="110" t="s">
        <v>316</v>
      </c>
      <c r="D133" s="110" t="s">
        <v>125</v>
      </c>
      <c r="E133" s="110" t="s">
        <v>112</v>
      </c>
      <c r="F133" s="110" t="s">
        <v>178</v>
      </c>
      <c r="G133" s="81">
        <v>1490</v>
      </c>
      <c r="H133" s="81">
        <v>1620</v>
      </c>
      <c r="I133" s="81">
        <v>1820</v>
      </c>
    </row>
    <row r="134" spans="1:9" ht="43.5" customHeight="1">
      <c r="A134" s="109" t="s">
        <v>341</v>
      </c>
      <c r="B134" s="110" t="s">
        <v>57</v>
      </c>
      <c r="C134" s="110"/>
      <c r="D134" s="110"/>
      <c r="E134" s="110"/>
      <c r="F134" s="110"/>
      <c r="G134" s="81">
        <f>G135+G137</f>
        <v>6561.299999999999</v>
      </c>
      <c r="H134" s="81">
        <f>H135+H137</f>
        <v>6708.5</v>
      </c>
      <c r="I134" s="81">
        <f>I135+I137</f>
        <v>6708.5</v>
      </c>
    </row>
    <row r="135" spans="1:9" ht="18.75">
      <c r="A135" s="109" t="s">
        <v>180</v>
      </c>
      <c r="B135" s="110" t="s">
        <v>58</v>
      </c>
      <c r="C135" s="110"/>
      <c r="D135" s="110"/>
      <c r="E135" s="110"/>
      <c r="F135" s="110"/>
      <c r="G135" s="81">
        <f>G136</f>
        <v>3792.7</v>
      </c>
      <c r="H135" s="81">
        <f>H136</f>
        <v>3709.4</v>
      </c>
      <c r="I135" s="81">
        <f>I136</f>
        <v>3322.2</v>
      </c>
    </row>
    <row r="136" spans="1:9" ht="18.75">
      <c r="A136" s="109" t="s">
        <v>179</v>
      </c>
      <c r="B136" s="110" t="s">
        <v>58</v>
      </c>
      <c r="C136" s="110" t="s">
        <v>316</v>
      </c>
      <c r="D136" s="110" t="s">
        <v>125</v>
      </c>
      <c r="E136" s="110" t="s">
        <v>112</v>
      </c>
      <c r="F136" s="110" t="s">
        <v>178</v>
      </c>
      <c r="G136" s="81">
        <f>3551.7+50+130.2+60.8</f>
        <v>3792.7</v>
      </c>
      <c r="H136" s="81">
        <v>3709.4</v>
      </c>
      <c r="I136" s="81">
        <v>3322.2</v>
      </c>
    </row>
    <row r="137" spans="1:9" ht="56.25">
      <c r="A137" s="112" t="s">
        <v>673</v>
      </c>
      <c r="B137" s="110" t="s">
        <v>422</v>
      </c>
      <c r="C137" s="110"/>
      <c r="D137" s="110"/>
      <c r="E137" s="110"/>
      <c r="F137" s="110"/>
      <c r="G137" s="81">
        <f>G138</f>
        <v>2768.6</v>
      </c>
      <c r="H137" s="81">
        <f>H138</f>
        <v>2999.1</v>
      </c>
      <c r="I137" s="81">
        <f>I138</f>
        <v>3386.3</v>
      </c>
    </row>
    <row r="138" spans="1:9" ht="18.75">
      <c r="A138" s="109" t="s">
        <v>179</v>
      </c>
      <c r="B138" s="110" t="s">
        <v>422</v>
      </c>
      <c r="C138" s="110" t="s">
        <v>316</v>
      </c>
      <c r="D138" s="110" t="s">
        <v>125</v>
      </c>
      <c r="E138" s="110" t="s">
        <v>112</v>
      </c>
      <c r="F138" s="110" t="s">
        <v>178</v>
      </c>
      <c r="G138" s="81">
        <v>2768.6</v>
      </c>
      <c r="H138" s="81">
        <v>2999.1</v>
      </c>
      <c r="I138" s="81">
        <v>3386.3</v>
      </c>
    </row>
    <row r="139" spans="1:9" ht="46.5" customHeight="1">
      <c r="A139" s="109" t="s">
        <v>192</v>
      </c>
      <c r="B139" s="110" t="s">
        <v>249</v>
      </c>
      <c r="C139" s="110"/>
      <c r="D139" s="110"/>
      <c r="E139" s="110"/>
      <c r="F139" s="110"/>
      <c r="G139" s="81">
        <f>G140</f>
        <v>18963.4</v>
      </c>
      <c r="H139" s="81">
        <f>H140</f>
        <v>12714.6</v>
      </c>
      <c r="I139" s="81">
        <f>I140</f>
        <v>12714.599999999999</v>
      </c>
    </row>
    <row r="140" spans="1:9" ht="26.25" customHeight="1">
      <c r="A140" s="109" t="s">
        <v>59</v>
      </c>
      <c r="B140" s="110" t="s">
        <v>250</v>
      </c>
      <c r="C140" s="110"/>
      <c r="D140" s="110"/>
      <c r="E140" s="110"/>
      <c r="F140" s="110"/>
      <c r="G140" s="81">
        <f>G141+G143+G146</f>
        <v>18963.4</v>
      </c>
      <c r="H140" s="81">
        <f>H141+H143+H146</f>
        <v>12714.6</v>
      </c>
      <c r="I140" s="81">
        <f>I141+I143+I146</f>
        <v>12714.599999999999</v>
      </c>
    </row>
    <row r="141" spans="1:9" ht="18.75">
      <c r="A141" s="109" t="s">
        <v>180</v>
      </c>
      <c r="B141" s="110" t="s">
        <v>251</v>
      </c>
      <c r="C141" s="110"/>
      <c r="D141" s="110"/>
      <c r="E141" s="110"/>
      <c r="F141" s="110"/>
      <c r="G141" s="81">
        <f>G142</f>
        <v>11231</v>
      </c>
      <c r="H141" s="81">
        <f>H142</f>
        <v>8270.5</v>
      </c>
      <c r="I141" s="81">
        <f>I142</f>
        <v>7797.7</v>
      </c>
    </row>
    <row r="142" spans="1:9" ht="18.75">
      <c r="A142" s="109" t="s">
        <v>179</v>
      </c>
      <c r="B142" s="110" t="s">
        <v>251</v>
      </c>
      <c r="C142" s="110" t="s">
        <v>316</v>
      </c>
      <c r="D142" s="110" t="s">
        <v>125</v>
      </c>
      <c r="E142" s="110" t="s">
        <v>112</v>
      </c>
      <c r="F142" s="110" t="s">
        <v>178</v>
      </c>
      <c r="G142" s="81">
        <f>8617.4+72+125.6+916+1500</f>
        <v>11231</v>
      </c>
      <c r="H142" s="81">
        <v>8270.5</v>
      </c>
      <c r="I142" s="81">
        <v>7797.7</v>
      </c>
    </row>
    <row r="143" spans="1:9" ht="56.25">
      <c r="A143" s="112" t="s">
        <v>673</v>
      </c>
      <c r="B143" s="110" t="s">
        <v>423</v>
      </c>
      <c r="C143" s="110"/>
      <c r="D143" s="110"/>
      <c r="E143" s="110"/>
      <c r="F143" s="110"/>
      <c r="G143" s="81">
        <f>G144</f>
        <v>4131.6</v>
      </c>
      <c r="H143" s="81">
        <f>H144</f>
        <v>4444.1</v>
      </c>
      <c r="I143" s="81">
        <f>I144</f>
        <v>4916.9</v>
      </c>
    </row>
    <row r="144" spans="1:9" ht="18.75">
      <c r="A144" s="109" t="s">
        <v>179</v>
      </c>
      <c r="B144" s="110" t="s">
        <v>423</v>
      </c>
      <c r="C144" s="110" t="s">
        <v>316</v>
      </c>
      <c r="D144" s="110" t="s">
        <v>125</v>
      </c>
      <c r="E144" s="110" t="s">
        <v>112</v>
      </c>
      <c r="F144" s="110" t="s">
        <v>178</v>
      </c>
      <c r="G144" s="81">
        <v>4131.6</v>
      </c>
      <c r="H144" s="81">
        <v>4444.1</v>
      </c>
      <c r="I144" s="81">
        <v>4916.9</v>
      </c>
    </row>
    <row r="145" spans="1:9" ht="18.75">
      <c r="A145" s="174" t="s">
        <v>682</v>
      </c>
      <c r="B145" s="110" t="s">
        <v>683</v>
      </c>
      <c r="C145" s="110"/>
      <c r="D145" s="110"/>
      <c r="E145" s="110"/>
      <c r="F145" s="110"/>
      <c r="G145" s="81">
        <f>G146</f>
        <v>3600.8</v>
      </c>
      <c r="H145" s="81">
        <f>H146</f>
        <v>0</v>
      </c>
      <c r="I145" s="81">
        <f>I146</f>
        <v>0</v>
      </c>
    </row>
    <row r="146" spans="1:9" ht="18.75">
      <c r="A146" s="109" t="s">
        <v>179</v>
      </c>
      <c r="B146" s="110" t="s">
        <v>683</v>
      </c>
      <c r="C146" s="110" t="s">
        <v>316</v>
      </c>
      <c r="D146" s="110" t="s">
        <v>125</v>
      </c>
      <c r="E146" s="110" t="s">
        <v>112</v>
      </c>
      <c r="F146" s="110" t="s">
        <v>178</v>
      </c>
      <c r="G146" s="81">
        <v>3600.8</v>
      </c>
      <c r="H146" s="81">
        <v>0</v>
      </c>
      <c r="I146" s="81">
        <v>0</v>
      </c>
    </row>
    <row r="147" spans="1:9" ht="37.5">
      <c r="A147" s="109" t="s">
        <v>181</v>
      </c>
      <c r="B147" s="110" t="s">
        <v>252</v>
      </c>
      <c r="C147" s="110"/>
      <c r="D147" s="110"/>
      <c r="E147" s="110"/>
      <c r="F147" s="110"/>
      <c r="G147" s="81">
        <f>G148+G159</f>
        <v>19934.2</v>
      </c>
      <c r="H147" s="81">
        <f>H148</f>
        <v>20678.5</v>
      </c>
      <c r="I147" s="81">
        <f>I148</f>
        <v>20678.5</v>
      </c>
    </row>
    <row r="148" spans="1:9" ht="35.25" customHeight="1">
      <c r="A148" s="109" t="s">
        <v>21</v>
      </c>
      <c r="B148" s="110" t="s">
        <v>253</v>
      </c>
      <c r="C148" s="110"/>
      <c r="D148" s="110"/>
      <c r="E148" s="110"/>
      <c r="F148" s="110"/>
      <c r="G148" s="81">
        <f>G149+G153+G155+G157</f>
        <v>19830</v>
      </c>
      <c r="H148" s="81">
        <f>H149+H153+H155+H157</f>
        <v>20678.5</v>
      </c>
      <c r="I148" s="81">
        <f>I149+I153+I155+I157</f>
        <v>20678.5</v>
      </c>
    </row>
    <row r="149" spans="1:9" ht="18.75">
      <c r="A149" s="109" t="s">
        <v>127</v>
      </c>
      <c r="B149" s="110" t="s">
        <v>254</v>
      </c>
      <c r="C149" s="110"/>
      <c r="D149" s="110"/>
      <c r="E149" s="110"/>
      <c r="F149" s="110"/>
      <c r="G149" s="81">
        <f>G150+G151+G152</f>
        <v>9703.5</v>
      </c>
      <c r="H149" s="81">
        <f>H150+H151+H152</f>
        <v>11286.1</v>
      </c>
      <c r="I149" s="81">
        <f>I150+I151+I152</f>
        <v>10201.8</v>
      </c>
    </row>
    <row r="150" spans="1:9" ht="18.75">
      <c r="A150" s="109" t="s">
        <v>575</v>
      </c>
      <c r="B150" s="110" t="s">
        <v>254</v>
      </c>
      <c r="C150" s="110" t="s">
        <v>316</v>
      </c>
      <c r="D150" s="110" t="s">
        <v>125</v>
      </c>
      <c r="E150" s="110" t="s">
        <v>112</v>
      </c>
      <c r="F150" s="110" t="s">
        <v>143</v>
      </c>
      <c r="G150" s="81">
        <v>7296.5</v>
      </c>
      <c r="H150" s="81">
        <v>9063.1</v>
      </c>
      <c r="I150" s="81">
        <v>7978.8</v>
      </c>
    </row>
    <row r="151" spans="1:9" ht="37.5">
      <c r="A151" s="109" t="s">
        <v>86</v>
      </c>
      <c r="B151" s="110" t="s">
        <v>254</v>
      </c>
      <c r="C151" s="110" t="s">
        <v>316</v>
      </c>
      <c r="D151" s="110" t="s">
        <v>125</v>
      </c>
      <c r="E151" s="110" t="s">
        <v>112</v>
      </c>
      <c r="F151" s="110" t="s">
        <v>167</v>
      </c>
      <c r="G151" s="81">
        <f>2236+60+86</f>
        <v>2382</v>
      </c>
      <c r="H151" s="81">
        <v>2198</v>
      </c>
      <c r="I151" s="81">
        <v>2198</v>
      </c>
    </row>
    <row r="152" spans="1:9" ht="18.75">
      <c r="A152" s="109" t="s">
        <v>165</v>
      </c>
      <c r="B152" s="110" t="s">
        <v>254</v>
      </c>
      <c r="C152" s="110" t="s">
        <v>316</v>
      </c>
      <c r="D152" s="110" t="s">
        <v>125</v>
      </c>
      <c r="E152" s="110" t="s">
        <v>112</v>
      </c>
      <c r="F152" s="110" t="s">
        <v>166</v>
      </c>
      <c r="G152" s="81">
        <v>25</v>
      </c>
      <c r="H152" s="81">
        <v>25</v>
      </c>
      <c r="I152" s="81">
        <v>25</v>
      </c>
    </row>
    <row r="153" spans="1:9" ht="56.25">
      <c r="A153" s="112" t="s">
        <v>673</v>
      </c>
      <c r="B153" s="110" t="s">
        <v>424</v>
      </c>
      <c r="C153" s="110"/>
      <c r="D153" s="110"/>
      <c r="E153" s="110"/>
      <c r="F153" s="110"/>
      <c r="G153" s="81">
        <f>G154</f>
        <v>8348</v>
      </c>
      <c r="H153" s="81">
        <f>H154</f>
        <v>9014.4</v>
      </c>
      <c r="I153" s="81">
        <f>I154</f>
        <v>10098.7</v>
      </c>
    </row>
    <row r="154" spans="1:9" ht="18.75">
      <c r="A154" s="109" t="s">
        <v>575</v>
      </c>
      <c r="B154" s="110" t="s">
        <v>424</v>
      </c>
      <c r="C154" s="110" t="s">
        <v>316</v>
      </c>
      <c r="D154" s="110" t="s">
        <v>125</v>
      </c>
      <c r="E154" s="110" t="s">
        <v>112</v>
      </c>
      <c r="F154" s="110" t="s">
        <v>143</v>
      </c>
      <c r="G154" s="81">
        <v>8348</v>
      </c>
      <c r="H154" s="81">
        <v>9014.4</v>
      </c>
      <c r="I154" s="81">
        <v>10098.7</v>
      </c>
    </row>
    <row r="155" spans="1:9" ht="21" customHeight="1">
      <c r="A155" s="126" t="s">
        <v>644</v>
      </c>
      <c r="B155" s="110" t="s">
        <v>645</v>
      </c>
      <c r="C155" s="110"/>
      <c r="D155" s="110"/>
      <c r="E155" s="110"/>
      <c r="F155" s="110"/>
      <c r="G155" s="81">
        <f>G156</f>
        <v>378</v>
      </c>
      <c r="H155" s="81">
        <f>H156</f>
        <v>378</v>
      </c>
      <c r="I155" s="81">
        <f>I156</f>
        <v>378</v>
      </c>
    </row>
    <row r="156" spans="1:9" ht="37.5">
      <c r="A156" s="109" t="s">
        <v>86</v>
      </c>
      <c r="B156" s="110" t="s">
        <v>645</v>
      </c>
      <c r="C156" s="110" t="s">
        <v>316</v>
      </c>
      <c r="D156" s="110" t="s">
        <v>125</v>
      </c>
      <c r="E156" s="110" t="s">
        <v>112</v>
      </c>
      <c r="F156" s="110" t="s">
        <v>167</v>
      </c>
      <c r="G156" s="81">
        <v>378</v>
      </c>
      <c r="H156" s="81">
        <v>378</v>
      </c>
      <c r="I156" s="81">
        <v>378</v>
      </c>
    </row>
    <row r="157" spans="1:9" ht="56.25">
      <c r="A157" s="109" t="s">
        <v>632</v>
      </c>
      <c r="B157" s="110" t="s">
        <v>631</v>
      </c>
      <c r="C157" s="110"/>
      <c r="D157" s="110"/>
      <c r="E157" s="110"/>
      <c r="F157" s="110"/>
      <c r="G157" s="81">
        <f>G158</f>
        <v>1400.5</v>
      </c>
      <c r="H157" s="81">
        <f>H158</f>
        <v>0</v>
      </c>
      <c r="I157" s="81">
        <f>I158</f>
        <v>0</v>
      </c>
    </row>
    <row r="158" spans="1:9" ht="37.5">
      <c r="A158" s="109" t="s">
        <v>86</v>
      </c>
      <c r="B158" s="110" t="s">
        <v>630</v>
      </c>
      <c r="C158" s="110" t="s">
        <v>316</v>
      </c>
      <c r="D158" s="110" t="s">
        <v>125</v>
      </c>
      <c r="E158" s="110" t="s">
        <v>112</v>
      </c>
      <c r="F158" s="110" t="s">
        <v>167</v>
      </c>
      <c r="G158" s="81">
        <f>1372.5+28</f>
        <v>1400.5</v>
      </c>
      <c r="H158" s="81">
        <v>0</v>
      </c>
      <c r="I158" s="81">
        <v>0</v>
      </c>
    </row>
    <row r="159" spans="1:9" ht="37.5">
      <c r="A159" s="134" t="s">
        <v>576</v>
      </c>
      <c r="B159" s="110" t="s">
        <v>634</v>
      </c>
      <c r="C159" s="110"/>
      <c r="D159" s="110"/>
      <c r="E159" s="110"/>
      <c r="F159" s="110"/>
      <c r="G159" s="81">
        <f aca="true" t="shared" si="5" ref="G159:I160">G160</f>
        <v>104.2</v>
      </c>
      <c r="H159" s="81">
        <f t="shared" si="5"/>
        <v>0</v>
      </c>
      <c r="I159" s="81">
        <f t="shared" si="5"/>
        <v>0</v>
      </c>
    </row>
    <row r="160" spans="1:9" ht="56.25">
      <c r="A160" s="134" t="s">
        <v>633</v>
      </c>
      <c r="B160" s="110" t="s">
        <v>635</v>
      </c>
      <c r="C160" s="110"/>
      <c r="D160" s="110"/>
      <c r="E160" s="110"/>
      <c r="F160" s="110"/>
      <c r="G160" s="81">
        <f t="shared" si="5"/>
        <v>104.2</v>
      </c>
      <c r="H160" s="81">
        <f t="shared" si="5"/>
        <v>0</v>
      </c>
      <c r="I160" s="81">
        <f t="shared" si="5"/>
        <v>0</v>
      </c>
    </row>
    <row r="161" spans="1:9" ht="37.5">
      <c r="A161" s="109" t="s">
        <v>86</v>
      </c>
      <c r="B161" s="110" t="s">
        <v>635</v>
      </c>
      <c r="C161" s="110" t="s">
        <v>316</v>
      </c>
      <c r="D161" s="110" t="s">
        <v>125</v>
      </c>
      <c r="E161" s="110" t="s">
        <v>112</v>
      </c>
      <c r="F161" s="110" t="s">
        <v>167</v>
      </c>
      <c r="G161" s="81">
        <v>104.2</v>
      </c>
      <c r="H161" s="81">
        <v>0</v>
      </c>
      <c r="I161" s="81">
        <v>0</v>
      </c>
    </row>
    <row r="162" spans="1:9" ht="37.5">
      <c r="A162" s="109" t="s">
        <v>88</v>
      </c>
      <c r="B162" s="110" t="s">
        <v>35</v>
      </c>
      <c r="C162" s="110"/>
      <c r="D162" s="110"/>
      <c r="E162" s="110"/>
      <c r="F162" s="110"/>
      <c r="G162" s="81">
        <f>G163</f>
        <v>13516.7</v>
      </c>
      <c r="H162" s="81">
        <f>H163</f>
        <v>13859.6</v>
      </c>
      <c r="I162" s="81">
        <f>I163</f>
        <v>13529.599999999999</v>
      </c>
    </row>
    <row r="163" spans="1:9" ht="78" customHeight="1">
      <c r="A163" s="109" t="s">
        <v>327</v>
      </c>
      <c r="B163" s="110" t="s">
        <v>55</v>
      </c>
      <c r="C163" s="110"/>
      <c r="D163" s="110"/>
      <c r="E163" s="110"/>
      <c r="F163" s="110"/>
      <c r="G163" s="81">
        <f>G164+G166</f>
        <v>13516.7</v>
      </c>
      <c r="H163" s="81">
        <f>H164+H166</f>
        <v>13859.6</v>
      </c>
      <c r="I163" s="81">
        <f>I164+I166</f>
        <v>13529.599999999999</v>
      </c>
    </row>
    <row r="164" spans="1:9" ht="18.75">
      <c r="A164" s="109" t="s">
        <v>92</v>
      </c>
      <c r="B164" s="110" t="s">
        <v>56</v>
      </c>
      <c r="C164" s="110"/>
      <c r="D164" s="110"/>
      <c r="E164" s="110"/>
      <c r="F164" s="110"/>
      <c r="G164" s="81">
        <f>G165</f>
        <v>8830</v>
      </c>
      <c r="H164" s="81">
        <f>H165</f>
        <v>9160</v>
      </c>
      <c r="I164" s="81">
        <f>I165</f>
        <v>8826.4</v>
      </c>
    </row>
    <row r="165" spans="1:9" ht="18.75">
      <c r="A165" s="109" t="s">
        <v>179</v>
      </c>
      <c r="B165" s="110" t="s">
        <v>56</v>
      </c>
      <c r="C165" s="110" t="s">
        <v>316</v>
      </c>
      <c r="D165" s="110" t="s">
        <v>121</v>
      </c>
      <c r="E165" s="110" t="s">
        <v>115</v>
      </c>
      <c r="F165" s="110" t="s">
        <v>178</v>
      </c>
      <c r="G165" s="81">
        <v>8830</v>
      </c>
      <c r="H165" s="81">
        <v>9160</v>
      </c>
      <c r="I165" s="81">
        <v>8826.4</v>
      </c>
    </row>
    <row r="166" spans="1:9" ht="56.25">
      <c r="A166" s="112" t="s">
        <v>673</v>
      </c>
      <c r="B166" s="110" t="s">
        <v>417</v>
      </c>
      <c r="C166" s="110"/>
      <c r="D166" s="110"/>
      <c r="E166" s="110"/>
      <c r="F166" s="110"/>
      <c r="G166" s="81">
        <f>G167</f>
        <v>4686.7</v>
      </c>
      <c r="H166" s="81">
        <f>H167</f>
        <v>4699.6</v>
      </c>
      <c r="I166" s="81">
        <f>I167</f>
        <v>4703.2</v>
      </c>
    </row>
    <row r="167" spans="1:9" ht="18.75">
      <c r="A167" s="109" t="s">
        <v>179</v>
      </c>
      <c r="B167" s="110" t="s">
        <v>417</v>
      </c>
      <c r="C167" s="110" t="s">
        <v>316</v>
      </c>
      <c r="D167" s="110" t="s">
        <v>121</v>
      </c>
      <c r="E167" s="110" t="s">
        <v>115</v>
      </c>
      <c r="F167" s="110" t="s">
        <v>178</v>
      </c>
      <c r="G167" s="81">
        <v>4686.7</v>
      </c>
      <c r="H167" s="81">
        <v>4699.6</v>
      </c>
      <c r="I167" s="81">
        <v>4703.2</v>
      </c>
    </row>
    <row r="168" spans="1:9" ht="37.5">
      <c r="A168" s="109" t="s">
        <v>387</v>
      </c>
      <c r="B168" s="110" t="s">
        <v>255</v>
      </c>
      <c r="C168" s="110"/>
      <c r="D168" s="110"/>
      <c r="E168" s="110"/>
      <c r="F168" s="110"/>
      <c r="G168" s="81">
        <f>G169</f>
        <v>4608.9</v>
      </c>
      <c r="H168" s="81">
        <f>H169</f>
        <v>4372.7</v>
      </c>
      <c r="I168" s="81">
        <f>I169</f>
        <v>4372.700000000001</v>
      </c>
    </row>
    <row r="169" spans="1:9" ht="37.5">
      <c r="A169" s="109" t="s">
        <v>350</v>
      </c>
      <c r="B169" s="110" t="s">
        <v>256</v>
      </c>
      <c r="C169" s="110"/>
      <c r="D169" s="110"/>
      <c r="E169" s="110"/>
      <c r="F169" s="110"/>
      <c r="G169" s="81">
        <f>G170+G172</f>
        <v>4608.9</v>
      </c>
      <c r="H169" s="81">
        <f>H170+H172</f>
        <v>4372.7</v>
      </c>
      <c r="I169" s="81">
        <f>I170+I172</f>
        <v>4372.700000000001</v>
      </c>
    </row>
    <row r="170" spans="1:9" ht="18.75">
      <c r="A170" s="109" t="s">
        <v>349</v>
      </c>
      <c r="B170" s="110" t="s">
        <v>348</v>
      </c>
      <c r="C170" s="110"/>
      <c r="D170" s="110"/>
      <c r="E170" s="110"/>
      <c r="F170" s="110"/>
      <c r="G170" s="81">
        <f>G171</f>
        <v>2940.3</v>
      </c>
      <c r="H170" s="81">
        <f>H171</f>
        <v>2573.2</v>
      </c>
      <c r="I170" s="81">
        <f>I171</f>
        <v>2358.8</v>
      </c>
    </row>
    <row r="171" spans="1:9" ht="18.75">
      <c r="A171" s="109" t="s">
        <v>179</v>
      </c>
      <c r="B171" s="110" t="s">
        <v>348</v>
      </c>
      <c r="C171" s="110" t="s">
        <v>316</v>
      </c>
      <c r="D171" s="110" t="s">
        <v>125</v>
      </c>
      <c r="E171" s="110" t="s">
        <v>112</v>
      </c>
      <c r="F171" s="110" t="s">
        <v>178</v>
      </c>
      <c r="G171" s="81">
        <f>3250.3-310</f>
        <v>2940.3</v>
      </c>
      <c r="H171" s="81">
        <v>2573.2</v>
      </c>
      <c r="I171" s="81">
        <v>2358.8</v>
      </c>
    </row>
    <row r="172" spans="1:9" ht="56.25">
      <c r="A172" s="112" t="s">
        <v>673</v>
      </c>
      <c r="B172" s="110" t="s">
        <v>425</v>
      </c>
      <c r="C172" s="110"/>
      <c r="D172" s="110"/>
      <c r="E172" s="110"/>
      <c r="F172" s="110"/>
      <c r="G172" s="81">
        <f>G173</f>
        <v>1668.6</v>
      </c>
      <c r="H172" s="81">
        <f>H173</f>
        <v>1799.5</v>
      </c>
      <c r="I172" s="81">
        <f>I173</f>
        <v>2013.9</v>
      </c>
    </row>
    <row r="173" spans="1:9" ht="18.75">
      <c r="A173" s="109" t="s">
        <v>179</v>
      </c>
      <c r="B173" s="110" t="s">
        <v>425</v>
      </c>
      <c r="C173" s="110" t="s">
        <v>316</v>
      </c>
      <c r="D173" s="110" t="s">
        <v>125</v>
      </c>
      <c r="E173" s="110" t="s">
        <v>112</v>
      </c>
      <c r="F173" s="110" t="s">
        <v>178</v>
      </c>
      <c r="G173" s="81">
        <v>1668.6</v>
      </c>
      <c r="H173" s="81">
        <v>1799.5</v>
      </c>
      <c r="I173" s="81">
        <v>2013.9</v>
      </c>
    </row>
    <row r="174" spans="1:9" ht="37.5">
      <c r="A174" s="109" t="s">
        <v>211</v>
      </c>
      <c r="B174" s="110" t="s">
        <v>345</v>
      </c>
      <c r="C174" s="110"/>
      <c r="D174" s="110"/>
      <c r="E174" s="110"/>
      <c r="F174" s="110"/>
      <c r="G174" s="81">
        <f>G175+G181</f>
        <v>5255.9</v>
      </c>
      <c r="H174" s="81">
        <f>H175+H181</f>
        <v>5410.700000000001</v>
      </c>
      <c r="I174" s="81">
        <f>I175+I181</f>
        <v>5468.299999999999</v>
      </c>
    </row>
    <row r="175" spans="1:9" ht="56.25">
      <c r="A175" s="109" t="s">
        <v>315</v>
      </c>
      <c r="B175" s="110" t="s">
        <v>346</v>
      </c>
      <c r="C175" s="110"/>
      <c r="D175" s="110"/>
      <c r="E175" s="110"/>
      <c r="F175" s="110"/>
      <c r="G175" s="81">
        <f>G176+G179</f>
        <v>1318.9</v>
      </c>
      <c r="H175" s="81">
        <f>H176+H179</f>
        <v>1368.9</v>
      </c>
      <c r="I175" s="81">
        <f>I176+I179</f>
        <v>1318.9</v>
      </c>
    </row>
    <row r="176" spans="1:9" ht="37.5" customHeight="1">
      <c r="A176" s="109" t="s">
        <v>177</v>
      </c>
      <c r="B176" s="110" t="s">
        <v>347</v>
      </c>
      <c r="C176" s="110"/>
      <c r="D176" s="110"/>
      <c r="E176" s="110"/>
      <c r="F176" s="110"/>
      <c r="G176" s="81">
        <f>G177+G178</f>
        <v>898.1</v>
      </c>
      <c r="H176" s="81">
        <f>H177+H178</f>
        <v>954.3000000000001</v>
      </c>
      <c r="I176" s="81">
        <f>I177+I178</f>
        <v>904.3000000000001</v>
      </c>
    </row>
    <row r="177" spans="1:9" ht="37.5">
      <c r="A177" s="109" t="s">
        <v>163</v>
      </c>
      <c r="B177" s="110" t="s">
        <v>347</v>
      </c>
      <c r="C177" s="110" t="s">
        <v>316</v>
      </c>
      <c r="D177" s="110" t="s">
        <v>125</v>
      </c>
      <c r="E177" s="110" t="s">
        <v>113</v>
      </c>
      <c r="F177" s="110" t="s">
        <v>164</v>
      </c>
      <c r="G177" s="81">
        <v>822.4</v>
      </c>
      <c r="H177" s="81">
        <v>878.6</v>
      </c>
      <c r="I177" s="81">
        <v>828.6</v>
      </c>
    </row>
    <row r="178" spans="1:9" ht="37.5">
      <c r="A178" s="109" t="s">
        <v>86</v>
      </c>
      <c r="B178" s="110" t="s">
        <v>347</v>
      </c>
      <c r="C178" s="110" t="s">
        <v>316</v>
      </c>
      <c r="D178" s="110" t="s">
        <v>125</v>
      </c>
      <c r="E178" s="110" t="s">
        <v>113</v>
      </c>
      <c r="F178" s="110" t="s">
        <v>167</v>
      </c>
      <c r="G178" s="81">
        <v>75.7</v>
      </c>
      <c r="H178" s="81">
        <v>75.7</v>
      </c>
      <c r="I178" s="81">
        <v>75.7</v>
      </c>
    </row>
    <row r="179" spans="1:9" ht="56.25">
      <c r="A179" s="112" t="s">
        <v>673</v>
      </c>
      <c r="B179" s="110" t="s">
        <v>429</v>
      </c>
      <c r="C179" s="110"/>
      <c r="D179" s="110"/>
      <c r="E179" s="110"/>
      <c r="F179" s="110"/>
      <c r="G179" s="81">
        <f>G180</f>
        <v>420.8</v>
      </c>
      <c r="H179" s="81">
        <f>H180</f>
        <v>414.6</v>
      </c>
      <c r="I179" s="81">
        <f>I180</f>
        <v>414.6</v>
      </c>
    </row>
    <row r="180" spans="1:9" ht="37.5">
      <c r="A180" s="109" t="s">
        <v>163</v>
      </c>
      <c r="B180" s="110" t="s">
        <v>429</v>
      </c>
      <c r="C180" s="110" t="s">
        <v>316</v>
      </c>
      <c r="D180" s="110" t="s">
        <v>125</v>
      </c>
      <c r="E180" s="110" t="s">
        <v>113</v>
      </c>
      <c r="F180" s="110" t="s">
        <v>164</v>
      </c>
      <c r="G180" s="81">
        <v>420.8</v>
      </c>
      <c r="H180" s="81">
        <v>414.6</v>
      </c>
      <c r="I180" s="81">
        <v>414.6</v>
      </c>
    </row>
    <row r="181" spans="1:9" ht="38.25" customHeight="1">
      <c r="A181" s="109" t="s">
        <v>369</v>
      </c>
      <c r="B181" s="110" t="s">
        <v>368</v>
      </c>
      <c r="C181" s="110"/>
      <c r="D181" s="110"/>
      <c r="E181" s="110"/>
      <c r="F181" s="110"/>
      <c r="G181" s="81">
        <f>G182+G184</f>
        <v>3937</v>
      </c>
      <c r="H181" s="81">
        <f>H182+H184</f>
        <v>4041.8</v>
      </c>
      <c r="I181" s="81">
        <f>I182+I184</f>
        <v>4149.4</v>
      </c>
    </row>
    <row r="182" spans="1:9" ht="18.75">
      <c r="A182" s="109" t="s">
        <v>366</v>
      </c>
      <c r="B182" s="110" t="s">
        <v>370</v>
      </c>
      <c r="C182" s="110"/>
      <c r="D182" s="110"/>
      <c r="E182" s="110"/>
      <c r="F182" s="110"/>
      <c r="G182" s="81">
        <f>G183</f>
        <v>1299.2</v>
      </c>
      <c r="H182" s="81">
        <f>H183</f>
        <v>1351.2</v>
      </c>
      <c r="I182" s="81">
        <f>I183</f>
        <v>1351.2</v>
      </c>
    </row>
    <row r="183" spans="1:9" ht="18.75">
      <c r="A183" s="109" t="s">
        <v>575</v>
      </c>
      <c r="B183" s="110" t="s">
        <v>370</v>
      </c>
      <c r="C183" s="110" t="s">
        <v>299</v>
      </c>
      <c r="D183" s="110" t="s">
        <v>125</v>
      </c>
      <c r="E183" s="110" t="s">
        <v>113</v>
      </c>
      <c r="F183" s="110" t="s">
        <v>143</v>
      </c>
      <c r="G183" s="81">
        <v>1299.2</v>
      </c>
      <c r="H183" s="81">
        <v>1351.2</v>
      </c>
      <c r="I183" s="81">
        <v>1351.2</v>
      </c>
    </row>
    <row r="184" spans="1:9" ht="56.25">
      <c r="A184" s="112" t="s">
        <v>673</v>
      </c>
      <c r="B184" s="110" t="s">
        <v>426</v>
      </c>
      <c r="C184" s="110"/>
      <c r="D184" s="110"/>
      <c r="E184" s="110"/>
      <c r="F184" s="110"/>
      <c r="G184" s="81">
        <f>G185</f>
        <v>2637.8</v>
      </c>
      <c r="H184" s="81">
        <f>H185</f>
        <v>2690.6</v>
      </c>
      <c r="I184" s="81">
        <f>I185</f>
        <v>2798.2</v>
      </c>
    </row>
    <row r="185" spans="1:9" ht="18.75">
      <c r="A185" s="109" t="s">
        <v>575</v>
      </c>
      <c r="B185" s="110" t="s">
        <v>426</v>
      </c>
      <c r="C185" s="110" t="s">
        <v>299</v>
      </c>
      <c r="D185" s="110" t="s">
        <v>125</v>
      </c>
      <c r="E185" s="110" t="s">
        <v>113</v>
      </c>
      <c r="F185" s="110" t="s">
        <v>143</v>
      </c>
      <c r="G185" s="81">
        <v>2637.8</v>
      </c>
      <c r="H185" s="81">
        <v>2690.6</v>
      </c>
      <c r="I185" s="81">
        <v>2798.2</v>
      </c>
    </row>
    <row r="186" spans="1:9" ht="37.5">
      <c r="A186" s="109" t="s">
        <v>555</v>
      </c>
      <c r="B186" s="110" t="s">
        <v>551</v>
      </c>
      <c r="C186" s="110"/>
      <c r="D186" s="110"/>
      <c r="E186" s="110"/>
      <c r="F186" s="110"/>
      <c r="G186" s="81">
        <f>G187</f>
        <v>1816.5</v>
      </c>
      <c r="H186" s="81">
        <f>H187</f>
        <v>1817.1</v>
      </c>
      <c r="I186" s="81">
        <f>I187</f>
        <v>1817.6999999999998</v>
      </c>
    </row>
    <row r="187" spans="1:9" ht="37.5">
      <c r="A187" s="109" t="s">
        <v>556</v>
      </c>
      <c r="B187" s="110" t="s">
        <v>552</v>
      </c>
      <c r="C187" s="110"/>
      <c r="D187" s="110"/>
      <c r="E187" s="110"/>
      <c r="F187" s="110"/>
      <c r="G187" s="81">
        <f>G191+G188</f>
        <v>1816.5</v>
      </c>
      <c r="H187" s="81">
        <f>H191+H188</f>
        <v>1817.1</v>
      </c>
      <c r="I187" s="81">
        <f>I191+I188</f>
        <v>1817.6999999999998</v>
      </c>
    </row>
    <row r="188" spans="1:9" ht="37.5">
      <c r="A188" s="109" t="s">
        <v>177</v>
      </c>
      <c r="B188" s="110" t="s">
        <v>559</v>
      </c>
      <c r="C188" s="110"/>
      <c r="D188" s="110"/>
      <c r="E188" s="110"/>
      <c r="F188" s="110"/>
      <c r="G188" s="81">
        <f>G189+G190</f>
        <v>1515.3</v>
      </c>
      <c r="H188" s="81">
        <f>H189+H190</f>
        <v>1515.3</v>
      </c>
      <c r="I188" s="81">
        <f>I189+I190</f>
        <v>1515.3</v>
      </c>
    </row>
    <row r="189" spans="1:9" ht="37.5">
      <c r="A189" s="109" t="s">
        <v>163</v>
      </c>
      <c r="B189" s="110" t="s">
        <v>559</v>
      </c>
      <c r="C189" s="111">
        <v>546</v>
      </c>
      <c r="D189" s="110" t="s">
        <v>112</v>
      </c>
      <c r="E189" s="110" t="s">
        <v>113</v>
      </c>
      <c r="F189" s="110" t="s">
        <v>164</v>
      </c>
      <c r="G189" s="81">
        <v>1345.3</v>
      </c>
      <c r="H189" s="81">
        <v>1345.3</v>
      </c>
      <c r="I189" s="81">
        <v>1345.3</v>
      </c>
    </row>
    <row r="190" spans="1:9" ht="37.5">
      <c r="A190" s="109" t="s">
        <v>86</v>
      </c>
      <c r="B190" s="110" t="s">
        <v>559</v>
      </c>
      <c r="C190" s="111">
        <v>546</v>
      </c>
      <c r="D190" s="110" t="s">
        <v>112</v>
      </c>
      <c r="E190" s="110" t="s">
        <v>113</v>
      </c>
      <c r="F190" s="110" t="s">
        <v>167</v>
      </c>
      <c r="G190" s="81">
        <v>170</v>
      </c>
      <c r="H190" s="81">
        <v>170</v>
      </c>
      <c r="I190" s="81">
        <v>170</v>
      </c>
    </row>
    <row r="191" spans="1:9" ht="112.5">
      <c r="A191" s="112" t="s">
        <v>207</v>
      </c>
      <c r="B191" s="110" t="s">
        <v>553</v>
      </c>
      <c r="C191" s="110"/>
      <c r="D191" s="110"/>
      <c r="E191" s="110"/>
      <c r="F191" s="110"/>
      <c r="G191" s="81">
        <f>G192+G193</f>
        <v>301.20000000000005</v>
      </c>
      <c r="H191" s="81">
        <f>H192+H193</f>
        <v>301.8</v>
      </c>
      <c r="I191" s="81">
        <f>I192+I193</f>
        <v>302.4</v>
      </c>
    </row>
    <row r="192" spans="1:9" ht="37.5">
      <c r="A192" s="109" t="s">
        <v>163</v>
      </c>
      <c r="B192" s="110" t="s">
        <v>553</v>
      </c>
      <c r="C192" s="110" t="s">
        <v>299</v>
      </c>
      <c r="D192" s="110" t="s">
        <v>112</v>
      </c>
      <c r="E192" s="110" t="s">
        <v>113</v>
      </c>
      <c r="F192" s="110" t="s">
        <v>164</v>
      </c>
      <c r="G192" s="81">
        <v>150.8</v>
      </c>
      <c r="H192" s="81">
        <v>150.8</v>
      </c>
      <c r="I192" s="81">
        <v>150.8</v>
      </c>
    </row>
    <row r="193" spans="1:9" ht="37.5">
      <c r="A193" s="109" t="s">
        <v>86</v>
      </c>
      <c r="B193" s="110" t="s">
        <v>553</v>
      </c>
      <c r="C193" s="110" t="s">
        <v>299</v>
      </c>
      <c r="D193" s="110" t="s">
        <v>112</v>
      </c>
      <c r="E193" s="110" t="s">
        <v>113</v>
      </c>
      <c r="F193" s="110" t="s">
        <v>167</v>
      </c>
      <c r="G193" s="81">
        <v>150.4</v>
      </c>
      <c r="H193" s="81">
        <v>151</v>
      </c>
      <c r="I193" s="81">
        <v>151.6</v>
      </c>
    </row>
    <row r="194" spans="1:9" ht="40.5" customHeight="1">
      <c r="A194" s="87" t="s">
        <v>459</v>
      </c>
      <c r="B194" s="89" t="s">
        <v>265</v>
      </c>
      <c r="C194" s="89"/>
      <c r="D194" s="82"/>
      <c r="E194" s="82"/>
      <c r="F194" s="82"/>
      <c r="G194" s="88">
        <f>G195+G209+G278</f>
        <v>752989.4</v>
      </c>
      <c r="H194" s="88">
        <f>H195+H209+H278</f>
        <v>643118.9000000001</v>
      </c>
      <c r="I194" s="88">
        <f>I195+I209+I278</f>
        <v>647841.8000000002</v>
      </c>
    </row>
    <row r="195" spans="1:9" ht="18.75">
      <c r="A195" s="109" t="s">
        <v>183</v>
      </c>
      <c r="B195" s="110" t="s">
        <v>271</v>
      </c>
      <c r="C195" s="110"/>
      <c r="D195" s="110"/>
      <c r="E195" s="110"/>
      <c r="F195" s="110"/>
      <c r="G195" s="81">
        <f>G196+G203+G206</f>
        <v>157431</v>
      </c>
      <c r="H195" s="81">
        <f>H196+H203+H206</f>
        <v>168024.2</v>
      </c>
      <c r="I195" s="81">
        <f>I196+I203+I206</f>
        <v>173857.6</v>
      </c>
    </row>
    <row r="196" spans="1:9" ht="60.75" customHeight="1">
      <c r="A196" s="109" t="s">
        <v>276</v>
      </c>
      <c r="B196" s="111" t="s">
        <v>272</v>
      </c>
      <c r="C196" s="111"/>
      <c r="D196" s="110"/>
      <c r="E196" s="110"/>
      <c r="F196" s="110"/>
      <c r="G196" s="81">
        <f>G197+G201+G199</f>
        <v>156135.8</v>
      </c>
      <c r="H196" s="81">
        <f>H197+H201+H199</f>
        <v>166901</v>
      </c>
      <c r="I196" s="81">
        <f>I197+I201+I199</f>
        <v>172734.4</v>
      </c>
    </row>
    <row r="197" spans="1:9" ht="18.75">
      <c r="A197" s="109" t="s">
        <v>124</v>
      </c>
      <c r="B197" s="111" t="s">
        <v>16</v>
      </c>
      <c r="C197" s="111"/>
      <c r="D197" s="110"/>
      <c r="E197" s="110"/>
      <c r="F197" s="110"/>
      <c r="G197" s="81">
        <f>G198</f>
        <v>31542.5</v>
      </c>
      <c r="H197" s="81">
        <f>H198</f>
        <v>36297.3</v>
      </c>
      <c r="I197" s="81">
        <f>I198</f>
        <v>36269.3</v>
      </c>
    </row>
    <row r="198" spans="1:9" ht="18.75">
      <c r="A198" s="109" t="s">
        <v>179</v>
      </c>
      <c r="B198" s="111" t="s">
        <v>16</v>
      </c>
      <c r="C198" s="111">
        <v>115</v>
      </c>
      <c r="D198" s="110" t="s">
        <v>121</v>
      </c>
      <c r="E198" s="110" t="s">
        <v>112</v>
      </c>
      <c r="F198" s="110" t="s">
        <v>178</v>
      </c>
      <c r="G198" s="81">
        <f>34470.4-2999.9+72</f>
        <v>31542.5</v>
      </c>
      <c r="H198" s="81">
        <v>36297.3</v>
      </c>
      <c r="I198" s="81">
        <v>36269.3</v>
      </c>
    </row>
    <row r="199" spans="1:9" ht="56.25">
      <c r="A199" s="112" t="s">
        <v>673</v>
      </c>
      <c r="B199" s="110" t="s">
        <v>414</v>
      </c>
      <c r="C199" s="111"/>
      <c r="D199" s="110"/>
      <c r="E199" s="110"/>
      <c r="F199" s="110"/>
      <c r="G199" s="81">
        <f>G200</f>
        <v>10327.4</v>
      </c>
      <c r="H199" s="81">
        <f>H200</f>
        <v>10616.2</v>
      </c>
      <c r="I199" s="81">
        <f>I200</f>
        <v>10665.6</v>
      </c>
    </row>
    <row r="200" spans="1:9" ht="18.75">
      <c r="A200" s="109" t="s">
        <v>179</v>
      </c>
      <c r="B200" s="110" t="s">
        <v>414</v>
      </c>
      <c r="C200" s="111">
        <v>115</v>
      </c>
      <c r="D200" s="110" t="s">
        <v>121</v>
      </c>
      <c r="E200" s="110" t="s">
        <v>112</v>
      </c>
      <c r="F200" s="110" t="s">
        <v>178</v>
      </c>
      <c r="G200" s="81">
        <v>10327.4</v>
      </c>
      <c r="H200" s="81">
        <v>10616.2</v>
      </c>
      <c r="I200" s="81">
        <v>10665.6</v>
      </c>
    </row>
    <row r="201" spans="1:9" ht="114.75" customHeight="1">
      <c r="A201" s="125" t="s">
        <v>306</v>
      </c>
      <c r="B201" s="111" t="s">
        <v>69</v>
      </c>
      <c r="C201" s="111"/>
      <c r="D201" s="110"/>
      <c r="E201" s="110"/>
      <c r="F201" s="110"/>
      <c r="G201" s="81">
        <f>G202</f>
        <v>114265.9</v>
      </c>
      <c r="H201" s="81">
        <f>H202</f>
        <v>119987.5</v>
      </c>
      <c r="I201" s="81">
        <f>I202</f>
        <v>125799.5</v>
      </c>
    </row>
    <row r="202" spans="1:9" ht="18.75">
      <c r="A202" s="109" t="s">
        <v>179</v>
      </c>
      <c r="B202" s="111" t="s">
        <v>69</v>
      </c>
      <c r="C202" s="111">
        <v>115</v>
      </c>
      <c r="D202" s="110" t="s">
        <v>121</v>
      </c>
      <c r="E202" s="110" t="s">
        <v>112</v>
      </c>
      <c r="F202" s="110" t="s">
        <v>178</v>
      </c>
      <c r="G202" s="81">
        <v>114265.9</v>
      </c>
      <c r="H202" s="81">
        <v>119987.5</v>
      </c>
      <c r="I202" s="81">
        <v>125799.5</v>
      </c>
    </row>
    <row r="203" spans="1:9" ht="81" customHeight="1">
      <c r="A203" s="109" t="s">
        <v>273</v>
      </c>
      <c r="B203" s="110" t="s">
        <v>82</v>
      </c>
      <c r="C203" s="110"/>
      <c r="D203" s="110"/>
      <c r="E203" s="110"/>
      <c r="F203" s="110"/>
      <c r="G203" s="81">
        <f aca="true" t="shared" si="6" ref="G203:I204">G204</f>
        <v>562.5</v>
      </c>
      <c r="H203" s="81">
        <f t="shared" si="6"/>
        <v>562.5</v>
      </c>
      <c r="I203" s="81">
        <f t="shared" si="6"/>
        <v>562.5</v>
      </c>
    </row>
    <row r="204" spans="1:9" ht="93.75">
      <c r="A204" s="147" t="s">
        <v>652</v>
      </c>
      <c r="B204" s="90" t="s">
        <v>618</v>
      </c>
      <c r="C204" s="111"/>
      <c r="D204" s="110"/>
      <c r="E204" s="110"/>
      <c r="F204" s="110"/>
      <c r="G204" s="81">
        <f t="shared" si="6"/>
        <v>562.5</v>
      </c>
      <c r="H204" s="81">
        <f t="shared" si="6"/>
        <v>562.5</v>
      </c>
      <c r="I204" s="81">
        <f t="shared" si="6"/>
        <v>562.5</v>
      </c>
    </row>
    <row r="205" spans="1:9" ht="18.75">
      <c r="A205" s="109" t="s">
        <v>179</v>
      </c>
      <c r="B205" s="128" t="s">
        <v>618</v>
      </c>
      <c r="C205" s="111">
        <v>115</v>
      </c>
      <c r="D205" s="110" t="s">
        <v>121</v>
      </c>
      <c r="E205" s="110" t="s">
        <v>112</v>
      </c>
      <c r="F205" s="110" t="s">
        <v>178</v>
      </c>
      <c r="G205" s="81">
        <v>562.5</v>
      </c>
      <c r="H205" s="81">
        <v>562.5</v>
      </c>
      <c r="I205" s="81">
        <v>562.5</v>
      </c>
    </row>
    <row r="206" spans="1:9" ht="37.5">
      <c r="A206" s="109" t="s">
        <v>664</v>
      </c>
      <c r="B206" s="90" t="s">
        <v>669</v>
      </c>
      <c r="C206" s="111"/>
      <c r="D206" s="110"/>
      <c r="E206" s="110"/>
      <c r="F206" s="110"/>
      <c r="G206" s="81">
        <f aca="true" t="shared" si="7" ref="G206:I207">G207</f>
        <v>732.7000000000002</v>
      </c>
      <c r="H206" s="81">
        <f t="shared" si="7"/>
        <v>560.7</v>
      </c>
      <c r="I206" s="81">
        <f t="shared" si="7"/>
        <v>560.7</v>
      </c>
    </row>
    <row r="207" spans="1:9" ht="56.25">
      <c r="A207" s="109" t="s">
        <v>667</v>
      </c>
      <c r="B207" s="90" t="s">
        <v>668</v>
      </c>
      <c r="C207" s="111"/>
      <c r="D207" s="110"/>
      <c r="E207" s="110"/>
      <c r="F207" s="110"/>
      <c r="G207" s="81">
        <f t="shared" si="7"/>
        <v>732.7000000000002</v>
      </c>
      <c r="H207" s="81">
        <f t="shared" si="7"/>
        <v>560.7</v>
      </c>
      <c r="I207" s="81">
        <f t="shared" si="7"/>
        <v>560.7</v>
      </c>
    </row>
    <row r="208" spans="1:9" ht="18.75">
      <c r="A208" s="109" t="s">
        <v>179</v>
      </c>
      <c r="B208" s="90" t="s">
        <v>668</v>
      </c>
      <c r="C208" s="111">
        <v>115</v>
      </c>
      <c r="D208" s="110" t="s">
        <v>121</v>
      </c>
      <c r="E208" s="110" t="s">
        <v>112</v>
      </c>
      <c r="F208" s="110" t="s">
        <v>178</v>
      </c>
      <c r="G208" s="81">
        <f>5.6+555.1+1.7+170.2+0.1</f>
        <v>732.7000000000002</v>
      </c>
      <c r="H208" s="81">
        <f>5.6+555.1</f>
        <v>560.7</v>
      </c>
      <c r="I208" s="81">
        <f>5.6+555.1</f>
        <v>560.7</v>
      </c>
    </row>
    <row r="209" spans="1:9" ht="37.5">
      <c r="A209" s="129" t="s">
        <v>18</v>
      </c>
      <c r="B209" s="111" t="s">
        <v>266</v>
      </c>
      <c r="C209" s="111"/>
      <c r="D209" s="110"/>
      <c r="E209" s="110"/>
      <c r="F209" s="110"/>
      <c r="G209" s="81">
        <f>G210+G221+G224+G230+G235+G239+G244+G250+G255+G263+G266+G269+G272+G275</f>
        <v>537591.2000000001</v>
      </c>
      <c r="H209" s="81">
        <f>H210+H221+H224+H230+H235+H239+H244+H250+H255+H263+H266+H269+H272+H275</f>
        <v>417742.3000000001</v>
      </c>
      <c r="I209" s="81">
        <f>I210+I221+I224+I230+I235+I239+I244+I250+I255+I263+I266+I269+I272+I275</f>
        <v>417000.9000000001</v>
      </c>
    </row>
    <row r="210" spans="1:9" ht="79.5" customHeight="1">
      <c r="A210" s="129" t="s">
        <v>508</v>
      </c>
      <c r="B210" s="111" t="s">
        <v>267</v>
      </c>
      <c r="C210" s="111"/>
      <c r="D210" s="110"/>
      <c r="E210" s="110"/>
      <c r="F210" s="110"/>
      <c r="G210" s="81">
        <f>G211+G217+G215+G213+G219</f>
        <v>331432.6</v>
      </c>
      <c r="H210" s="81">
        <f>H211+H217+H215+H213+H219</f>
        <v>343855.5</v>
      </c>
      <c r="I210" s="81">
        <f>I211+I217+I215+I213+I219</f>
        <v>356926.10000000003</v>
      </c>
    </row>
    <row r="211" spans="1:9" ht="39" customHeight="1">
      <c r="A211" s="109" t="s">
        <v>201</v>
      </c>
      <c r="B211" s="111" t="s">
        <v>19</v>
      </c>
      <c r="C211" s="111"/>
      <c r="D211" s="110"/>
      <c r="E211" s="110"/>
      <c r="F211" s="110"/>
      <c r="G211" s="81">
        <f>G212</f>
        <v>74980.8</v>
      </c>
      <c r="H211" s="81">
        <f>H212</f>
        <v>75872.3</v>
      </c>
      <c r="I211" s="81">
        <f>I212</f>
        <v>75804.2</v>
      </c>
    </row>
    <row r="212" spans="1:9" ht="18.75">
      <c r="A212" s="109" t="s">
        <v>179</v>
      </c>
      <c r="B212" s="111" t="s">
        <v>19</v>
      </c>
      <c r="C212" s="111">
        <v>115</v>
      </c>
      <c r="D212" s="110" t="s">
        <v>121</v>
      </c>
      <c r="E212" s="110" t="s">
        <v>116</v>
      </c>
      <c r="F212" s="110" t="s">
        <v>178</v>
      </c>
      <c r="G212" s="81">
        <f>72052.8+2902.9+25+0.1</f>
        <v>74980.8</v>
      </c>
      <c r="H212" s="81">
        <v>75872.3</v>
      </c>
      <c r="I212" s="81">
        <v>75804.2</v>
      </c>
    </row>
    <row r="213" spans="1:9" ht="168.75">
      <c r="A213" s="122" t="s">
        <v>563</v>
      </c>
      <c r="B213" s="111" t="s">
        <v>562</v>
      </c>
      <c r="C213" s="111"/>
      <c r="D213" s="110"/>
      <c r="E213" s="110"/>
      <c r="F213" s="110"/>
      <c r="G213" s="81">
        <f>G214</f>
        <v>15901.3</v>
      </c>
      <c r="H213" s="81">
        <f>H214</f>
        <v>15901.3</v>
      </c>
      <c r="I213" s="81">
        <f>I214</f>
        <v>15901.3</v>
      </c>
    </row>
    <row r="214" spans="1:9" ht="18.75">
      <c r="A214" s="109" t="s">
        <v>179</v>
      </c>
      <c r="B214" s="111" t="s">
        <v>562</v>
      </c>
      <c r="C214" s="111">
        <v>115</v>
      </c>
      <c r="D214" s="110" t="s">
        <v>121</v>
      </c>
      <c r="E214" s="110" t="s">
        <v>116</v>
      </c>
      <c r="F214" s="110" t="s">
        <v>178</v>
      </c>
      <c r="G214" s="81">
        <v>15901.3</v>
      </c>
      <c r="H214" s="81">
        <v>15901.3</v>
      </c>
      <c r="I214" s="81">
        <v>15901.3</v>
      </c>
    </row>
    <row r="215" spans="1:9" ht="56.25">
      <c r="A215" s="112" t="s">
        <v>673</v>
      </c>
      <c r="B215" s="110" t="s">
        <v>415</v>
      </c>
      <c r="C215" s="111"/>
      <c r="D215" s="110"/>
      <c r="E215" s="110"/>
      <c r="F215" s="110"/>
      <c r="G215" s="81">
        <f>G216</f>
        <v>22608.6</v>
      </c>
      <c r="H215" s="81">
        <f>H216</f>
        <v>23224.3</v>
      </c>
      <c r="I215" s="81">
        <f>I216</f>
        <v>23275.9</v>
      </c>
    </row>
    <row r="216" spans="1:9" ht="18.75">
      <c r="A216" s="109" t="s">
        <v>179</v>
      </c>
      <c r="B216" s="110" t="s">
        <v>415</v>
      </c>
      <c r="C216" s="111">
        <v>115</v>
      </c>
      <c r="D216" s="110" t="s">
        <v>121</v>
      </c>
      <c r="E216" s="110" t="s">
        <v>116</v>
      </c>
      <c r="F216" s="110" t="s">
        <v>178</v>
      </c>
      <c r="G216" s="81">
        <v>22608.6</v>
      </c>
      <c r="H216" s="81">
        <v>23224.3</v>
      </c>
      <c r="I216" s="81">
        <v>23275.9</v>
      </c>
    </row>
    <row r="217" spans="1:9" ht="112.5">
      <c r="A217" s="125" t="s">
        <v>306</v>
      </c>
      <c r="B217" s="111" t="s">
        <v>47</v>
      </c>
      <c r="C217" s="111"/>
      <c r="D217" s="110"/>
      <c r="E217" s="110"/>
      <c r="F217" s="110"/>
      <c r="G217" s="81">
        <f>G218</f>
        <v>215697</v>
      </c>
      <c r="H217" s="81">
        <f>H218</f>
        <v>228857.6</v>
      </c>
      <c r="I217" s="81">
        <f>I218</f>
        <v>241944.7</v>
      </c>
    </row>
    <row r="218" spans="1:9" ht="24" customHeight="1">
      <c r="A218" s="109" t="s">
        <v>179</v>
      </c>
      <c r="B218" s="111" t="s">
        <v>47</v>
      </c>
      <c r="C218" s="111">
        <v>115</v>
      </c>
      <c r="D218" s="110" t="s">
        <v>121</v>
      </c>
      <c r="E218" s="110" t="s">
        <v>116</v>
      </c>
      <c r="F218" s="111">
        <v>610</v>
      </c>
      <c r="G218" s="81">
        <v>215697</v>
      </c>
      <c r="H218" s="81">
        <v>228857.6</v>
      </c>
      <c r="I218" s="81">
        <v>241944.7</v>
      </c>
    </row>
    <row r="219" spans="1:9" ht="57.75" customHeight="1">
      <c r="A219" s="109" t="s">
        <v>640</v>
      </c>
      <c r="B219" s="111" t="s">
        <v>639</v>
      </c>
      <c r="C219" s="111"/>
      <c r="D219" s="110"/>
      <c r="E219" s="110"/>
      <c r="F219" s="111"/>
      <c r="G219" s="81">
        <f>G220</f>
        <v>2244.9</v>
      </c>
      <c r="H219" s="81">
        <f>H220</f>
        <v>0</v>
      </c>
      <c r="I219" s="81">
        <f>I220</f>
        <v>0</v>
      </c>
    </row>
    <row r="220" spans="1:9" ht="22.5" customHeight="1">
      <c r="A220" s="109" t="s">
        <v>179</v>
      </c>
      <c r="B220" s="111" t="s">
        <v>639</v>
      </c>
      <c r="C220" s="111">
        <v>115</v>
      </c>
      <c r="D220" s="110" t="s">
        <v>121</v>
      </c>
      <c r="E220" s="110" t="s">
        <v>116</v>
      </c>
      <c r="F220" s="111">
        <v>610</v>
      </c>
      <c r="G220" s="81">
        <v>2244.9</v>
      </c>
      <c r="H220" s="81"/>
      <c r="I220" s="81"/>
    </row>
    <row r="221" spans="1:9" ht="37.5">
      <c r="A221" s="129" t="s">
        <v>274</v>
      </c>
      <c r="B221" s="111" t="s">
        <v>268</v>
      </c>
      <c r="C221" s="111"/>
      <c r="D221" s="110"/>
      <c r="E221" s="110"/>
      <c r="F221" s="111"/>
      <c r="G221" s="81">
        <f aca="true" t="shared" si="8" ref="G221:I222">G222</f>
        <v>11201.4</v>
      </c>
      <c r="H221" s="81">
        <f t="shared" si="8"/>
        <v>11201.4</v>
      </c>
      <c r="I221" s="81">
        <f t="shared" si="8"/>
        <v>11201.4</v>
      </c>
    </row>
    <row r="222" spans="1:9" ht="95.25" customHeight="1">
      <c r="A222" s="109" t="s">
        <v>91</v>
      </c>
      <c r="B222" s="111" t="s">
        <v>17</v>
      </c>
      <c r="C222" s="111"/>
      <c r="D222" s="110"/>
      <c r="E222" s="110"/>
      <c r="F222" s="110"/>
      <c r="G222" s="81">
        <f t="shared" si="8"/>
        <v>11201.4</v>
      </c>
      <c r="H222" s="81">
        <f t="shared" si="8"/>
        <v>11201.4</v>
      </c>
      <c r="I222" s="81">
        <f t="shared" si="8"/>
        <v>11201.4</v>
      </c>
    </row>
    <row r="223" spans="1:9" ht="18.75">
      <c r="A223" s="109" t="s">
        <v>179</v>
      </c>
      <c r="B223" s="111" t="s">
        <v>17</v>
      </c>
      <c r="C223" s="111">
        <v>115</v>
      </c>
      <c r="D223" s="110" t="s">
        <v>121</v>
      </c>
      <c r="E223" s="110" t="s">
        <v>116</v>
      </c>
      <c r="F223" s="110" t="s">
        <v>178</v>
      </c>
      <c r="G223" s="81">
        <f>8883+2318.4</f>
        <v>11201.4</v>
      </c>
      <c r="H223" s="81">
        <v>11201.4</v>
      </c>
      <c r="I223" s="81">
        <v>11201.4</v>
      </c>
    </row>
    <row r="224" spans="1:9" ht="76.5" customHeight="1">
      <c r="A224" s="129" t="s">
        <v>273</v>
      </c>
      <c r="B224" s="111" t="s">
        <v>48</v>
      </c>
      <c r="C224" s="111"/>
      <c r="D224" s="110"/>
      <c r="E224" s="110"/>
      <c r="F224" s="110"/>
      <c r="G224" s="81">
        <f>G225+G228</f>
        <v>3404.6000000000004</v>
      </c>
      <c r="H224" s="81">
        <f>H225+H228</f>
        <v>3404.6000000000004</v>
      </c>
      <c r="I224" s="81">
        <f>I225+I228</f>
        <v>3404.6000000000004</v>
      </c>
    </row>
    <row r="225" spans="1:9" ht="96.75" customHeight="1">
      <c r="A225" s="109" t="s">
        <v>91</v>
      </c>
      <c r="B225" s="111" t="s">
        <v>49</v>
      </c>
      <c r="C225" s="111"/>
      <c r="D225" s="110"/>
      <c r="E225" s="110"/>
      <c r="F225" s="110"/>
      <c r="G225" s="81">
        <f>G226+G227</f>
        <v>1003.3</v>
      </c>
      <c r="H225" s="81">
        <f>H226+H227</f>
        <v>1003.3</v>
      </c>
      <c r="I225" s="81">
        <f>I226+I227</f>
        <v>1003.3</v>
      </c>
    </row>
    <row r="226" spans="1:9" ht="18.75">
      <c r="A226" s="109" t="s">
        <v>179</v>
      </c>
      <c r="B226" s="111" t="s">
        <v>49</v>
      </c>
      <c r="C226" s="111">
        <v>115</v>
      </c>
      <c r="D226" s="110" t="s">
        <v>121</v>
      </c>
      <c r="E226" s="110" t="s">
        <v>116</v>
      </c>
      <c r="F226" s="110" t="s">
        <v>178</v>
      </c>
      <c r="G226" s="81">
        <f>814.2+181.3</f>
        <v>995.5</v>
      </c>
      <c r="H226" s="81">
        <f>814.2+181.3</f>
        <v>995.5</v>
      </c>
      <c r="I226" s="81">
        <f>814.2+181.3</f>
        <v>995.5</v>
      </c>
    </row>
    <row r="227" spans="1:9" ht="37.5">
      <c r="A227" s="109" t="s">
        <v>209</v>
      </c>
      <c r="B227" s="111" t="s">
        <v>49</v>
      </c>
      <c r="C227" s="111">
        <v>115</v>
      </c>
      <c r="D227" s="110" t="s">
        <v>121</v>
      </c>
      <c r="E227" s="110" t="s">
        <v>117</v>
      </c>
      <c r="F227" s="110" t="s">
        <v>208</v>
      </c>
      <c r="G227" s="81">
        <v>7.8</v>
      </c>
      <c r="H227" s="81">
        <v>7.8</v>
      </c>
      <c r="I227" s="81">
        <v>7.8</v>
      </c>
    </row>
    <row r="228" spans="1:9" ht="93.75">
      <c r="A228" s="147" t="s">
        <v>652</v>
      </c>
      <c r="B228" s="90" t="s">
        <v>657</v>
      </c>
      <c r="C228" s="111"/>
      <c r="D228" s="110"/>
      <c r="E228" s="110"/>
      <c r="F228" s="110"/>
      <c r="G228" s="81">
        <f>G229</f>
        <v>2401.3</v>
      </c>
      <c r="H228" s="81">
        <f>H229</f>
        <v>2401.3</v>
      </c>
      <c r="I228" s="81">
        <f>I229</f>
        <v>2401.3</v>
      </c>
    </row>
    <row r="229" spans="1:9" ht="18.75">
      <c r="A229" s="109" t="s">
        <v>179</v>
      </c>
      <c r="B229" s="90" t="s">
        <v>657</v>
      </c>
      <c r="C229" s="111">
        <v>115</v>
      </c>
      <c r="D229" s="110" t="s">
        <v>121</v>
      </c>
      <c r="E229" s="110" t="s">
        <v>116</v>
      </c>
      <c r="F229" s="110" t="s">
        <v>178</v>
      </c>
      <c r="G229" s="81">
        <v>2401.3</v>
      </c>
      <c r="H229" s="81">
        <v>2401.3</v>
      </c>
      <c r="I229" s="81">
        <v>2401.3</v>
      </c>
    </row>
    <row r="230" spans="1:9" ht="96" customHeight="1">
      <c r="A230" s="129" t="s">
        <v>278</v>
      </c>
      <c r="B230" s="111" t="s">
        <v>269</v>
      </c>
      <c r="C230" s="111"/>
      <c r="D230" s="110"/>
      <c r="E230" s="110"/>
      <c r="F230" s="110"/>
      <c r="G230" s="81">
        <f>G231+G233</f>
        <v>5687.9</v>
      </c>
      <c r="H230" s="81">
        <f>H231+H233</f>
        <v>6040.5</v>
      </c>
      <c r="I230" s="81">
        <f>I231+I233</f>
        <v>6096</v>
      </c>
    </row>
    <row r="231" spans="1:9" ht="63.75" customHeight="1">
      <c r="A231" s="109" t="s">
        <v>279</v>
      </c>
      <c r="B231" s="111" t="s">
        <v>50</v>
      </c>
      <c r="C231" s="111"/>
      <c r="D231" s="110"/>
      <c r="E231" s="110"/>
      <c r="F231" s="110"/>
      <c r="G231" s="81">
        <f>G232</f>
        <v>4141.8</v>
      </c>
      <c r="H231" s="81">
        <f>H232</f>
        <v>4431.8</v>
      </c>
      <c r="I231" s="81">
        <f>I232</f>
        <v>4423</v>
      </c>
    </row>
    <row r="232" spans="1:9" ht="18.75">
      <c r="A232" s="109" t="s">
        <v>179</v>
      </c>
      <c r="B232" s="111" t="s">
        <v>50</v>
      </c>
      <c r="C232" s="111">
        <v>115</v>
      </c>
      <c r="D232" s="110" t="s">
        <v>121</v>
      </c>
      <c r="E232" s="110" t="s">
        <v>116</v>
      </c>
      <c r="F232" s="110" t="s">
        <v>178</v>
      </c>
      <c r="G232" s="81">
        <v>4141.8</v>
      </c>
      <c r="H232" s="81">
        <v>4431.8</v>
      </c>
      <c r="I232" s="81">
        <v>4423</v>
      </c>
    </row>
    <row r="233" spans="1:9" ht="56.25">
      <c r="A233" s="112" t="s">
        <v>673</v>
      </c>
      <c r="B233" s="110" t="s">
        <v>416</v>
      </c>
      <c r="C233" s="111"/>
      <c r="D233" s="110"/>
      <c r="E233" s="110"/>
      <c r="F233" s="110"/>
      <c r="G233" s="81">
        <f>G234</f>
        <v>1546.1</v>
      </c>
      <c r="H233" s="81">
        <f>H234</f>
        <v>1608.7</v>
      </c>
      <c r="I233" s="81">
        <f>I234</f>
        <v>1673</v>
      </c>
    </row>
    <row r="234" spans="1:9" ht="18.75">
      <c r="A234" s="109" t="s">
        <v>179</v>
      </c>
      <c r="B234" s="110" t="s">
        <v>416</v>
      </c>
      <c r="C234" s="111">
        <v>115</v>
      </c>
      <c r="D234" s="110" t="s">
        <v>121</v>
      </c>
      <c r="E234" s="110" t="s">
        <v>116</v>
      </c>
      <c r="F234" s="110" t="s">
        <v>178</v>
      </c>
      <c r="G234" s="81">
        <v>1546.1</v>
      </c>
      <c r="H234" s="81">
        <v>1608.7</v>
      </c>
      <c r="I234" s="81">
        <v>1673</v>
      </c>
    </row>
    <row r="235" spans="1:9" ht="96" customHeight="1">
      <c r="A235" s="129" t="s">
        <v>337</v>
      </c>
      <c r="B235" s="111" t="s">
        <v>70</v>
      </c>
      <c r="C235" s="111"/>
      <c r="D235" s="110"/>
      <c r="E235" s="110"/>
      <c r="F235" s="110"/>
      <c r="G235" s="81">
        <f>G236</f>
        <v>4104.7</v>
      </c>
      <c r="H235" s="81">
        <f>H236</f>
        <v>4104.7</v>
      </c>
      <c r="I235" s="81">
        <f>I236</f>
        <v>4104.7</v>
      </c>
    </row>
    <row r="236" spans="1:9" ht="93.75" customHeight="1">
      <c r="A236" s="109" t="s">
        <v>91</v>
      </c>
      <c r="B236" s="111" t="s">
        <v>71</v>
      </c>
      <c r="C236" s="111"/>
      <c r="D236" s="110"/>
      <c r="E236" s="110"/>
      <c r="F236" s="110"/>
      <c r="G236" s="81">
        <f>G238+G237</f>
        <v>4104.7</v>
      </c>
      <c r="H236" s="81">
        <f>H238+H237</f>
        <v>4104.7</v>
      </c>
      <c r="I236" s="81">
        <f>I238+I237</f>
        <v>4104.7</v>
      </c>
    </row>
    <row r="237" spans="1:9" ht="37.5">
      <c r="A237" s="109" t="s">
        <v>86</v>
      </c>
      <c r="B237" s="111" t="s">
        <v>71</v>
      </c>
      <c r="C237" s="111">
        <v>115</v>
      </c>
      <c r="D237" s="110" t="s">
        <v>118</v>
      </c>
      <c r="E237" s="110" t="s">
        <v>115</v>
      </c>
      <c r="F237" s="110" t="s">
        <v>167</v>
      </c>
      <c r="G237" s="81">
        <v>61.6</v>
      </c>
      <c r="H237" s="81">
        <v>61.6</v>
      </c>
      <c r="I237" s="81">
        <v>61.6</v>
      </c>
    </row>
    <row r="238" spans="1:9" ht="37.5">
      <c r="A238" s="109" t="s">
        <v>209</v>
      </c>
      <c r="B238" s="111" t="s">
        <v>71</v>
      </c>
      <c r="C238" s="111">
        <v>115</v>
      </c>
      <c r="D238" s="110" t="s">
        <v>118</v>
      </c>
      <c r="E238" s="110" t="s">
        <v>115</v>
      </c>
      <c r="F238" s="110" t="s">
        <v>208</v>
      </c>
      <c r="G238" s="81">
        <v>4043.1</v>
      </c>
      <c r="H238" s="81">
        <v>4043.1</v>
      </c>
      <c r="I238" s="81">
        <v>4043.1</v>
      </c>
    </row>
    <row r="239" spans="1:9" ht="56.25">
      <c r="A239" s="109" t="s">
        <v>333</v>
      </c>
      <c r="B239" s="111" t="s">
        <v>270</v>
      </c>
      <c r="C239" s="111"/>
      <c r="D239" s="110"/>
      <c r="E239" s="110"/>
      <c r="F239" s="110"/>
      <c r="G239" s="81">
        <f>G242+G240</f>
        <v>56</v>
      </c>
      <c r="H239" s="81">
        <f>H242+H240</f>
        <v>56</v>
      </c>
      <c r="I239" s="81">
        <f>I242+I240</f>
        <v>56</v>
      </c>
    </row>
    <row r="240" spans="1:9" ht="37.5">
      <c r="A240" s="109" t="s">
        <v>413</v>
      </c>
      <c r="B240" s="111" t="s">
        <v>411</v>
      </c>
      <c r="C240" s="111"/>
      <c r="D240" s="110"/>
      <c r="E240" s="110"/>
      <c r="F240" s="110"/>
      <c r="G240" s="81">
        <f>G241</f>
        <v>36</v>
      </c>
      <c r="H240" s="81">
        <f>H241</f>
        <v>36</v>
      </c>
      <c r="I240" s="81">
        <f>I241</f>
        <v>36</v>
      </c>
    </row>
    <row r="241" spans="1:9" ht="37.5">
      <c r="A241" s="109" t="s">
        <v>209</v>
      </c>
      <c r="B241" s="111" t="s">
        <v>411</v>
      </c>
      <c r="C241" s="111">
        <v>546</v>
      </c>
      <c r="D241" s="110" t="s">
        <v>121</v>
      </c>
      <c r="E241" s="110" t="s">
        <v>117</v>
      </c>
      <c r="F241" s="110" t="s">
        <v>208</v>
      </c>
      <c r="G241" s="81">
        <v>36</v>
      </c>
      <c r="H241" s="81">
        <v>36</v>
      </c>
      <c r="I241" s="81">
        <v>36</v>
      </c>
    </row>
    <row r="242" spans="1:9" ht="96" customHeight="1">
      <c r="A242" s="109" t="s">
        <v>91</v>
      </c>
      <c r="B242" s="111" t="s">
        <v>51</v>
      </c>
      <c r="C242" s="111"/>
      <c r="D242" s="110"/>
      <c r="E242" s="110"/>
      <c r="F242" s="110"/>
      <c r="G242" s="81">
        <f>G243</f>
        <v>20</v>
      </c>
      <c r="H242" s="81">
        <f>H243</f>
        <v>20</v>
      </c>
      <c r="I242" s="81">
        <f>I243</f>
        <v>20</v>
      </c>
    </row>
    <row r="243" spans="1:9" ht="37.5">
      <c r="A243" s="109" t="s">
        <v>209</v>
      </c>
      <c r="B243" s="111" t="s">
        <v>51</v>
      </c>
      <c r="C243" s="111">
        <v>115</v>
      </c>
      <c r="D243" s="110" t="s">
        <v>121</v>
      </c>
      <c r="E243" s="110" t="s">
        <v>117</v>
      </c>
      <c r="F243" s="110" t="s">
        <v>208</v>
      </c>
      <c r="G243" s="81">
        <v>20</v>
      </c>
      <c r="H243" s="81">
        <v>20</v>
      </c>
      <c r="I243" s="81">
        <v>20</v>
      </c>
    </row>
    <row r="244" spans="1:9" ht="56.25">
      <c r="A244" s="109" t="s">
        <v>52</v>
      </c>
      <c r="B244" s="110" t="s">
        <v>53</v>
      </c>
      <c r="C244" s="110"/>
      <c r="D244" s="110"/>
      <c r="E244" s="110"/>
      <c r="F244" s="110"/>
      <c r="G244" s="81">
        <f>G245+G248</f>
        <v>14005.4</v>
      </c>
      <c r="H244" s="81">
        <f>H245+H248</f>
        <v>14380.9</v>
      </c>
      <c r="I244" s="81">
        <f>I245+I248</f>
        <v>14375.6</v>
      </c>
    </row>
    <row r="245" spans="1:9" ht="18.75">
      <c r="A245" s="109" t="s">
        <v>140</v>
      </c>
      <c r="B245" s="110" t="s">
        <v>54</v>
      </c>
      <c r="C245" s="110"/>
      <c r="D245" s="110"/>
      <c r="E245" s="110"/>
      <c r="F245" s="110"/>
      <c r="G245" s="81">
        <f>G246+G247</f>
        <v>7854</v>
      </c>
      <c r="H245" s="81">
        <f>H246+H247</f>
        <v>8192.9</v>
      </c>
      <c r="I245" s="81">
        <f>I246+I247</f>
        <v>8178.700000000001</v>
      </c>
    </row>
    <row r="246" spans="1:9" ht="18.75">
      <c r="A246" s="109" t="s">
        <v>179</v>
      </c>
      <c r="B246" s="110" t="s">
        <v>54</v>
      </c>
      <c r="C246" s="110" t="s">
        <v>317</v>
      </c>
      <c r="D246" s="110" t="s">
        <v>121</v>
      </c>
      <c r="E246" s="110" t="s">
        <v>115</v>
      </c>
      <c r="F246" s="110" t="s">
        <v>178</v>
      </c>
      <c r="G246" s="81">
        <v>6777.1</v>
      </c>
      <c r="H246" s="81">
        <v>7116</v>
      </c>
      <c r="I246" s="171">
        <v>7101.8</v>
      </c>
    </row>
    <row r="247" spans="1:9" ht="18.75">
      <c r="A247" s="109" t="s">
        <v>179</v>
      </c>
      <c r="B247" s="110" t="s">
        <v>54</v>
      </c>
      <c r="C247" s="110" t="s">
        <v>317</v>
      </c>
      <c r="D247" s="110" t="s">
        <v>134</v>
      </c>
      <c r="E247" s="110" t="s">
        <v>116</v>
      </c>
      <c r="F247" s="110" t="s">
        <v>178</v>
      </c>
      <c r="G247" s="81">
        <v>1076.9</v>
      </c>
      <c r="H247" s="81">
        <v>1076.9</v>
      </c>
      <c r="I247" s="81">
        <v>1076.9</v>
      </c>
    </row>
    <row r="248" spans="1:9" ht="56.25">
      <c r="A248" s="112" t="s">
        <v>673</v>
      </c>
      <c r="B248" s="110" t="s">
        <v>418</v>
      </c>
      <c r="C248" s="111"/>
      <c r="D248" s="110"/>
      <c r="E248" s="110"/>
      <c r="F248" s="110"/>
      <c r="G248" s="81">
        <f>G249</f>
        <v>6151.4</v>
      </c>
      <c r="H248" s="81">
        <f>H249</f>
        <v>6188</v>
      </c>
      <c r="I248" s="81">
        <f>I249</f>
        <v>6196.9</v>
      </c>
    </row>
    <row r="249" spans="1:9" ht="18.75">
      <c r="A249" s="109" t="s">
        <v>179</v>
      </c>
      <c r="B249" s="110" t="s">
        <v>418</v>
      </c>
      <c r="C249" s="111">
        <v>115</v>
      </c>
      <c r="D249" s="110" t="s">
        <v>121</v>
      </c>
      <c r="E249" s="110" t="s">
        <v>115</v>
      </c>
      <c r="F249" s="110" t="s">
        <v>178</v>
      </c>
      <c r="G249" s="81">
        <v>6151.4</v>
      </c>
      <c r="H249" s="81">
        <v>6188</v>
      </c>
      <c r="I249" s="81">
        <v>6196.9</v>
      </c>
    </row>
    <row r="250" spans="1:9" ht="78.75" customHeight="1">
      <c r="A250" s="109" t="s">
        <v>527</v>
      </c>
      <c r="B250" s="110" t="s">
        <v>332</v>
      </c>
      <c r="C250" s="111"/>
      <c r="D250" s="110"/>
      <c r="E250" s="110"/>
      <c r="F250" s="110"/>
      <c r="G250" s="81">
        <f>G251+G253</f>
        <v>6700</v>
      </c>
      <c r="H250" s="81">
        <f>H251+H253</f>
        <v>6901.9</v>
      </c>
      <c r="I250" s="81">
        <f>I251+I253</f>
        <v>6892.5</v>
      </c>
    </row>
    <row r="251" spans="1:9" ht="18.75">
      <c r="A251" s="109" t="s">
        <v>140</v>
      </c>
      <c r="B251" s="110" t="s">
        <v>331</v>
      </c>
      <c r="C251" s="111"/>
      <c r="D251" s="110"/>
      <c r="E251" s="110"/>
      <c r="F251" s="110"/>
      <c r="G251" s="81">
        <f>G252</f>
        <v>4037.5</v>
      </c>
      <c r="H251" s="81">
        <f>H252</f>
        <v>4239.4</v>
      </c>
      <c r="I251" s="81">
        <f>I252</f>
        <v>4230</v>
      </c>
    </row>
    <row r="252" spans="1:9" ht="37.5">
      <c r="A252" s="109" t="s">
        <v>85</v>
      </c>
      <c r="B252" s="110" t="s">
        <v>331</v>
      </c>
      <c r="C252" s="111">
        <v>115</v>
      </c>
      <c r="D252" s="110" t="s">
        <v>121</v>
      </c>
      <c r="E252" s="110" t="s">
        <v>115</v>
      </c>
      <c r="F252" s="110" t="s">
        <v>176</v>
      </c>
      <c r="G252" s="81">
        <v>4037.5</v>
      </c>
      <c r="H252" s="81">
        <v>4239.4</v>
      </c>
      <c r="I252" s="81">
        <v>4230</v>
      </c>
    </row>
    <row r="253" spans="1:9" ht="56.25">
      <c r="A253" s="112" t="s">
        <v>673</v>
      </c>
      <c r="B253" s="110" t="s">
        <v>541</v>
      </c>
      <c r="C253" s="111"/>
      <c r="D253" s="110"/>
      <c r="E253" s="110"/>
      <c r="F253" s="110"/>
      <c r="G253" s="81">
        <f>G254</f>
        <v>2662.5</v>
      </c>
      <c r="H253" s="81">
        <f>H254</f>
        <v>2662.5</v>
      </c>
      <c r="I253" s="81">
        <f>I254</f>
        <v>2662.5</v>
      </c>
    </row>
    <row r="254" spans="1:9" ht="18.75">
      <c r="A254" s="109" t="s">
        <v>179</v>
      </c>
      <c r="B254" s="110" t="s">
        <v>541</v>
      </c>
      <c r="C254" s="111">
        <v>115</v>
      </c>
      <c r="D254" s="110" t="s">
        <v>121</v>
      </c>
      <c r="E254" s="110" t="s">
        <v>115</v>
      </c>
      <c r="F254" s="110" t="s">
        <v>176</v>
      </c>
      <c r="G254" s="81">
        <v>2662.5</v>
      </c>
      <c r="H254" s="81">
        <v>2662.5</v>
      </c>
      <c r="I254" s="81">
        <v>2662.5</v>
      </c>
    </row>
    <row r="255" spans="1:9" ht="56.25">
      <c r="A255" s="109" t="s">
        <v>511</v>
      </c>
      <c r="B255" s="111" t="s">
        <v>397</v>
      </c>
      <c r="C255" s="111"/>
      <c r="D255" s="110"/>
      <c r="E255" s="110"/>
      <c r="F255" s="110"/>
      <c r="G255" s="81">
        <f>G261+G256+G259</f>
        <v>141211.5</v>
      </c>
      <c r="H255" s="81">
        <f>H261+H256+H259</f>
        <v>1251.6</v>
      </c>
      <c r="I255" s="81">
        <f>I261+I256+I259</f>
        <v>0</v>
      </c>
    </row>
    <row r="256" spans="1:9" ht="75">
      <c r="A256" s="148" t="s">
        <v>598</v>
      </c>
      <c r="B256" s="111" t="s">
        <v>502</v>
      </c>
      <c r="C256" s="111"/>
      <c r="D256" s="110"/>
      <c r="E256" s="110"/>
      <c r="F256" s="110"/>
      <c r="G256" s="81">
        <f>G258+G257</f>
        <v>4780.1</v>
      </c>
      <c r="H256" s="81">
        <f>H258+H257</f>
        <v>1251.6</v>
      </c>
      <c r="I256" s="81">
        <f>I258+I257</f>
        <v>0</v>
      </c>
    </row>
    <row r="257" spans="1:9" ht="18.75">
      <c r="A257" s="109" t="s">
        <v>179</v>
      </c>
      <c r="B257" s="111" t="s">
        <v>502</v>
      </c>
      <c r="C257" s="111">
        <v>115</v>
      </c>
      <c r="D257" s="110" t="s">
        <v>121</v>
      </c>
      <c r="E257" s="110" t="s">
        <v>116</v>
      </c>
      <c r="F257" s="110" t="s">
        <v>178</v>
      </c>
      <c r="G257" s="81">
        <f>1900+1033.8</f>
        <v>2933.8</v>
      </c>
      <c r="H257" s="81">
        <v>0</v>
      </c>
      <c r="I257" s="81">
        <v>0</v>
      </c>
    </row>
    <row r="258" spans="1:9" ht="37.5">
      <c r="A258" s="109" t="s">
        <v>86</v>
      </c>
      <c r="B258" s="111" t="s">
        <v>502</v>
      </c>
      <c r="C258" s="111">
        <v>546</v>
      </c>
      <c r="D258" s="110" t="s">
        <v>121</v>
      </c>
      <c r="E258" s="110" t="s">
        <v>117</v>
      </c>
      <c r="F258" s="110" t="s">
        <v>167</v>
      </c>
      <c r="G258" s="81">
        <v>1846.3</v>
      </c>
      <c r="H258" s="81">
        <v>1251.6</v>
      </c>
      <c r="I258" s="81">
        <v>0</v>
      </c>
    </row>
    <row r="259" spans="1:9" ht="37.5">
      <c r="A259" s="134" t="s">
        <v>594</v>
      </c>
      <c r="B259" s="111" t="s">
        <v>595</v>
      </c>
      <c r="C259" s="111"/>
      <c r="D259" s="110"/>
      <c r="E259" s="110"/>
      <c r="F259" s="110"/>
      <c r="G259" s="81">
        <f>G260</f>
        <v>6100</v>
      </c>
      <c r="H259" s="81">
        <f>H260</f>
        <v>0</v>
      </c>
      <c r="I259" s="81">
        <f>I260</f>
        <v>0</v>
      </c>
    </row>
    <row r="260" spans="1:9" ht="18.75">
      <c r="A260" s="109" t="s">
        <v>179</v>
      </c>
      <c r="B260" s="111" t="s">
        <v>595</v>
      </c>
      <c r="C260" s="111">
        <v>115</v>
      </c>
      <c r="D260" s="110" t="s">
        <v>121</v>
      </c>
      <c r="E260" s="110" t="s">
        <v>116</v>
      </c>
      <c r="F260" s="110" t="s">
        <v>178</v>
      </c>
      <c r="G260" s="81">
        <v>6100</v>
      </c>
      <c r="H260" s="81">
        <v>0</v>
      </c>
      <c r="I260" s="81">
        <v>0</v>
      </c>
    </row>
    <row r="261" spans="1:9" ht="56.25">
      <c r="A261" s="109" t="s">
        <v>653</v>
      </c>
      <c r="B261" s="111" t="s">
        <v>593</v>
      </c>
      <c r="C261" s="111"/>
      <c r="D261" s="110"/>
      <c r="E261" s="110"/>
      <c r="F261" s="110"/>
      <c r="G261" s="81">
        <f>G262</f>
        <v>130331.4</v>
      </c>
      <c r="H261" s="81">
        <f>H262</f>
        <v>0</v>
      </c>
      <c r="I261" s="81">
        <f>I262</f>
        <v>0</v>
      </c>
    </row>
    <row r="262" spans="1:9" ht="18.75">
      <c r="A262" s="109" t="s">
        <v>179</v>
      </c>
      <c r="B262" s="111" t="s">
        <v>593</v>
      </c>
      <c r="C262" s="111">
        <v>115</v>
      </c>
      <c r="D262" s="110" t="s">
        <v>121</v>
      </c>
      <c r="E262" s="110" t="s">
        <v>116</v>
      </c>
      <c r="F262" s="110" t="s">
        <v>178</v>
      </c>
      <c r="G262" s="81">
        <f>48269.1+985.1+78152.4+2924.8</f>
        <v>130331.4</v>
      </c>
      <c r="H262" s="81">
        <v>0</v>
      </c>
      <c r="I262" s="81">
        <v>0</v>
      </c>
    </row>
    <row r="263" spans="1:9" ht="60" customHeight="1">
      <c r="A263" s="109" t="s">
        <v>547</v>
      </c>
      <c r="B263" s="111" t="s">
        <v>546</v>
      </c>
      <c r="C263" s="111"/>
      <c r="D263" s="110"/>
      <c r="E263" s="110"/>
      <c r="F263" s="110"/>
      <c r="G263" s="81">
        <f aca="true" t="shared" si="9" ref="G263:I264">G264</f>
        <v>12723.3</v>
      </c>
      <c r="H263" s="81">
        <f t="shared" si="9"/>
        <v>12723.3</v>
      </c>
      <c r="I263" s="81">
        <f t="shared" si="9"/>
        <v>12595.7</v>
      </c>
    </row>
    <row r="264" spans="1:9" ht="54" customHeight="1">
      <c r="A264" s="109" t="s">
        <v>536</v>
      </c>
      <c r="B264" s="111" t="s">
        <v>548</v>
      </c>
      <c r="C264" s="111"/>
      <c r="D264" s="110"/>
      <c r="E264" s="110"/>
      <c r="F264" s="110"/>
      <c r="G264" s="81">
        <f t="shared" si="9"/>
        <v>12723.3</v>
      </c>
      <c r="H264" s="81">
        <f t="shared" si="9"/>
        <v>12723.3</v>
      </c>
      <c r="I264" s="81">
        <f t="shared" si="9"/>
        <v>12595.7</v>
      </c>
    </row>
    <row r="265" spans="1:9" ht="18.75" customHeight="1">
      <c r="A265" s="109" t="s">
        <v>179</v>
      </c>
      <c r="B265" s="111" t="s">
        <v>548</v>
      </c>
      <c r="C265" s="111">
        <v>115</v>
      </c>
      <c r="D265" s="110" t="s">
        <v>121</v>
      </c>
      <c r="E265" s="110" t="s">
        <v>116</v>
      </c>
      <c r="F265" s="110" t="s">
        <v>178</v>
      </c>
      <c r="G265" s="81">
        <v>12723.3</v>
      </c>
      <c r="H265" s="81">
        <v>12723.3</v>
      </c>
      <c r="I265" s="81">
        <v>12595.7</v>
      </c>
    </row>
    <row r="266" spans="1:9" ht="36" customHeight="1">
      <c r="A266" s="109" t="s">
        <v>664</v>
      </c>
      <c r="B266" s="111" t="s">
        <v>665</v>
      </c>
      <c r="C266" s="111"/>
      <c r="D266" s="110"/>
      <c r="E266" s="110"/>
      <c r="F266" s="110"/>
      <c r="G266" s="81">
        <f aca="true" t="shared" si="10" ref="G266:I267">G267</f>
        <v>325.1</v>
      </c>
      <c r="H266" s="81">
        <f t="shared" si="10"/>
        <v>144.4</v>
      </c>
      <c r="I266" s="81">
        <f t="shared" si="10"/>
        <v>144.4</v>
      </c>
    </row>
    <row r="267" spans="1:9" ht="63" customHeight="1">
      <c r="A267" s="109" t="s">
        <v>667</v>
      </c>
      <c r="B267" s="111" t="s">
        <v>666</v>
      </c>
      <c r="C267" s="111"/>
      <c r="D267" s="110"/>
      <c r="E267" s="110"/>
      <c r="F267" s="110"/>
      <c r="G267" s="81">
        <f t="shared" si="10"/>
        <v>325.1</v>
      </c>
      <c r="H267" s="81">
        <f t="shared" si="10"/>
        <v>144.4</v>
      </c>
      <c r="I267" s="81">
        <f t="shared" si="10"/>
        <v>144.4</v>
      </c>
    </row>
    <row r="268" spans="1:9" ht="18.75" customHeight="1">
      <c r="A268" s="109" t="s">
        <v>179</v>
      </c>
      <c r="B268" s="111" t="s">
        <v>666</v>
      </c>
      <c r="C268" s="111">
        <v>115</v>
      </c>
      <c r="D268" s="110" t="s">
        <v>121</v>
      </c>
      <c r="E268" s="110" t="s">
        <v>116</v>
      </c>
      <c r="F268" s="110" t="s">
        <v>178</v>
      </c>
      <c r="G268" s="81">
        <f>142.9+1.5+1.8+178.9</f>
        <v>325.1</v>
      </c>
      <c r="H268" s="81">
        <f>142.9+1.5</f>
        <v>144.4</v>
      </c>
      <c r="I268" s="81">
        <f>142.9+1.5</f>
        <v>144.4</v>
      </c>
    </row>
    <row r="269" spans="1:9" ht="38.25" customHeight="1">
      <c r="A269" s="129" t="s">
        <v>525</v>
      </c>
      <c r="B269" s="123" t="s">
        <v>467</v>
      </c>
      <c r="C269" s="111"/>
      <c r="D269" s="110"/>
      <c r="E269" s="110"/>
      <c r="F269" s="110"/>
      <c r="G269" s="81">
        <f aca="true" t="shared" si="11" ref="G269:I270">G270</f>
        <v>2195.3</v>
      </c>
      <c r="H269" s="81">
        <f t="shared" si="11"/>
        <v>8840.4</v>
      </c>
      <c r="I269" s="81">
        <f t="shared" si="11"/>
        <v>0</v>
      </c>
    </row>
    <row r="270" spans="1:9" ht="113.25" customHeight="1">
      <c r="A270" s="126" t="s">
        <v>662</v>
      </c>
      <c r="B270" s="111" t="s">
        <v>663</v>
      </c>
      <c r="C270" s="111"/>
      <c r="D270" s="110"/>
      <c r="E270" s="110"/>
      <c r="F270" s="110"/>
      <c r="G270" s="81">
        <f t="shared" si="11"/>
        <v>2195.3</v>
      </c>
      <c r="H270" s="81">
        <f t="shared" si="11"/>
        <v>8840.4</v>
      </c>
      <c r="I270" s="81">
        <f t="shared" si="11"/>
        <v>0</v>
      </c>
    </row>
    <row r="271" spans="1:9" ht="39.75" customHeight="1">
      <c r="A271" s="109" t="s">
        <v>86</v>
      </c>
      <c r="B271" s="111" t="s">
        <v>663</v>
      </c>
      <c r="C271" s="111">
        <v>115</v>
      </c>
      <c r="D271" s="110" t="s">
        <v>121</v>
      </c>
      <c r="E271" s="110" t="s">
        <v>117</v>
      </c>
      <c r="F271" s="110" t="s">
        <v>167</v>
      </c>
      <c r="G271" s="81">
        <v>2195.3</v>
      </c>
      <c r="H271" s="81">
        <f>353.5+8485.9+0.8+0.2</f>
        <v>8840.4</v>
      </c>
      <c r="I271" s="81">
        <v>0</v>
      </c>
    </row>
    <row r="272" spans="1:9" ht="39.75" customHeight="1">
      <c r="A272" s="109" t="s">
        <v>526</v>
      </c>
      <c r="B272" s="111" t="s">
        <v>468</v>
      </c>
      <c r="C272" s="111"/>
      <c r="D272" s="110"/>
      <c r="E272" s="110"/>
      <c r="F272" s="110"/>
      <c r="G272" s="81">
        <f aca="true" t="shared" si="12" ref="G272:I273">G273</f>
        <v>3339.5</v>
      </c>
      <c r="H272" s="81">
        <f t="shared" si="12"/>
        <v>3633.2</v>
      </c>
      <c r="I272" s="81">
        <f t="shared" si="12"/>
        <v>0</v>
      </c>
    </row>
    <row r="273" spans="1:9" ht="58.5" customHeight="1">
      <c r="A273" s="126" t="s">
        <v>660</v>
      </c>
      <c r="B273" s="111" t="s">
        <v>661</v>
      </c>
      <c r="C273" s="111"/>
      <c r="D273" s="110"/>
      <c r="E273" s="110"/>
      <c r="F273" s="110"/>
      <c r="G273" s="81">
        <f t="shared" si="12"/>
        <v>3339.5</v>
      </c>
      <c r="H273" s="81">
        <f t="shared" si="12"/>
        <v>3633.2</v>
      </c>
      <c r="I273" s="81">
        <f t="shared" si="12"/>
        <v>0</v>
      </c>
    </row>
    <row r="274" spans="1:9" ht="37.5" customHeight="1">
      <c r="A274" s="109" t="s">
        <v>86</v>
      </c>
      <c r="B274" s="111" t="s">
        <v>661</v>
      </c>
      <c r="C274" s="111">
        <v>115</v>
      </c>
      <c r="D274" s="110" t="s">
        <v>121</v>
      </c>
      <c r="E274" s="110" t="s">
        <v>117</v>
      </c>
      <c r="F274" s="110" t="s">
        <v>167</v>
      </c>
      <c r="G274" s="81">
        <v>3339.5</v>
      </c>
      <c r="H274" s="81">
        <v>3633.2</v>
      </c>
      <c r="I274" s="81">
        <v>0</v>
      </c>
    </row>
    <row r="275" spans="1:9" ht="39" customHeight="1">
      <c r="A275" s="109" t="s">
        <v>672</v>
      </c>
      <c r="B275" s="111" t="s">
        <v>671</v>
      </c>
      <c r="C275" s="111"/>
      <c r="D275" s="110"/>
      <c r="E275" s="110"/>
      <c r="F275" s="110"/>
      <c r="G275" s="81">
        <f aca="true" t="shared" si="13" ref="G275:I276">G276</f>
        <v>1203.9</v>
      </c>
      <c r="H275" s="81">
        <f t="shared" si="13"/>
        <v>1203.9</v>
      </c>
      <c r="I275" s="81">
        <f t="shared" si="13"/>
        <v>1203.9</v>
      </c>
    </row>
    <row r="276" spans="1:9" ht="59.25" customHeight="1">
      <c r="A276" s="109" t="s">
        <v>670</v>
      </c>
      <c r="B276" s="111" t="s">
        <v>681</v>
      </c>
      <c r="C276" s="111"/>
      <c r="D276" s="110"/>
      <c r="E276" s="110"/>
      <c r="F276" s="110"/>
      <c r="G276" s="81">
        <f t="shared" si="13"/>
        <v>1203.9</v>
      </c>
      <c r="H276" s="81">
        <f t="shared" si="13"/>
        <v>1203.9</v>
      </c>
      <c r="I276" s="81">
        <f t="shared" si="13"/>
        <v>1203.9</v>
      </c>
    </row>
    <row r="277" spans="1:9" ht="21.75" customHeight="1">
      <c r="A277" s="109" t="s">
        <v>179</v>
      </c>
      <c r="B277" s="111" t="s">
        <v>681</v>
      </c>
      <c r="C277" s="111">
        <v>115</v>
      </c>
      <c r="D277" s="110" t="s">
        <v>121</v>
      </c>
      <c r="E277" s="110" t="s">
        <v>116</v>
      </c>
      <c r="F277" s="110" t="s">
        <v>178</v>
      </c>
      <c r="G277" s="81">
        <f>1155.7+48.2</f>
        <v>1203.9</v>
      </c>
      <c r="H277" s="81">
        <f>1155.7+48.2</f>
        <v>1203.9</v>
      </c>
      <c r="I277" s="81">
        <f>1155.7+48.2</f>
        <v>1203.9</v>
      </c>
    </row>
    <row r="278" spans="1:9" ht="18.75">
      <c r="A278" s="133" t="s">
        <v>29</v>
      </c>
      <c r="B278" s="110" t="s">
        <v>73</v>
      </c>
      <c r="C278" s="110"/>
      <c r="D278" s="110"/>
      <c r="E278" s="110"/>
      <c r="F278" s="110"/>
      <c r="G278" s="81">
        <f>G279+G287</f>
        <v>57967.2</v>
      </c>
      <c r="H278" s="81">
        <f>H279+H287</f>
        <v>57352.399999999994</v>
      </c>
      <c r="I278" s="81">
        <f>I279+I287</f>
        <v>56983.3</v>
      </c>
    </row>
    <row r="279" spans="1:9" ht="136.5" customHeight="1">
      <c r="A279" s="109" t="s">
        <v>460</v>
      </c>
      <c r="B279" s="110" t="s">
        <v>102</v>
      </c>
      <c r="C279" s="110"/>
      <c r="D279" s="110"/>
      <c r="E279" s="110"/>
      <c r="F279" s="110"/>
      <c r="G279" s="81">
        <f>G280+G285</f>
        <v>54050.5</v>
      </c>
      <c r="H279" s="81">
        <f>H280+H285</f>
        <v>53374.2</v>
      </c>
      <c r="I279" s="81">
        <f>I280+I285</f>
        <v>53066.600000000006</v>
      </c>
    </row>
    <row r="280" spans="1:9" ht="18.75">
      <c r="A280" s="109" t="s">
        <v>366</v>
      </c>
      <c r="B280" s="110" t="s">
        <v>367</v>
      </c>
      <c r="C280" s="110"/>
      <c r="D280" s="110"/>
      <c r="E280" s="110"/>
      <c r="F280" s="110"/>
      <c r="G280" s="81">
        <f>G284+G281+G282+G283</f>
        <v>21102.399999999998</v>
      </c>
      <c r="H280" s="81">
        <f>H284+H281+H282+H283</f>
        <v>19769.100000000002</v>
      </c>
      <c r="I280" s="81">
        <f>I284+I281+I282+I283</f>
        <v>19159.100000000002</v>
      </c>
    </row>
    <row r="281" spans="1:9" ht="22.5" customHeight="1">
      <c r="A281" s="109" t="s">
        <v>575</v>
      </c>
      <c r="B281" s="110" t="s">
        <v>367</v>
      </c>
      <c r="C281" s="110" t="s">
        <v>299</v>
      </c>
      <c r="D281" s="110" t="s">
        <v>121</v>
      </c>
      <c r="E281" s="110" t="s">
        <v>117</v>
      </c>
      <c r="F281" s="110" t="s">
        <v>143</v>
      </c>
      <c r="G281" s="81">
        <v>16152.5</v>
      </c>
      <c r="H281" s="81">
        <f>16773.7+25</f>
        <v>16798.7</v>
      </c>
      <c r="I281" s="81">
        <f>16773.7+25</f>
        <v>16798.7</v>
      </c>
    </row>
    <row r="282" spans="1:9" ht="37.5">
      <c r="A282" s="109" t="s">
        <v>86</v>
      </c>
      <c r="B282" s="110" t="s">
        <v>367</v>
      </c>
      <c r="C282" s="110" t="s">
        <v>299</v>
      </c>
      <c r="D282" s="110" t="s">
        <v>121</v>
      </c>
      <c r="E282" s="110" t="s">
        <v>117</v>
      </c>
      <c r="F282" s="110" t="s">
        <v>167</v>
      </c>
      <c r="G282" s="81">
        <v>4926.3</v>
      </c>
      <c r="H282" s="81">
        <v>2947.9</v>
      </c>
      <c r="I282" s="81">
        <v>2337.9</v>
      </c>
    </row>
    <row r="283" spans="1:9" ht="37.5">
      <c r="A283" s="109" t="s">
        <v>209</v>
      </c>
      <c r="B283" s="110" t="s">
        <v>367</v>
      </c>
      <c r="C283" s="110" t="s">
        <v>299</v>
      </c>
      <c r="D283" s="110" t="s">
        <v>121</v>
      </c>
      <c r="E283" s="110" t="s">
        <v>117</v>
      </c>
      <c r="F283" s="110" t="s">
        <v>208</v>
      </c>
      <c r="G283" s="81">
        <v>1.1</v>
      </c>
      <c r="H283" s="81"/>
      <c r="I283" s="81"/>
    </row>
    <row r="284" spans="1:9" ht="21" customHeight="1">
      <c r="A284" s="109" t="s">
        <v>165</v>
      </c>
      <c r="B284" s="110" t="s">
        <v>367</v>
      </c>
      <c r="C284" s="110" t="s">
        <v>299</v>
      </c>
      <c r="D284" s="110" t="s">
        <v>121</v>
      </c>
      <c r="E284" s="110" t="s">
        <v>117</v>
      </c>
      <c r="F284" s="110" t="s">
        <v>166</v>
      </c>
      <c r="G284" s="81">
        <v>22.5</v>
      </c>
      <c r="H284" s="81">
        <v>22.5</v>
      </c>
      <c r="I284" s="81">
        <v>22.5</v>
      </c>
    </row>
    <row r="285" spans="1:9" ht="56.25">
      <c r="A285" s="112" t="s">
        <v>673</v>
      </c>
      <c r="B285" s="110" t="s">
        <v>420</v>
      </c>
      <c r="C285" s="110"/>
      <c r="D285" s="110"/>
      <c r="E285" s="110"/>
      <c r="F285" s="110"/>
      <c r="G285" s="81">
        <f>G286</f>
        <v>32948.1</v>
      </c>
      <c r="H285" s="81">
        <f>H286</f>
        <v>33605.1</v>
      </c>
      <c r="I285" s="81">
        <f>I286</f>
        <v>33907.5</v>
      </c>
    </row>
    <row r="286" spans="1:9" ht="18.75">
      <c r="A286" s="109" t="s">
        <v>575</v>
      </c>
      <c r="B286" s="110" t="s">
        <v>420</v>
      </c>
      <c r="C286" s="110" t="s">
        <v>299</v>
      </c>
      <c r="D286" s="110" t="s">
        <v>121</v>
      </c>
      <c r="E286" s="110" t="s">
        <v>117</v>
      </c>
      <c r="F286" s="110" t="s">
        <v>143</v>
      </c>
      <c r="G286" s="81">
        <v>32948.1</v>
      </c>
      <c r="H286" s="81">
        <v>33605.1</v>
      </c>
      <c r="I286" s="81">
        <v>33907.5</v>
      </c>
    </row>
    <row r="287" spans="1:9" ht="56.25">
      <c r="A287" s="109" t="s">
        <v>314</v>
      </c>
      <c r="B287" s="110" t="s">
        <v>103</v>
      </c>
      <c r="C287" s="110"/>
      <c r="D287" s="110"/>
      <c r="E287" s="110"/>
      <c r="F287" s="110"/>
      <c r="G287" s="81">
        <f>G288+G292</f>
        <v>3916.7</v>
      </c>
      <c r="H287" s="81">
        <f>H288+H292</f>
        <v>3978.2</v>
      </c>
      <c r="I287" s="81">
        <f>I288+I292</f>
        <v>3916.7</v>
      </c>
    </row>
    <row r="288" spans="1:9" ht="39.75" customHeight="1">
      <c r="A288" s="109" t="s">
        <v>177</v>
      </c>
      <c r="B288" s="110" t="s">
        <v>104</v>
      </c>
      <c r="C288" s="110"/>
      <c r="D288" s="110"/>
      <c r="E288" s="110"/>
      <c r="F288" s="110"/>
      <c r="G288" s="81">
        <f>G289+G290+G291</f>
        <v>2903.5</v>
      </c>
      <c r="H288" s="81">
        <f>H289+H290+H291</f>
        <v>2981.9</v>
      </c>
      <c r="I288" s="81">
        <f>I289+I290+I291</f>
        <v>2920.4</v>
      </c>
    </row>
    <row r="289" spans="1:9" ht="37.5">
      <c r="A289" s="109" t="s">
        <v>163</v>
      </c>
      <c r="B289" s="110" t="s">
        <v>104</v>
      </c>
      <c r="C289" s="110" t="s">
        <v>317</v>
      </c>
      <c r="D289" s="110" t="s">
        <v>121</v>
      </c>
      <c r="E289" s="110" t="s">
        <v>117</v>
      </c>
      <c r="F289" s="110" t="s">
        <v>164</v>
      </c>
      <c r="G289" s="81">
        <f>2302.9+20</f>
        <v>2322.9</v>
      </c>
      <c r="H289" s="81">
        <f>2319.8+20</f>
        <v>2339.8</v>
      </c>
      <c r="I289" s="81">
        <f>2319.8+20</f>
        <v>2339.8</v>
      </c>
    </row>
    <row r="290" spans="1:9" ht="37.5">
      <c r="A290" s="109" t="s">
        <v>86</v>
      </c>
      <c r="B290" s="110" t="s">
        <v>104</v>
      </c>
      <c r="C290" s="110" t="s">
        <v>317</v>
      </c>
      <c r="D290" s="110" t="s">
        <v>121</v>
      </c>
      <c r="E290" s="110" t="s">
        <v>117</v>
      </c>
      <c r="F290" s="110" t="s">
        <v>167</v>
      </c>
      <c r="G290" s="81">
        <v>570</v>
      </c>
      <c r="H290" s="81">
        <v>631.5</v>
      </c>
      <c r="I290" s="81">
        <v>570</v>
      </c>
    </row>
    <row r="291" spans="1:9" ht="18.75">
      <c r="A291" s="109" t="s">
        <v>165</v>
      </c>
      <c r="B291" s="110" t="s">
        <v>104</v>
      </c>
      <c r="C291" s="110" t="s">
        <v>317</v>
      </c>
      <c r="D291" s="110" t="s">
        <v>121</v>
      </c>
      <c r="E291" s="110" t="s">
        <v>117</v>
      </c>
      <c r="F291" s="110" t="s">
        <v>166</v>
      </c>
      <c r="G291" s="81">
        <v>10.6</v>
      </c>
      <c r="H291" s="81">
        <v>10.6</v>
      </c>
      <c r="I291" s="81">
        <v>10.6</v>
      </c>
    </row>
    <row r="292" spans="1:9" ht="56.25">
      <c r="A292" s="112" t="s">
        <v>673</v>
      </c>
      <c r="B292" s="110" t="s">
        <v>428</v>
      </c>
      <c r="C292" s="110"/>
      <c r="D292" s="110"/>
      <c r="E292" s="110"/>
      <c r="F292" s="110"/>
      <c r="G292" s="81">
        <f>G293</f>
        <v>1013.2</v>
      </c>
      <c r="H292" s="81">
        <f>H293</f>
        <v>996.3</v>
      </c>
      <c r="I292" s="81">
        <f>I293</f>
        <v>996.3</v>
      </c>
    </row>
    <row r="293" spans="1:9" ht="37.5">
      <c r="A293" s="109" t="s">
        <v>163</v>
      </c>
      <c r="B293" s="110" t="s">
        <v>428</v>
      </c>
      <c r="C293" s="110" t="s">
        <v>317</v>
      </c>
      <c r="D293" s="110" t="s">
        <v>121</v>
      </c>
      <c r="E293" s="110" t="s">
        <v>117</v>
      </c>
      <c r="F293" s="110" t="s">
        <v>164</v>
      </c>
      <c r="G293" s="81">
        <v>1013.2</v>
      </c>
      <c r="H293" s="81">
        <v>996.3</v>
      </c>
      <c r="I293" s="81">
        <v>996.3</v>
      </c>
    </row>
    <row r="294" spans="1:9" ht="56.25">
      <c r="A294" s="87" t="s">
        <v>487</v>
      </c>
      <c r="B294" s="89" t="s">
        <v>230</v>
      </c>
      <c r="C294" s="89"/>
      <c r="D294" s="82"/>
      <c r="E294" s="82"/>
      <c r="F294" s="82"/>
      <c r="G294" s="88">
        <f>G295+G321+G326+G334</f>
        <v>2718.2</v>
      </c>
      <c r="H294" s="88">
        <f>H295+H321+H326+H334</f>
        <v>2072.8999999999996</v>
      </c>
      <c r="I294" s="88">
        <f>I295+I321+I326+I334</f>
        <v>2072.8999999999996</v>
      </c>
    </row>
    <row r="295" spans="1:9" ht="36.75" customHeight="1">
      <c r="A295" s="109" t="s">
        <v>184</v>
      </c>
      <c r="B295" s="111" t="s">
        <v>60</v>
      </c>
      <c r="C295" s="111"/>
      <c r="D295" s="110"/>
      <c r="E295" s="110"/>
      <c r="F295" s="110"/>
      <c r="G295" s="81">
        <f>G303+G307+G312+G296+G315+G318</f>
        <v>2336.5</v>
      </c>
      <c r="H295" s="81">
        <f>H303+H307+H312+H296+H315+H318</f>
        <v>1691.1999999999998</v>
      </c>
      <c r="I295" s="81">
        <f>I303+I307+I312+I296+I315+I318</f>
        <v>1691.1999999999998</v>
      </c>
    </row>
    <row r="296" spans="1:9" ht="60" customHeight="1">
      <c r="A296" s="109" t="s">
        <v>378</v>
      </c>
      <c r="B296" s="111" t="s">
        <v>377</v>
      </c>
      <c r="C296" s="111"/>
      <c r="D296" s="110"/>
      <c r="E296" s="110"/>
      <c r="F296" s="110"/>
      <c r="G296" s="81">
        <f>G300+G297</f>
        <v>1344.8</v>
      </c>
      <c r="H296" s="81">
        <f>H300+H297</f>
        <v>1344.8</v>
      </c>
      <c r="I296" s="81">
        <f>I300+I297</f>
        <v>1344.8</v>
      </c>
    </row>
    <row r="297" spans="1:9" ht="37.5">
      <c r="A297" s="122" t="s">
        <v>313</v>
      </c>
      <c r="B297" s="110" t="s">
        <v>540</v>
      </c>
      <c r="C297" s="111"/>
      <c r="D297" s="110"/>
      <c r="E297" s="110"/>
      <c r="F297" s="110"/>
      <c r="G297" s="81">
        <f>G298+G299</f>
        <v>18</v>
      </c>
      <c r="H297" s="81">
        <f>H298+H299</f>
        <v>18</v>
      </c>
      <c r="I297" s="81">
        <f>I298+I299</f>
        <v>18</v>
      </c>
    </row>
    <row r="298" spans="1:9" ht="37.5">
      <c r="A298" s="109" t="s">
        <v>86</v>
      </c>
      <c r="B298" s="110" t="s">
        <v>540</v>
      </c>
      <c r="C298" s="111">
        <v>114</v>
      </c>
      <c r="D298" s="110" t="s">
        <v>125</v>
      </c>
      <c r="E298" s="110" t="s">
        <v>113</v>
      </c>
      <c r="F298" s="110" t="s">
        <v>167</v>
      </c>
      <c r="G298" s="81">
        <v>13</v>
      </c>
      <c r="H298" s="81">
        <v>13</v>
      </c>
      <c r="I298" s="81">
        <v>13</v>
      </c>
    </row>
    <row r="299" spans="1:9" ht="18.75">
      <c r="A299" s="91" t="s">
        <v>179</v>
      </c>
      <c r="B299" s="110" t="s">
        <v>540</v>
      </c>
      <c r="C299" s="111">
        <v>115</v>
      </c>
      <c r="D299" s="110" t="s">
        <v>121</v>
      </c>
      <c r="E299" s="110" t="s">
        <v>117</v>
      </c>
      <c r="F299" s="110" t="s">
        <v>178</v>
      </c>
      <c r="G299" s="81">
        <v>5</v>
      </c>
      <c r="H299" s="81">
        <v>5</v>
      </c>
      <c r="I299" s="81">
        <v>5</v>
      </c>
    </row>
    <row r="300" spans="1:9" ht="115.5" customHeight="1">
      <c r="A300" s="109" t="s">
        <v>404</v>
      </c>
      <c r="B300" s="111" t="s">
        <v>405</v>
      </c>
      <c r="C300" s="111"/>
      <c r="D300" s="110"/>
      <c r="E300" s="110"/>
      <c r="F300" s="110"/>
      <c r="G300" s="81">
        <f>G301+G302</f>
        <v>1326.8</v>
      </c>
      <c r="H300" s="81">
        <f>H301+H302</f>
        <v>1326.8</v>
      </c>
      <c r="I300" s="81">
        <f>I301+I302</f>
        <v>1326.8</v>
      </c>
    </row>
    <row r="301" spans="1:9" ht="37.5">
      <c r="A301" s="109" t="s">
        <v>163</v>
      </c>
      <c r="B301" s="111" t="s">
        <v>405</v>
      </c>
      <c r="C301" s="111">
        <v>546</v>
      </c>
      <c r="D301" s="110" t="s">
        <v>112</v>
      </c>
      <c r="E301" s="110" t="s">
        <v>113</v>
      </c>
      <c r="F301" s="110" t="s">
        <v>164</v>
      </c>
      <c r="G301" s="81">
        <v>953.8</v>
      </c>
      <c r="H301" s="81">
        <v>953.8</v>
      </c>
      <c r="I301" s="81">
        <v>953.8</v>
      </c>
    </row>
    <row r="302" spans="1:9" ht="37.5">
      <c r="A302" s="109" t="s">
        <v>86</v>
      </c>
      <c r="B302" s="111" t="s">
        <v>405</v>
      </c>
      <c r="C302" s="111">
        <v>546</v>
      </c>
      <c r="D302" s="110" t="s">
        <v>112</v>
      </c>
      <c r="E302" s="110" t="s">
        <v>113</v>
      </c>
      <c r="F302" s="110" t="s">
        <v>167</v>
      </c>
      <c r="G302" s="81">
        <v>373</v>
      </c>
      <c r="H302" s="81">
        <v>373</v>
      </c>
      <c r="I302" s="81">
        <v>373</v>
      </c>
    </row>
    <row r="303" spans="1:9" ht="37.5">
      <c r="A303" s="109" t="s">
        <v>507</v>
      </c>
      <c r="B303" s="111" t="s">
        <v>488</v>
      </c>
      <c r="C303" s="111"/>
      <c r="D303" s="110"/>
      <c r="E303" s="110"/>
      <c r="F303" s="110"/>
      <c r="G303" s="81">
        <f>G304</f>
        <v>46.2</v>
      </c>
      <c r="H303" s="81">
        <f>H304</f>
        <v>46.2</v>
      </c>
      <c r="I303" s="81">
        <f>I304</f>
        <v>46.2</v>
      </c>
    </row>
    <row r="304" spans="1:9" ht="37.5">
      <c r="A304" s="109" t="s">
        <v>313</v>
      </c>
      <c r="B304" s="111" t="s">
        <v>489</v>
      </c>
      <c r="C304" s="111"/>
      <c r="D304" s="110"/>
      <c r="E304" s="110"/>
      <c r="F304" s="110"/>
      <c r="G304" s="81">
        <f>G305+G306</f>
        <v>46.2</v>
      </c>
      <c r="H304" s="81">
        <f>H305+H306</f>
        <v>46.2</v>
      </c>
      <c r="I304" s="81">
        <f>I305+I306</f>
        <v>46.2</v>
      </c>
    </row>
    <row r="305" spans="1:9" ht="37.5">
      <c r="A305" s="109" t="s">
        <v>86</v>
      </c>
      <c r="B305" s="111" t="s">
        <v>489</v>
      </c>
      <c r="C305" s="111">
        <v>546</v>
      </c>
      <c r="D305" s="110" t="s">
        <v>115</v>
      </c>
      <c r="E305" s="110" t="s">
        <v>137</v>
      </c>
      <c r="F305" s="110" t="s">
        <v>167</v>
      </c>
      <c r="G305" s="81">
        <v>43.2</v>
      </c>
      <c r="H305" s="81">
        <v>43.2</v>
      </c>
      <c r="I305" s="81">
        <v>43.2</v>
      </c>
    </row>
    <row r="306" spans="1:9" ht="18.75">
      <c r="A306" s="109" t="s">
        <v>173</v>
      </c>
      <c r="B306" s="111" t="s">
        <v>489</v>
      </c>
      <c r="C306" s="111">
        <v>546</v>
      </c>
      <c r="D306" s="110" t="s">
        <v>115</v>
      </c>
      <c r="E306" s="110" t="s">
        <v>137</v>
      </c>
      <c r="F306" s="110" t="s">
        <v>169</v>
      </c>
      <c r="G306" s="81">
        <v>3</v>
      </c>
      <c r="H306" s="81">
        <v>3</v>
      </c>
      <c r="I306" s="81">
        <v>3</v>
      </c>
    </row>
    <row r="307" spans="1:9" ht="54.75" customHeight="1">
      <c r="A307" s="109" t="s">
        <v>72</v>
      </c>
      <c r="B307" s="111" t="s">
        <v>97</v>
      </c>
      <c r="C307" s="111"/>
      <c r="D307" s="110"/>
      <c r="E307" s="110"/>
      <c r="F307" s="110"/>
      <c r="G307" s="81">
        <f>G310+G308</f>
        <v>927.5</v>
      </c>
      <c r="H307" s="81">
        <f>H310+H308</f>
        <v>282.2</v>
      </c>
      <c r="I307" s="81">
        <f>I310+I308</f>
        <v>282.2</v>
      </c>
    </row>
    <row r="308" spans="1:9" ht="54.75" customHeight="1">
      <c r="A308" s="147" t="s">
        <v>313</v>
      </c>
      <c r="B308" s="111" t="s">
        <v>617</v>
      </c>
      <c r="C308" s="111"/>
      <c r="D308" s="110"/>
      <c r="E308" s="110"/>
      <c r="F308" s="110"/>
      <c r="G308" s="81">
        <f>G309</f>
        <v>50</v>
      </c>
      <c r="H308" s="81">
        <f>H309</f>
        <v>50</v>
      </c>
      <c r="I308" s="81">
        <f>I309</f>
        <v>50</v>
      </c>
    </row>
    <row r="309" spans="1:9" ht="54.75" customHeight="1">
      <c r="A309" s="109" t="s">
        <v>86</v>
      </c>
      <c r="B309" s="111" t="s">
        <v>617</v>
      </c>
      <c r="C309" s="111">
        <v>546</v>
      </c>
      <c r="D309" s="110" t="s">
        <v>115</v>
      </c>
      <c r="E309" s="110" t="s">
        <v>137</v>
      </c>
      <c r="F309" s="110" t="s">
        <v>167</v>
      </c>
      <c r="G309" s="81">
        <v>50</v>
      </c>
      <c r="H309" s="81">
        <v>50</v>
      </c>
      <c r="I309" s="81">
        <v>50</v>
      </c>
    </row>
    <row r="310" spans="1:9" ht="37.5">
      <c r="A310" s="109" t="s">
        <v>285</v>
      </c>
      <c r="B310" s="111" t="s">
        <v>490</v>
      </c>
      <c r="C310" s="111"/>
      <c r="D310" s="110"/>
      <c r="E310" s="110"/>
      <c r="F310" s="135"/>
      <c r="G310" s="81">
        <f>G311</f>
        <v>877.5</v>
      </c>
      <c r="H310" s="81">
        <f>H311</f>
        <v>232.2</v>
      </c>
      <c r="I310" s="81">
        <f>I311</f>
        <v>232.2</v>
      </c>
    </row>
    <row r="311" spans="1:9" ht="37.5">
      <c r="A311" s="109" t="s">
        <v>86</v>
      </c>
      <c r="B311" s="111" t="s">
        <v>490</v>
      </c>
      <c r="C311" s="111">
        <v>546</v>
      </c>
      <c r="D311" s="110" t="s">
        <v>115</v>
      </c>
      <c r="E311" s="110" t="s">
        <v>137</v>
      </c>
      <c r="F311" s="110" t="s">
        <v>167</v>
      </c>
      <c r="G311" s="81">
        <f>833.6+43.9</f>
        <v>877.5</v>
      </c>
      <c r="H311" s="81">
        <f>11.6+220.6</f>
        <v>232.2</v>
      </c>
      <c r="I311" s="81">
        <f>11.6+220.6</f>
        <v>232.2</v>
      </c>
    </row>
    <row r="312" spans="1:9" ht="37.5">
      <c r="A312" s="109" t="s">
        <v>74</v>
      </c>
      <c r="B312" s="111" t="s">
        <v>61</v>
      </c>
      <c r="C312" s="111"/>
      <c r="D312" s="110"/>
      <c r="E312" s="110"/>
      <c r="F312" s="110"/>
      <c r="G312" s="81">
        <f aca="true" t="shared" si="14" ref="G312:I313">G313</f>
        <v>10</v>
      </c>
      <c r="H312" s="81">
        <f t="shared" si="14"/>
        <v>10</v>
      </c>
      <c r="I312" s="81">
        <f t="shared" si="14"/>
        <v>10</v>
      </c>
    </row>
    <row r="313" spans="1:9" ht="38.25" customHeight="1">
      <c r="A313" s="109" t="s">
        <v>313</v>
      </c>
      <c r="B313" s="111" t="s">
        <v>491</v>
      </c>
      <c r="C313" s="111"/>
      <c r="D313" s="110"/>
      <c r="E313" s="110"/>
      <c r="F313" s="110"/>
      <c r="G313" s="81">
        <f t="shared" si="14"/>
        <v>10</v>
      </c>
      <c r="H313" s="81">
        <f t="shared" si="14"/>
        <v>10</v>
      </c>
      <c r="I313" s="81">
        <f t="shared" si="14"/>
        <v>10</v>
      </c>
    </row>
    <row r="314" spans="1:9" ht="18.75">
      <c r="A314" s="109" t="s">
        <v>173</v>
      </c>
      <c r="B314" s="111" t="s">
        <v>491</v>
      </c>
      <c r="C314" s="111">
        <v>546</v>
      </c>
      <c r="D314" s="110" t="s">
        <v>115</v>
      </c>
      <c r="E314" s="110" t="s">
        <v>137</v>
      </c>
      <c r="F314" s="110" t="s">
        <v>169</v>
      </c>
      <c r="G314" s="81">
        <v>10</v>
      </c>
      <c r="H314" s="81">
        <v>10</v>
      </c>
      <c r="I314" s="81">
        <v>10</v>
      </c>
    </row>
    <row r="315" spans="1:9" ht="37.5">
      <c r="A315" s="109" t="s">
        <v>493</v>
      </c>
      <c r="B315" s="111" t="s">
        <v>492</v>
      </c>
      <c r="C315" s="111"/>
      <c r="D315" s="110"/>
      <c r="E315" s="110"/>
      <c r="F315" s="110"/>
      <c r="G315" s="81">
        <f aca="true" t="shared" si="15" ref="G315:I316">G316</f>
        <v>4</v>
      </c>
      <c r="H315" s="81">
        <f t="shared" si="15"/>
        <v>4</v>
      </c>
      <c r="I315" s="81">
        <f t="shared" si="15"/>
        <v>4</v>
      </c>
    </row>
    <row r="316" spans="1:9" ht="37.5">
      <c r="A316" s="109" t="s">
        <v>313</v>
      </c>
      <c r="B316" s="111" t="s">
        <v>494</v>
      </c>
      <c r="C316" s="111"/>
      <c r="D316" s="110"/>
      <c r="E316" s="110"/>
      <c r="F316" s="110"/>
      <c r="G316" s="81">
        <f t="shared" si="15"/>
        <v>4</v>
      </c>
      <c r="H316" s="81">
        <f t="shared" si="15"/>
        <v>4</v>
      </c>
      <c r="I316" s="81">
        <f t="shared" si="15"/>
        <v>4</v>
      </c>
    </row>
    <row r="317" spans="1:9" ht="37.5">
      <c r="A317" s="109" t="s">
        <v>86</v>
      </c>
      <c r="B317" s="111" t="s">
        <v>494</v>
      </c>
      <c r="C317" s="111">
        <v>546</v>
      </c>
      <c r="D317" s="110" t="s">
        <v>115</v>
      </c>
      <c r="E317" s="110" t="s">
        <v>137</v>
      </c>
      <c r="F317" s="110" t="s">
        <v>167</v>
      </c>
      <c r="G317" s="81">
        <v>4</v>
      </c>
      <c r="H317" s="81">
        <v>4</v>
      </c>
      <c r="I317" s="81">
        <v>4</v>
      </c>
    </row>
    <row r="318" spans="1:9" ht="93.75">
      <c r="A318" s="109" t="s">
        <v>542</v>
      </c>
      <c r="B318" s="128" t="s">
        <v>538</v>
      </c>
      <c r="C318" s="111"/>
      <c r="D318" s="110"/>
      <c r="E318" s="110"/>
      <c r="F318" s="110"/>
      <c r="G318" s="81">
        <f aca="true" t="shared" si="16" ref="G318:I319">G319</f>
        <v>4</v>
      </c>
      <c r="H318" s="81">
        <f t="shared" si="16"/>
        <v>4</v>
      </c>
      <c r="I318" s="81">
        <f t="shared" si="16"/>
        <v>4</v>
      </c>
    </row>
    <row r="319" spans="1:9" ht="37.5">
      <c r="A319" s="109" t="s">
        <v>313</v>
      </c>
      <c r="B319" s="111" t="s">
        <v>539</v>
      </c>
      <c r="C319" s="111"/>
      <c r="D319" s="110"/>
      <c r="E319" s="110"/>
      <c r="F319" s="110"/>
      <c r="G319" s="81">
        <f t="shared" si="16"/>
        <v>4</v>
      </c>
      <c r="H319" s="81">
        <f t="shared" si="16"/>
        <v>4</v>
      </c>
      <c r="I319" s="81">
        <f t="shared" si="16"/>
        <v>4</v>
      </c>
    </row>
    <row r="320" spans="1:9" ht="18.75">
      <c r="A320" s="109" t="s">
        <v>165</v>
      </c>
      <c r="B320" s="111" t="s">
        <v>539</v>
      </c>
      <c r="C320" s="111">
        <v>546</v>
      </c>
      <c r="D320" s="110" t="s">
        <v>115</v>
      </c>
      <c r="E320" s="110" t="s">
        <v>137</v>
      </c>
      <c r="F320" s="110" t="s">
        <v>166</v>
      </c>
      <c r="G320" s="81">
        <v>4</v>
      </c>
      <c r="H320" s="81">
        <v>4</v>
      </c>
      <c r="I320" s="81">
        <v>4</v>
      </c>
    </row>
    <row r="321" spans="1:9" ht="37.5">
      <c r="A321" s="109" t="s">
        <v>384</v>
      </c>
      <c r="B321" s="111" t="s">
        <v>62</v>
      </c>
      <c r="C321" s="111"/>
      <c r="D321" s="110"/>
      <c r="E321" s="110"/>
      <c r="F321" s="110"/>
      <c r="G321" s="81">
        <f aca="true" t="shared" si="17" ref="G321:I322">G322</f>
        <v>7</v>
      </c>
      <c r="H321" s="81">
        <f t="shared" si="17"/>
        <v>7</v>
      </c>
      <c r="I321" s="81">
        <f t="shared" si="17"/>
        <v>7</v>
      </c>
    </row>
    <row r="322" spans="1:9" ht="77.25" customHeight="1">
      <c r="A322" s="109" t="s">
        <v>63</v>
      </c>
      <c r="B322" s="111" t="s">
        <v>495</v>
      </c>
      <c r="C322" s="111"/>
      <c r="D322" s="110"/>
      <c r="E322" s="110"/>
      <c r="F322" s="110"/>
      <c r="G322" s="81">
        <f t="shared" si="17"/>
        <v>7</v>
      </c>
      <c r="H322" s="81">
        <f t="shared" si="17"/>
        <v>7</v>
      </c>
      <c r="I322" s="81">
        <f t="shared" si="17"/>
        <v>7</v>
      </c>
    </row>
    <row r="323" spans="1:9" ht="37.5">
      <c r="A323" s="109" t="s">
        <v>200</v>
      </c>
      <c r="B323" s="111" t="s">
        <v>496</v>
      </c>
      <c r="C323" s="111"/>
      <c r="D323" s="110"/>
      <c r="E323" s="110"/>
      <c r="F323" s="110"/>
      <c r="G323" s="81">
        <f>G325+G324</f>
        <v>7</v>
      </c>
      <c r="H323" s="81">
        <f>H325+H324</f>
        <v>7</v>
      </c>
      <c r="I323" s="81">
        <f>I325+I324</f>
        <v>7</v>
      </c>
    </row>
    <row r="324" spans="1:9" ht="18.75">
      <c r="A324" s="109" t="s">
        <v>179</v>
      </c>
      <c r="B324" s="111" t="s">
        <v>496</v>
      </c>
      <c r="C324" s="111">
        <v>115</v>
      </c>
      <c r="D324" s="110" t="s">
        <v>121</v>
      </c>
      <c r="E324" s="110" t="s">
        <v>117</v>
      </c>
      <c r="F324" s="110" t="s">
        <v>178</v>
      </c>
      <c r="G324" s="81">
        <v>4.5</v>
      </c>
      <c r="H324" s="81">
        <v>4.5</v>
      </c>
      <c r="I324" s="81">
        <v>4.5</v>
      </c>
    </row>
    <row r="325" spans="1:9" ht="37.5">
      <c r="A325" s="109" t="s">
        <v>86</v>
      </c>
      <c r="B325" s="111" t="s">
        <v>496</v>
      </c>
      <c r="C325" s="111">
        <v>546</v>
      </c>
      <c r="D325" s="110" t="s">
        <v>112</v>
      </c>
      <c r="E325" s="110" t="s">
        <v>147</v>
      </c>
      <c r="F325" s="110" t="s">
        <v>167</v>
      </c>
      <c r="G325" s="81">
        <v>2.5</v>
      </c>
      <c r="H325" s="81">
        <v>2.5</v>
      </c>
      <c r="I325" s="81">
        <v>2.5</v>
      </c>
    </row>
    <row r="326" spans="1:9" ht="75" customHeight="1">
      <c r="A326" s="109" t="s">
        <v>338</v>
      </c>
      <c r="B326" s="110" t="s">
        <v>64</v>
      </c>
      <c r="C326" s="110"/>
      <c r="D326" s="110"/>
      <c r="E326" s="110"/>
      <c r="F326" s="110"/>
      <c r="G326" s="81">
        <f>G330+G327</f>
        <v>20</v>
      </c>
      <c r="H326" s="81">
        <f>H330+H327</f>
        <v>20</v>
      </c>
      <c r="I326" s="81">
        <f>I330+I327</f>
        <v>20</v>
      </c>
    </row>
    <row r="327" spans="1:9" ht="63" customHeight="1">
      <c r="A327" s="109" t="s">
        <v>312</v>
      </c>
      <c r="B327" s="110" t="s">
        <v>310</v>
      </c>
      <c r="C327" s="110"/>
      <c r="D327" s="110"/>
      <c r="E327" s="110"/>
      <c r="F327" s="110"/>
      <c r="G327" s="81">
        <f aca="true" t="shared" si="18" ref="G327:I328">G328</f>
        <v>5</v>
      </c>
      <c r="H327" s="81">
        <f t="shared" si="18"/>
        <v>5</v>
      </c>
      <c r="I327" s="81">
        <f t="shared" si="18"/>
        <v>5</v>
      </c>
    </row>
    <row r="328" spans="1:9" ht="37.5">
      <c r="A328" s="109" t="s">
        <v>96</v>
      </c>
      <c r="B328" s="110" t="s">
        <v>311</v>
      </c>
      <c r="C328" s="110"/>
      <c r="D328" s="110"/>
      <c r="E328" s="110"/>
      <c r="F328" s="110"/>
      <c r="G328" s="81">
        <f t="shared" si="18"/>
        <v>5</v>
      </c>
      <c r="H328" s="81">
        <f t="shared" si="18"/>
        <v>5</v>
      </c>
      <c r="I328" s="81">
        <f t="shared" si="18"/>
        <v>5</v>
      </c>
    </row>
    <row r="329" spans="1:9" ht="18.75">
      <c r="A329" s="109" t="s">
        <v>179</v>
      </c>
      <c r="B329" s="110" t="s">
        <v>311</v>
      </c>
      <c r="C329" s="110" t="s">
        <v>317</v>
      </c>
      <c r="D329" s="110" t="s">
        <v>121</v>
      </c>
      <c r="E329" s="110" t="s">
        <v>117</v>
      </c>
      <c r="F329" s="110" t="s">
        <v>178</v>
      </c>
      <c r="G329" s="81">
        <v>5</v>
      </c>
      <c r="H329" s="81">
        <v>5</v>
      </c>
      <c r="I329" s="81">
        <v>5</v>
      </c>
    </row>
    <row r="330" spans="1:9" ht="59.25" customHeight="1">
      <c r="A330" s="109" t="s">
        <v>569</v>
      </c>
      <c r="B330" s="110" t="s">
        <v>486</v>
      </c>
      <c r="C330" s="110"/>
      <c r="D330" s="110"/>
      <c r="E330" s="110"/>
      <c r="F330" s="110"/>
      <c r="G330" s="81">
        <f>G331</f>
        <v>15</v>
      </c>
      <c r="H330" s="81">
        <f>H331</f>
        <v>15</v>
      </c>
      <c r="I330" s="81">
        <f>I331</f>
        <v>15</v>
      </c>
    </row>
    <row r="331" spans="1:9" ht="37.5">
      <c r="A331" s="109" t="s">
        <v>25</v>
      </c>
      <c r="B331" s="110" t="s">
        <v>485</v>
      </c>
      <c r="C331" s="110"/>
      <c r="D331" s="110"/>
      <c r="E331" s="110"/>
      <c r="F331" s="110"/>
      <c r="G331" s="81">
        <f>G332+G333</f>
        <v>15</v>
      </c>
      <c r="H331" s="81">
        <f>H332+H333</f>
        <v>15</v>
      </c>
      <c r="I331" s="81">
        <f>I332+I333</f>
        <v>15</v>
      </c>
    </row>
    <row r="332" spans="1:9" ht="37.5">
      <c r="A332" s="109" t="s">
        <v>86</v>
      </c>
      <c r="B332" s="110" t="s">
        <v>485</v>
      </c>
      <c r="C332" s="110" t="s">
        <v>316</v>
      </c>
      <c r="D332" s="110" t="s">
        <v>125</v>
      </c>
      <c r="E332" s="110" t="s">
        <v>113</v>
      </c>
      <c r="F332" s="110" t="s">
        <v>167</v>
      </c>
      <c r="G332" s="81">
        <v>7</v>
      </c>
      <c r="H332" s="81">
        <v>7</v>
      </c>
      <c r="I332" s="81">
        <v>7</v>
      </c>
    </row>
    <row r="333" spans="1:9" ht="18.75">
      <c r="A333" s="109" t="s">
        <v>179</v>
      </c>
      <c r="B333" s="110" t="s">
        <v>485</v>
      </c>
      <c r="C333" s="110" t="s">
        <v>317</v>
      </c>
      <c r="D333" s="110" t="s">
        <v>121</v>
      </c>
      <c r="E333" s="110" t="s">
        <v>117</v>
      </c>
      <c r="F333" s="110" t="s">
        <v>178</v>
      </c>
      <c r="G333" s="81">
        <v>8</v>
      </c>
      <c r="H333" s="81">
        <v>8</v>
      </c>
      <c r="I333" s="81">
        <v>8</v>
      </c>
    </row>
    <row r="334" spans="1:9" ht="37.5">
      <c r="A334" s="109" t="s">
        <v>650</v>
      </c>
      <c r="B334" s="110" t="s">
        <v>646</v>
      </c>
      <c r="C334" s="110"/>
      <c r="D334" s="110"/>
      <c r="E334" s="110"/>
      <c r="F334" s="110"/>
      <c r="G334" s="81">
        <f>G335</f>
        <v>354.7</v>
      </c>
      <c r="H334" s="81">
        <f>H335</f>
        <v>354.7</v>
      </c>
      <c r="I334" s="81">
        <f>I335</f>
        <v>354.7</v>
      </c>
    </row>
    <row r="335" spans="1:9" ht="75">
      <c r="A335" s="109" t="s">
        <v>651</v>
      </c>
      <c r="B335" s="110" t="s">
        <v>647</v>
      </c>
      <c r="C335" s="110"/>
      <c r="D335" s="110"/>
      <c r="E335" s="110"/>
      <c r="F335" s="110"/>
      <c r="G335" s="81">
        <f>G336+G339</f>
        <v>354.7</v>
      </c>
      <c r="H335" s="81">
        <f>H336+H339</f>
        <v>354.7</v>
      </c>
      <c r="I335" s="81">
        <f>I336+I339</f>
        <v>354.7</v>
      </c>
    </row>
    <row r="336" spans="1:9" ht="112.5">
      <c r="A336" s="109" t="s">
        <v>566</v>
      </c>
      <c r="B336" s="111" t="s">
        <v>649</v>
      </c>
      <c r="C336" s="110"/>
      <c r="D336" s="110"/>
      <c r="E336" s="110"/>
      <c r="F336" s="110"/>
      <c r="G336" s="81">
        <f>G337+G338</f>
        <v>300</v>
      </c>
      <c r="H336" s="81">
        <f>H337+H338</f>
        <v>300</v>
      </c>
      <c r="I336" s="81">
        <f>I337+I338</f>
        <v>300</v>
      </c>
    </row>
    <row r="337" spans="1:9" ht="37.5">
      <c r="A337" s="109" t="s">
        <v>86</v>
      </c>
      <c r="B337" s="111" t="s">
        <v>649</v>
      </c>
      <c r="C337" s="110" t="s">
        <v>299</v>
      </c>
      <c r="D337" s="110" t="s">
        <v>115</v>
      </c>
      <c r="E337" s="110" t="s">
        <v>117</v>
      </c>
      <c r="F337" s="110" t="s">
        <v>167</v>
      </c>
      <c r="G337" s="81">
        <v>105</v>
      </c>
      <c r="H337" s="81">
        <v>150</v>
      </c>
      <c r="I337" s="81">
        <v>150</v>
      </c>
    </row>
    <row r="338" spans="1:9" ht="37.5">
      <c r="A338" s="109" t="s">
        <v>86</v>
      </c>
      <c r="B338" s="111" t="s">
        <v>649</v>
      </c>
      <c r="C338" s="110" t="s">
        <v>299</v>
      </c>
      <c r="D338" s="110" t="s">
        <v>115</v>
      </c>
      <c r="E338" s="110" t="s">
        <v>118</v>
      </c>
      <c r="F338" s="110" t="s">
        <v>167</v>
      </c>
      <c r="G338" s="81">
        <v>195</v>
      </c>
      <c r="H338" s="81">
        <v>150</v>
      </c>
      <c r="I338" s="81">
        <v>150</v>
      </c>
    </row>
    <row r="339" spans="1:9" ht="131.25">
      <c r="A339" s="109" t="s">
        <v>609</v>
      </c>
      <c r="B339" s="111" t="s">
        <v>648</v>
      </c>
      <c r="C339" s="110"/>
      <c r="D339" s="110"/>
      <c r="E339" s="110"/>
      <c r="F339" s="110"/>
      <c r="G339" s="81">
        <f>G340+G341+G342+G343</f>
        <v>54.7</v>
      </c>
      <c r="H339" s="81">
        <f>H340+H341+H342+H343</f>
        <v>54.7</v>
      </c>
      <c r="I339" s="81">
        <f>I340+I341+I342+I343</f>
        <v>54.7</v>
      </c>
    </row>
    <row r="340" spans="1:9" ht="37.5">
      <c r="A340" s="109" t="s">
        <v>163</v>
      </c>
      <c r="B340" s="111" t="s">
        <v>648</v>
      </c>
      <c r="C340" s="110" t="s">
        <v>299</v>
      </c>
      <c r="D340" s="110" t="s">
        <v>115</v>
      </c>
      <c r="E340" s="110" t="s">
        <v>117</v>
      </c>
      <c r="F340" s="81">
        <v>120</v>
      </c>
      <c r="G340" s="81">
        <v>19.2</v>
      </c>
      <c r="H340" s="81">
        <v>19.2</v>
      </c>
      <c r="I340" s="81">
        <v>19.2</v>
      </c>
    </row>
    <row r="341" spans="1:9" ht="37.5">
      <c r="A341" s="109" t="s">
        <v>86</v>
      </c>
      <c r="B341" s="111" t="s">
        <v>648</v>
      </c>
      <c r="C341" s="110" t="s">
        <v>299</v>
      </c>
      <c r="D341" s="110" t="s">
        <v>115</v>
      </c>
      <c r="E341" s="110" t="s">
        <v>117</v>
      </c>
      <c r="F341" s="81">
        <v>240</v>
      </c>
      <c r="G341" s="81">
        <v>8.2</v>
      </c>
      <c r="H341" s="81">
        <v>8.2</v>
      </c>
      <c r="I341" s="81">
        <v>8.2</v>
      </c>
    </row>
    <row r="342" spans="1:9" ht="37.5">
      <c r="A342" s="109" t="s">
        <v>163</v>
      </c>
      <c r="B342" s="111" t="s">
        <v>648</v>
      </c>
      <c r="C342" s="110" t="s">
        <v>299</v>
      </c>
      <c r="D342" s="110" t="s">
        <v>115</v>
      </c>
      <c r="E342" s="110" t="s">
        <v>118</v>
      </c>
      <c r="F342" s="110" t="s">
        <v>164</v>
      </c>
      <c r="G342" s="81">
        <v>19.1</v>
      </c>
      <c r="H342" s="81">
        <v>19.1</v>
      </c>
      <c r="I342" s="81">
        <v>19.1</v>
      </c>
    </row>
    <row r="343" spans="1:9" ht="37.5">
      <c r="A343" s="109" t="s">
        <v>86</v>
      </c>
      <c r="B343" s="111" t="s">
        <v>648</v>
      </c>
      <c r="C343" s="110" t="s">
        <v>299</v>
      </c>
      <c r="D343" s="110" t="s">
        <v>115</v>
      </c>
      <c r="E343" s="110" t="s">
        <v>118</v>
      </c>
      <c r="F343" s="110" t="s">
        <v>167</v>
      </c>
      <c r="G343" s="81">
        <v>8.2</v>
      </c>
      <c r="H343" s="81">
        <v>8.2</v>
      </c>
      <c r="I343" s="81">
        <v>8.2</v>
      </c>
    </row>
    <row r="344" spans="1:9" ht="41.25" customHeight="1">
      <c r="A344" s="87" t="s">
        <v>461</v>
      </c>
      <c r="B344" s="89" t="s">
        <v>231</v>
      </c>
      <c r="C344" s="89"/>
      <c r="D344" s="82"/>
      <c r="E344" s="82"/>
      <c r="F344" s="89"/>
      <c r="G344" s="88">
        <f>G345+G356+G360</f>
        <v>6478.200000000001</v>
      </c>
      <c r="H344" s="88">
        <f>H345+H356+H360</f>
        <v>6478.4</v>
      </c>
      <c r="I344" s="88">
        <f>I345+I356+I360</f>
        <v>6478.4</v>
      </c>
    </row>
    <row r="345" spans="1:9" ht="56.25">
      <c r="A345" s="109" t="s">
        <v>462</v>
      </c>
      <c r="B345" s="111" t="s">
        <v>292</v>
      </c>
      <c r="C345" s="111"/>
      <c r="D345" s="110"/>
      <c r="E345" s="110"/>
      <c r="F345" s="111"/>
      <c r="G345" s="81">
        <f>G346+G350+G353</f>
        <v>150</v>
      </c>
      <c r="H345" s="81">
        <f>H346+H350+H353</f>
        <v>150</v>
      </c>
      <c r="I345" s="81">
        <f>I346+I350+I353</f>
        <v>150</v>
      </c>
    </row>
    <row r="346" spans="1:9" ht="37.5">
      <c r="A346" s="109" t="s">
        <v>32</v>
      </c>
      <c r="B346" s="111" t="s">
        <v>295</v>
      </c>
      <c r="C346" s="111"/>
      <c r="D346" s="110"/>
      <c r="E346" s="110"/>
      <c r="F346" s="111"/>
      <c r="G346" s="81">
        <f>G347</f>
        <v>20</v>
      </c>
      <c r="H346" s="81">
        <f>H347</f>
        <v>20</v>
      </c>
      <c r="I346" s="81">
        <f>I347</f>
        <v>20</v>
      </c>
    </row>
    <row r="347" spans="1:9" ht="56.25">
      <c r="A347" s="109" t="s">
        <v>197</v>
      </c>
      <c r="B347" s="111" t="s">
        <v>296</v>
      </c>
      <c r="C347" s="111"/>
      <c r="D347" s="110"/>
      <c r="E347" s="110"/>
      <c r="F347" s="111"/>
      <c r="G347" s="81">
        <f>G348+G349</f>
        <v>20</v>
      </c>
      <c r="H347" s="81">
        <f>H348+H349</f>
        <v>20</v>
      </c>
      <c r="I347" s="81">
        <f>I348+I349</f>
        <v>20</v>
      </c>
    </row>
    <row r="348" spans="1:9" ht="37.5">
      <c r="A348" s="109" t="s">
        <v>86</v>
      </c>
      <c r="B348" s="111" t="s">
        <v>296</v>
      </c>
      <c r="C348" s="111">
        <v>546</v>
      </c>
      <c r="D348" s="110" t="s">
        <v>112</v>
      </c>
      <c r="E348" s="110" t="s">
        <v>147</v>
      </c>
      <c r="F348" s="111">
        <v>240</v>
      </c>
      <c r="G348" s="81">
        <v>10</v>
      </c>
      <c r="H348" s="81">
        <v>10</v>
      </c>
      <c r="I348" s="81">
        <v>10</v>
      </c>
    </row>
    <row r="349" spans="1:9" ht="37.5">
      <c r="A349" s="109" t="s">
        <v>86</v>
      </c>
      <c r="B349" s="111" t="s">
        <v>296</v>
      </c>
      <c r="C349" s="111">
        <v>546</v>
      </c>
      <c r="D349" s="110" t="s">
        <v>121</v>
      </c>
      <c r="E349" s="110" t="s">
        <v>121</v>
      </c>
      <c r="F349" s="111">
        <v>240</v>
      </c>
      <c r="G349" s="81">
        <v>10</v>
      </c>
      <c r="H349" s="81">
        <v>10</v>
      </c>
      <c r="I349" s="81">
        <v>10</v>
      </c>
    </row>
    <row r="350" spans="1:9" ht="37.5">
      <c r="A350" s="109" t="s">
        <v>283</v>
      </c>
      <c r="B350" s="111" t="s">
        <v>298</v>
      </c>
      <c r="C350" s="111"/>
      <c r="D350" s="110"/>
      <c r="E350" s="110"/>
      <c r="F350" s="111"/>
      <c r="G350" s="81">
        <f aca="true" t="shared" si="19" ref="G350:I351">G351</f>
        <v>80</v>
      </c>
      <c r="H350" s="81">
        <f t="shared" si="19"/>
        <v>80</v>
      </c>
      <c r="I350" s="81">
        <f t="shared" si="19"/>
        <v>80</v>
      </c>
    </row>
    <row r="351" spans="1:9" ht="37.5">
      <c r="A351" s="109" t="s">
        <v>284</v>
      </c>
      <c r="B351" s="111" t="s">
        <v>297</v>
      </c>
      <c r="C351" s="111"/>
      <c r="D351" s="110"/>
      <c r="E351" s="110"/>
      <c r="F351" s="111"/>
      <c r="G351" s="81">
        <f t="shared" si="19"/>
        <v>80</v>
      </c>
      <c r="H351" s="81">
        <f t="shared" si="19"/>
        <v>80</v>
      </c>
      <c r="I351" s="81">
        <f t="shared" si="19"/>
        <v>80</v>
      </c>
    </row>
    <row r="352" spans="1:9" ht="37.5">
      <c r="A352" s="109" t="s">
        <v>86</v>
      </c>
      <c r="B352" s="111" t="s">
        <v>297</v>
      </c>
      <c r="C352" s="111">
        <v>546</v>
      </c>
      <c r="D352" s="110" t="s">
        <v>112</v>
      </c>
      <c r="E352" s="110" t="s">
        <v>147</v>
      </c>
      <c r="F352" s="111">
        <v>240</v>
      </c>
      <c r="G352" s="81">
        <v>80</v>
      </c>
      <c r="H352" s="81">
        <v>80</v>
      </c>
      <c r="I352" s="81">
        <v>80</v>
      </c>
    </row>
    <row r="353" spans="1:9" ht="40.5" customHeight="1">
      <c r="A353" s="109" t="s">
        <v>471</v>
      </c>
      <c r="B353" s="90" t="s">
        <v>515</v>
      </c>
      <c r="C353" s="111"/>
      <c r="D353" s="110"/>
      <c r="E353" s="110"/>
      <c r="F353" s="111"/>
      <c r="G353" s="81">
        <f aca="true" t="shared" si="20" ref="G353:I354">G354</f>
        <v>50</v>
      </c>
      <c r="H353" s="81">
        <f t="shared" si="20"/>
        <v>50</v>
      </c>
      <c r="I353" s="81">
        <f t="shared" si="20"/>
        <v>50</v>
      </c>
    </row>
    <row r="354" spans="1:9" ht="18.75">
      <c r="A354" s="109" t="s">
        <v>504</v>
      </c>
      <c r="B354" s="90" t="s">
        <v>516</v>
      </c>
      <c r="C354" s="111"/>
      <c r="D354" s="110"/>
      <c r="E354" s="110"/>
      <c r="F354" s="111"/>
      <c r="G354" s="81">
        <f t="shared" si="20"/>
        <v>50</v>
      </c>
      <c r="H354" s="81">
        <f t="shared" si="20"/>
        <v>50</v>
      </c>
      <c r="I354" s="81">
        <f t="shared" si="20"/>
        <v>50</v>
      </c>
    </row>
    <row r="355" spans="1:9" ht="37.5">
      <c r="A355" s="109" t="s">
        <v>86</v>
      </c>
      <c r="B355" s="90" t="s">
        <v>516</v>
      </c>
      <c r="C355" s="111">
        <v>546</v>
      </c>
      <c r="D355" s="110" t="s">
        <v>113</v>
      </c>
      <c r="E355" s="110" t="s">
        <v>160</v>
      </c>
      <c r="F355" s="111">
        <v>240</v>
      </c>
      <c r="G355" s="81">
        <v>50</v>
      </c>
      <c r="H355" s="81">
        <v>50</v>
      </c>
      <c r="I355" s="81">
        <v>50</v>
      </c>
    </row>
    <row r="356" spans="1:9" ht="56.25">
      <c r="A356" s="109" t="s">
        <v>544</v>
      </c>
      <c r="B356" s="90" t="s">
        <v>322</v>
      </c>
      <c r="C356" s="111"/>
      <c r="D356" s="110"/>
      <c r="E356" s="110"/>
      <c r="F356" s="111"/>
      <c r="G356" s="81">
        <f aca="true" t="shared" si="21" ref="G356:I358">G357</f>
        <v>990.9</v>
      </c>
      <c r="H356" s="81">
        <f t="shared" si="21"/>
        <v>991</v>
      </c>
      <c r="I356" s="81">
        <f t="shared" si="21"/>
        <v>991</v>
      </c>
    </row>
    <row r="357" spans="1:9" ht="57.75" customHeight="1">
      <c r="A357" s="109" t="s">
        <v>323</v>
      </c>
      <c r="B357" s="90" t="s">
        <v>469</v>
      </c>
      <c r="C357" s="111"/>
      <c r="D357" s="110"/>
      <c r="E357" s="110"/>
      <c r="F357" s="111"/>
      <c r="G357" s="81">
        <f t="shared" si="21"/>
        <v>990.9</v>
      </c>
      <c r="H357" s="81">
        <f t="shared" si="21"/>
        <v>991</v>
      </c>
      <c r="I357" s="81">
        <f t="shared" si="21"/>
        <v>991</v>
      </c>
    </row>
    <row r="358" spans="1:9" ht="37.5">
      <c r="A358" s="109" t="s">
        <v>656</v>
      </c>
      <c r="B358" s="90" t="s">
        <v>470</v>
      </c>
      <c r="C358" s="111"/>
      <c r="D358" s="110"/>
      <c r="E358" s="110"/>
      <c r="F358" s="111"/>
      <c r="G358" s="81">
        <f t="shared" si="21"/>
        <v>990.9</v>
      </c>
      <c r="H358" s="81">
        <f t="shared" si="21"/>
        <v>991</v>
      </c>
      <c r="I358" s="81">
        <f t="shared" si="21"/>
        <v>991</v>
      </c>
    </row>
    <row r="359" spans="1:9" ht="56.25">
      <c r="A359" s="109" t="s">
        <v>396</v>
      </c>
      <c r="B359" s="90" t="s">
        <v>470</v>
      </c>
      <c r="C359" s="111">
        <v>546</v>
      </c>
      <c r="D359" s="110" t="s">
        <v>113</v>
      </c>
      <c r="E359" s="110" t="s">
        <v>160</v>
      </c>
      <c r="F359" s="111">
        <v>810</v>
      </c>
      <c r="G359" s="81">
        <v>990.9</v>
      </c>
      <c r="H359" s="81">
        <v>991</v>
      </c>
      <c r="I359" s="81">
        <v>991</v>
      </c>
    </row>
    <row r="360" spans="1:9" ht="37.5">
      <c r="A360" s="122" t="s">
        <v>543</v>
      </c>
      <c r="B360" s="111" t="s">
        <v>531</v>
      </c>
      <c r="C360" s="111"/>
      <c r="D360" s="110"/>
      <c r="E360" s="110"/>
      <c r="F360" s="111"/>
      <c r="G360" s="81">
        <f>G361</f>
        <v>5337.3</v>
      </c>
      <c r="H360" s="81">
        <f aca="true" t="shared" si="22" ref="H360:I362">H361</f>
        <v>5337.4</v>
      </c>
      <c r="I360" s="81">
        <f t="shared" si="22"/>
        <v>5337.4</v>
      </c>
    </row>
    <row r="361" spans="1:9" ht="37.5">
      <c r="A361" s="122" t="s">
        <v>532</v>
      </c>
      <c r="B361" s="111" t="s">
        <v>533</v>
      </c>
      <c r="C361" s="111"/>
      <c r="D361" s="110"/>
      <c r="E361" s="110"/>
      <c r="F361" s="111"/>
      <c r="G361" s="81">
        <f>G362</f>
        <v>5337.3</v>
      </c>
      <c r="H361" s="81">
        <f t="shared" si="22"/>
        <v>5337.4</v>
      </c>
      <c r="I361" s="81">
        <f t="shared" si="22"/>
        <v>5337.4</v>
      </c>
    </row>
    <row r="362" spans="1:9" ht="56.25">
      <c r="A362" s="122" t="s">
        <v>534</v>
      </c>
      <c r="B362" s="90" t="s">
        <v>535</v>
      </c>
      <c r="C362" s="111"/>
      <c r="D362" s="110"/>
      <c r="E362" s="110"/>
      <c r="F362" s="111"/>
      <c r="G362" s="81">
        <f>G363</f>
        <v>5337.3</v>
      </c>
      <c r="H362" s="81">
        <f t="shared" si="22"/>
        <v>5337.4</v>
      </c>
      <c r="I362" s="81">
        <f t="shared" si="22"/>
        <v>5337.4</v>
      </c>
    </row>
    <row r="363" spans="1:9" ht="37.5">
      <c r="A363" s="109" t="s">
        <v>86</v>
      </c>
      <c r="B363" s="128" t="s">
        <v>535</v>
      </c>
      <c r="C363" s="111">
        <v>546</v>
      </c>
      <c r="D363" s="110" t="s">
        <v>113</v>
      </c>
      <c r="E363" s="110" t="s">
        <v>125</v>
      </c>
      <c r="F363" s="111">
        <v>240</v>
      </c>
      <c r="G363" s="81">
        <v>5337.3</v>
      </c>
      <c r="H363" s="81">
        <v>5337.4</v>
      </c>
      <c r="I363" s="81">
        <v>5337.4</v>
      </c>
    </row>
    <row r="364" spans="1:9" ht="56.25">
      <c r="A364" s="87" t="s">
        <v>549</v>
      </c>
      <c r="B364" s="89" t="s">
        <v>95</v>
      </c>
      <c r="C364" s="89"/>
      <c r="D364" s="82"/>
      <c r="E364" s="82"/>
      <c r="F364" s="82"/>
      <c r="G364" s="88">
        <f aca="true" t="shared" si="23" ref="G364:I366">G365</f>
        <v>2394</v>
      </c>
      <c r="H364" s="88">
        <f t="shared" si="23"/>
        <v>0</v>
      </c>
      <c r="I364" s="88">
        <f t="shared" si="23"/>
        <v>0</v>
      </c>
    </row>
    <row r="365" spans="1:9" ht="56.25">
      <c r="A365" s="109" t="s">
        <v>637</v>
      </c>
      <c r="B365" s="111" t="s">
        <v>638</v>
      </c>
      <c r="C365" s="89"/>
      <c r="D365" s="82"/>
      <c r="E365" s="82"/>
      <c r="F365" s="82"/>
      <c r="G365" s="81">
        <f t="shared" si="23"/>
        <v>2394</v>
      </c>
      <c r="H365" s="81">
        <f t="shared" si="23"/>
        <v>0</v>
      </c>
      <c r="I365" s="81">
        <f t="shared" si="23"/>
        <v>0</v>
      </c>
    </row>
    <row r="366" spans="1:9" ht="37.5">
      <c r="A366" s="109" t="s">
        <v>624</v>
      </c>
      <c r="B366" s="111" t="s">
        <v>636</v>
      </c>
      <c r="C366" s="89"/>
      <c r="D366" s="82"/>
      <c r="E366" s="82"/>
      <c r="F366" s="82"/>
      <c r="G366" s="81">
        <f t="shared" si="23"/>
        <v>2394</v>
      </c>
      <c r="H366" s="81">
        <f t="shared" si="23"/>
        <v>0</v>
      </c>
      <c r="I366" s="81">
        <f t="shared" si="23"/>
        <v>0</v>
      </c>
    </row>
    <row r="367" spans="1:9" ht="37.5">
      <c r="A367" s="109" t="s">
        <v>209</v>
      </c>
      <c r="B367" s="111" t="s">
        <v>636</v>
      </c>
      <c r="C367" s="111">
        <v>546</v>
      </c>
      <c r="D367" s="110" t="s">
        <v>118</v>
      </c>
      <c r="E367" s="110" t="s">
        <v>115</v>
      </c>
      <c r="F367" s="110" t="s">
        <v>208</v>
      </c>
      <c r="G367" s="81">
        <v>2394</v>
      </c>
      <c r="H367" s="81"/>
      <c r="I367" s="81"/>
    </row>
    <row r="368" spans="1:9" ht="75.75" customHeight="1">
      <c r="A368" s="87" t="s">
        <v>442</v>
      </c>
      <c r="B368" s="82" t="s">
        <v>105</v>
      </c>
      <c r="C368" s="82"/>
      <c r="D368" s="82"/>
      <c r="E368" s="82"/>
      <c r="F368" s="82"/>
      <c r="G368" s="88">
        <f>G369+G373</f>
        <v>55997.899999999994</v>
      </c>
      <c r="H368" s="88">
        <f>H369+H373</f>
        <v>22399.1</v>
      </c>
      <c r="I368" s="88">
        <f>I369+I373</f>
        <v>22399.1</v>
      </c>
    </row>
    <row r="369" spans="1:9" ht="37.5">
      <c r="A369" s="109" t="s">
        <v>22</v>
      </c>
      <c r="B369" s="110" t="s">
        <v>106</v>
      </c>
      <c r="C369" s="110"/>
      <c r="D369" s="110"/>
      <c r="E369" s="110"/>
      <c r="F369" s="110"/>
      <c r="G369" s="81">
        <f>G370</f>
        <v>10150.8</v>
      </c>
      <c r="H369" s="81">
        <f>H370</f>
        <v>10150.8</v>
      </c>
      <c r="I369" s="81">
        <f>I370</f>
        <v>10150.8</v>
      </c>
    </row>
    <row r="370" spans="1:9" ht="37.5">
      <c r="A370" s="109" t="s">
        <v>325</v>
      </c>
      <c r="B370" s="110" t="s">
        <v>107</v>
      </c>
      <c r="C370" s="110"/>
      <c r="D370" s="110"/>
      <c r="E370" s="110"/>
      <c r="F370" s="110"/>
      <c r="G370" s="81">
        <f>G371+G372</f>
        <v>10150.8</v>
      </c>
      <c r="H370" s="81">
        <f>H371+H372</f>
        <v>10150.8</v>
      </c>
      <c r="I370" s="81">
        <f>I371+I372</f>
        <v>10150.8</v>
      </c>
    </row>
    <row r="371" spans="1:9" ht="37.5">
      <c r="A371" s="109" t="s">
        <v>86</v>
      </c>
      <c r="B371" s="110" t="s">
        <v>107</v>
      </c>
      <c r="C371" s="110" t="s">
        <v>299</v>
      </c>
      <c r="D371" s="110" t="s">
        <v>113</v>
      </c>
      <c r="E371" s="110" t="s">
        <v>117</v>
      </c>
      <c r="F371" s="110" t="s">
        <v>167</v>
      </c>
      <c r="G371" s="81">
        <v>4100</v>
      </c>
      <c r="H371" s="81">
        <v>4100</v>
      </c>
      <c r="I371" s="81">
        <v>4100</v>
      </c>
    </row>
    <row r="372" spans="1:9" ht="18.75">
      <c r="A372" s="109" t="s">
        <v>213</v>
      </c>
      <c r="B372" s="110" t="s">
        <v>107</v>
      </c>
      <c r="C372" s="110" t="s">
        <v>299</v>
      </c>
      <c r="D372" s="110" t="s">
        <v>113</v>
      </c>
      <c r="E372" s="110" t="s">
        <v>117</v>
      </c>
      <c r="F372" s="110" t="s">
        <v>212</v>
      </c>
      <c r="G372" s="81">
        <v>6050.8</v>
      </c>
      <c r="H372" s="81">
        <v>6050.8</v>
      </c>
      <c r="I372" s="81">
        <v>6050.8</v>
      </c>
    </row>
    <row r="373" spans="1:9" ht="37.5">
      <c r="A373" s="145" t="s">
        <v>23</v>
      </c>
      <c r="B373" s="110" t="s">
        <v>108</v>
      </c>
      <c r="C373" s="110"/>
      <c r="D373" s="81"/>
      <c r="E373" s="110"/>
      <c r="F373" s="110"/>
      <c r="G373" s="81">
        <f>G374+G379+G377</f>
        <v>45847.1</v>
      </c>
      <c r="H373" s="81">
        <f>H374+H379+H377</f>
        <v>12248.3</v>
      </c>
      <c r="I373" s="81">
        <f>I374+I379+I377</f>
        <v>12248.3</v>
      </c>
    </row>
    <row r="374" spans="1:9" ht="24" customHeight="1">
      <c r="A374" s="109" t="s">
        <v>206</v>
      </c>
      <c r="B374" s="110" t="s">
        <v>109</v>
      </c>
      <c r="C374" s="110"/>
      <c r="D374" s="110"/>
      <c r="E374" s="110"/>
      <c r="F374" s="110"/>
      <c r="G374" s="81">
        <f>G375+G376</f>
        <v>38929.1</v>
      </c>
      <c r="H374" s="81">
        <f>H375+H376</f>
        <v>5330.3</v>
      </c>
      <c r="I374" s="81">
        <f>I375+I376</f>
        <v>5330.3</v>
      </c>
    </row>
    <row r="375" spans="1:9" ht="37.5">
      <c r="A375" s="109" t="s">
        <v>86</v>
      </c>
      <c r="B375" s="110" t="s">
        <v>109</v>
      </c>
      <c r="C375" s="110" t="s">
        <v>299</v>
      </c>
      <c r="D375" s="110" t="s">
        <v>113</v>
      </c>
      <c r="E375" s="110" t="s">
        <v>117</v>
      </c>
      <c r="F375" s="110" t="s">
        <v>167</v>
      </c>
      <c r="G375" s="81">
        <f>6939.1+28990</f>
        <v>35929.1</v>
      </c>
      <c r="H375" s="81">
        <v>5330.3</v>
      </c>
      <c r="I375" s="81">
        <v>5330.3</v>
      </c>
    </row>
    <row r="376" spans="1:9" ht="18.75">
      <c r="A376" s="109" t="s">
        <v>213</v>
      </c>
      <c r="B376" s="110" t="s">
        <v>109</v>
      </c>
      <c r="C376" s="110" t="s">
        <v>299</v>
      </c>
      <c r="D376" s="110" t="s">
        <v>113</v>
      </c>
      <c r="E376" s="110" t="s">
        <v>117</v>
      </c>
      <c r="F376" s="110" t="s">
        <v>212</v>
      </c>
      <c r="G376" s="81">
        <v>3000</v>
      </c>
      <c r="H376" s="81">
        <v>0</v>
      </c>
      <c r="I376" s="81">
        <v>0</v>
      </c>
    </row>
    <row r="377" spans="1:9" ht="37.5" customHeight="1">
      <c r="A377" s="109" t="s">
        <v>329</v>
      </c>
      <c r="B377" s="110" t="s">
        <v>380</v>
      </c>
      <c r="C377" s="110"/>
      <c r="D377" s="110"/>
      <c r="E377" s="110"/>
      <c r="F377" s="110"/>
      <c r="G377" s="81">
        <f>G378</f>
        <v>5475.4</v>
      </c>
      <c r="H377" s="81">
        <f>H378</f>
        <v>5475.4</v>
      </c>
      <c r="I377" s="81">
        <f>I378</f>
        <v>5475.4</v>
      </c>
    </row>
    <row r="378" spans="1:9" ht="18.75">
      <c r="A378" s="109" t="s">
        <v>213</v>
      </c>
      <c r="B378" s="110" t="s">
        <v>380</v>
      </c>
      <c r="C378" s="110" t="s">
        <v>299</v>
      </c>
      <c r="D378" s="110" t="s">
        <v>113</v>
      </c>
      <c r="E378" s="110" t="s">
        <v>117</v>
      </c>
      <c r="F378" s="110" t="s">
        <v>212</v>
      </c>
      <c r="G378" s="81">
        <v>5475.4</v>
      </c>
      <c r="H378" s="81">
        <v>5475.4</v>
      </c>
      <c r="I378" s="81">
        <v>5475.4</v>
      </c>
    </row>
    <row r="379" spans="1:9" ht="75">
      <c r="A379" s="109" t="s">
        <v>328</v>
      </c>
      <c r="B379" s="110" t="s">
        <v>326</v>
      </c>
      <c r="C379" s="110"/>
      <c r="D379" s="110"/>
      <c r="E379" s="110"/>
      <c r="F379" s="110"/>
      <c r="G379" s="81">
        <f>G380</f>
        <v>1442.6000000000001</v>
      </c>
      <c r="H379" s="81">
        <f>H380</f>
        <v>1442.6</v>
      </c>
      <c r="I379" s="81">
        <f>I380</f>
        <v>1442.6</v>
      </c>
    </row>
    <row r="380" spans="1:9" ht="18.75">
      <c r="A380" s="109" t="s">
        <v>213</v>
      </c>
      <c r="B380" s="110" t="s">
        <v>326</v>
      </c>
      <c r="C380" s="110" t="s">
        <v>299</v>
      </c>
      <c r="D380" s="110" t="s">
        <v>113</v>
      </c>
      <c r="E380" s="110" t="s">
        <v>117</v>
      </c>
      <c r="F380" s="110" t="s">
        <v>212</v>
      </c>
      <c r="G380" s="81">
        <f>1413.7+28.9</f>
        <v>1442.6000000000001</v>
      </c>
      <c r="H380" s="81">
        <v>1442.6</v>
      </c>
      <c r="I380" s="81">
        <v>1442.6</v>
      </c>
    </row>
    <row r="381" spans="1:9" ht="56.25">
      <c r="A381" s="87" t="s">
        <v>455</v>
      </c>
      <c r="B381" s="82" t="s">
        <v>236</v>
      </c>
      <c r="C381" s="82"/>
      <c r="D381" s="82"/>
      <c r="E381" s="82"/>
      <c r="F381" s="82"/>
      <c r="G381" s="88">
        <f>G382+G387+G391+G396</f>
        <v>441.4000000000001</v>
      </c>
      <c r="H381" s="88">
        <f>H382+H387+H391+H396</f>
        <v>430.00000000000006</v>
      </c>
      <c r="I381" s="88">
        <f>I382+I387+I391+I396</f>
        <v>430.00000000000006</v>
      </c>
    </row>
    <row r="382" spans="1:9" ht="37.5">
      <c r="A382" s="109" t="s">
        <v>237</v>
      </c>
      <c r="B382" s="110" t="s">
        <v>457</v>
      </c>
      <c r="C382" s="110"/>
      <c r="D382" s="110"/>
      <c r="E382" s="110"/>
      <c r="F382" s="110"/>
      <c r="G382" s="81">
        <f>G383</f>
        <v>290.6</v>
      </c>
      <c r="H382" s="81">
        <f>H383</f>
        <v>279.20000000000005</v>
      </c>
      <c r="I382" s="81">
        <f>I383</f>
        <v>279.20000000000005</v>
      </c>
    </row>
    <row r="383" spans="1:9" ht="18.75">
      <c r="A383" s="109" t="s">
        <v>168</v>
      </c>
      <c r="B383" s="110" t="s">
        <v>458</v>
      </c>
      <c r="C383" s="110"/>
      <c r="D383" s="110"/>
      <c r="E383" s="110"/>
      <c r="F383" s="110"/>
      <c r="G383" s="81">
        <f>G384+G385+G386</f>
        <v>290.6</v>
      </c>
      <c r="H383" s="81">
        <f>H384+H385+H386</f>
        <v>279.20000000000005</v>
      </c>
      <c r="I383" s="81">
        <f>I384+I385+I386</f>
        <v>279.20000000000005</v>
      </c>
    </row>
    <row r="384" spans="1:9" ht="18.75">
      <c r="A384" s="109" t="s">
        <v>179</v>
      </c>
      <c r="B384" s="110" t="s">
        <v>458</v>
      </c>
      <c r="C384" s="110" t="s">
        <v>316</v>
      </c>
      <c r="D384" s="110" t="s">
        <v>121</v>
      </c>
      <c r="E384" s="110" t="s">
        <v>121</v>
      </c>
      <c r="F384" s="110" t="s">
        <v>178</v>
      </c>
      <c r="G384" s="81">
        <f>31.9+11.4</f>
        <v>43.3</v>
      </c>
      <c r="H384" s="81">
        <v>31.9</v>
      </c>
      <c r="I384" s="81">
        <v>31.9</v>
      </c>
    </row>
    <row r="385" spans="1:9" ht="18.75">
      <c r="A385" s="109" t="s">
        <v>179</v>
      </c>
      <c r="B385" s="110" t="s">
        <v>458</v>
      </c>
      <c r="C385" s="110" t="s">
        <v>317</v>
      </c>
      <c r="D385" s="110" t="s">
        <v>121</v>
      </c>
      <c r="E385" s="110" t="s">
        <v>121</v>
      </c>
      <c r="F385" s="110" t="s">
        <v>178</v>
      </c>
      <c r="G385" s="81">
        <v>140.8</v>
      </c>
      <c r="H385" s="81">
        <v>140.8</v>
      </c>
      <c r="I385" s="81">
        <v>140.8</v>
      </c>
    </row>
    <row r="386" spans="1:9" ht="37.5">
      <c r="A386" s="109" t="s">
        <v>86</v>
      </c>
      <c r="B386" s="110" t="s">
        <v>458</v>
      </c>
      <c r="C386" s="110" t="s">
        <v>299</v>
      </c>
      <c r="D386" s="110" t="s">
        <v>121</v>
      </c>
      <c r="E386" s="110" t="s">
        <v>121</v>
      </c>
      <c r="F386" s="110" t="s">
        <v>167</v>
      </c>
      <c r="G386" s="81">
        <v>106.5</v>
      </c>
      <c r="H386" s="81">
        <v>106.5</v>
      </c>
      <c r="I386" s="81">
        <v>106.5</v>
      </c>
    </row>
    <row r="387" spans="1:15" ht="37.5">
      <c r="A387" s="109" t="s">
        <v>456</v>
      </c>
      <c r="B387" s="110" t="s">
        <v>238</v>
      </c>
      <c r="C387" s="110"/>
      <c r="D387" s="110"/>
      <c r="E387" s="110"/>
      <c r="F387" s="110"/>
      <c r="G387" s="81">
        <f>G388</f>
        <v>14.6</v>
      </c>
      <c r="H387" s="81">
        <f>H388</f>
        <v>14.6</v>
      </c>
      <c r="I387" s="81">
        <f>I388</f>
        <v>14.6</v>
      </c>
      <c r="O387" s="19" t="s">
        <v>157</v>
      </c>
    </row>
    <row r="388" spans="1:9" ht="18.75">
      <c r="A388" s="109" t="s">
        <v>168</v>
      </c>
      <c r="B388" s="110" t="s">
        <v>239</v>
      </c>
      <c r="C388" s="110"/>
      <c r="D388" s="110"/>
      <c r="E388" s="110"/>
      <c r="F388" s="110"/>
      <c r="G388" s="81">
        <f>G390+G389</f>
        <v>14.6</v>
      </c>
      <c r="H388" s="81">
        <f>H390+H389</f>
        <v>14.6</v>
      </c>
      <c r="I388" s="81">
        <f>I390+I389</f>
        <v>14.6</v>
      </c>
    </row>
    <row r="389" spans="1:9" ht="18.75">
      <c r="A389" s="109" t="s">
        <v>179</v>
      </c>
      <c r="B389" s="110" t="s">
        <v>239</v>
      </c>
      <c r="C389" s="110" t="s">
        <v>316</v>
      </c>
      <c r="D389" s="110" t="s">
        <v>121</v>
      </c>
      <c r="E389" s="110" t="s">
        <v>121</v>
      </c>
      <c r="F389" s="110" t="s">
        <v>178</v>
      </c>
      <c r="G389" s="81">
        <v>11</v>
      </c>
      <c r="H389" s="81">
        <v>11</v>
      </c>
      <c r="I389" s="81">
        <v>11</v>
      </c>
    </row>
    <row r="390" spans="1:9" ht="18.75">
      <c r="A390" s="109" t="s">
        <v>179</v>
      </c>
      <c r="B390" s="110" t="s">
        <v>239</v>
      </c>
      <c r="C390" s="110" t="s">
        <v>317</v>
      </c>
      <c r="D390" s="110" t="s">
        <v>121</v>
      </c>
      <c r="E390" s="110" t="s">
        <v>121</v>
      </c>
      <c r="F390" s="110" t="s">
        <v>178</v>
      </c>
      <c r="G390" s="81">
        <v>3.6</v>
      </c>
      <c r="H390" s="81">
        <v>3.6</v>
      </c>
      <c r="I390" s="81">
        <v>3.6</v>
      </c>
    </row>
    <row r="391" spans="1:9" ht="57" customHeight="1">
      <c r="A391" s="109" t="s">
        <v>31</v>
      </c>
      <c r="B391" s="110" t="s">
        <v>240</v>
      </c>
      <c r="C391" s="110"/>
      <c r="D391" s="110"/>
      <c r="E391" s="110"/>
      <c r="F391" s="110"/>
      <c r="G391" s="81">
        <f>G392</f>
        <v>78.6</v>
      </c>
      <c r="H391" s="81">
        <f>H392</f>
        <v>82</v>
      </c>
      <c r="I391" s="81">
        <f>I392</f>
        <v>82</v>
      </c>
    </row>
    <row r="392" spans="1:9" ht="18.75">
      <c r="A392" s="109" t="s">
        <v>168</v>
      </c>
      <c r="B392" s="110" t="s">
        <v>241</v>
      </c>
      <c r="C392" s="110"/>
      <c r="D392" s="110"/>
      <c r="E392" s="110"/>
      <c r="F392" s="110"/>
      <c r="G392" s="81">
        <f>G393+G394+G395</f>
        <v>78.6</v>
      </c>
      <c r="H392" s="81">
        <f>H393+H394+H395</f>
        <v>82</v>
      </c>
      <c r="I392" s="81">
        <f>I393+I394+I395</f>
        <v>82</v>
      </c>
    </row>
    <row r="393" spans="1:9" ht="18.75">
      <c r="A393" s="109" t="s">
        <v>179</v>
      </c>
      <c r="B393" s="110" t="s">
        <v>241</v>
      </c>
      <c r="C393" s="110" t="s">
        <v>316</v>
      </c>
      <c r="D393" s="110" t="s">
        <v>121</v>
      </c>
      <c r="E393" s="110" t="s">
        <v>121</v>
      </c>
      <c r="F393" s="110" t="s">
        <v>178</v>
      </c>
      <c r="G393" s="81">
        <v>27</v>
      </c>
      <c r="H393" s="81">
        <v>27</v>
      </c>
      <c r="I393" s="81">
        <v>27</v>
      </c>
    </row>
    <row r="394" spans="1:9" ht="18.75">
      <c r="A394" s="109" t="s">
        <v>179</v>
      </c>
      <c r="B394" s="110" t="s">
        <v>241</v>
      </c>
      <c r="C394" s="110" t="s">
        <v>317</v>
      </c>
      <c r="D394" s="110" t="s">
        <v>121</v>
      </c>
      <c r="E394" s="110" t="s">
        <v>121</v>
      </c>
      <c r="F394" s="110" t="s">
        <v>178</v>
      </c>
      <c r="G394" s="81">
        <v>15</v>
      </c>
      <c r="H394" s="81">
        <v>15</v>
      </c>
      <c r="I394" s="81">
        <v>15</v>
      </c>
    </row>
    <row r="395" spans="1:9" ht="37.5">
      <c r="A395" s="109" t="s">
        <v>86</v>
      </c>
      <c r="B395" s="110" t="s">
        <v>241</v>
      </c>
      <c r="C395" s="110" t="s">
        <v>299</v>
      </c>
      <c r="D395" s="110" t="s">
        <v>121</v>
      </c>
      <c r="E395" s="110" t="s">
        <v>121</v>
      </c>
      <c r="F395" s="110" t="s">
        <v>167</v>
      </c>
      <c r="G395" s="81">
        <v>36.6</v>
      </c>
      <c r="H395" s="81">
        <f>20+20</f>
        <v>40</v>
      </c>
      <c r="I395" s="81">
        <f>20+20</f>
        <v>40</v>
      </c>
    </row>
    <row r="396" spans="1:9" ht="58.5" customHeight="1">
      <c r="A396" s="109" t="s">
        <v>244</v>
      </c>
      <c r="B396" s="110" t="s">
        <v>242</v>
      </c>
      <c r="C396" s="110"/>
      <c r="D396" s="110"/>
      <c r="E396" s="110"/>
      <c r="F396" s="110"/>
      <c r="G396" s="81">
        <f>G397</f>
        <v>57.6</v>
      </c>
      <c r="H396" s="81">
        <f>H397</f>
        <v>54.2</v>
      </c>
      <c r="I396" s="81">
        <f>I397</f>
        <v>54.2</v>
      </c>
    </row>
    <row r="397" spans="1:9" ht="18.75">
      <c r="A397" s="109" t="s">
        <v>168</v>
      </c>
      <c r="B397" s="110" t="s">
        <v>243</v>
      </c>
      <c r="C397" s="110"/>
      <c r="D397" s="110"/>
      <c r="E397" s="110"/>
      <c r="F397" s="110"/>
      <c r="G397" s="81">
        <f>G398+G399</f>
        <v>57.6</v>
      </c>
      <c r="H397" s="81">
        <f>H398+H399</f>
        <v>54.2</v>
      </c>
      <c r="I397" s="81">
        <f>I398+I399</f>
        <v>54.2</v>
      </c>
    </row>
    <row r="398" spans="1:9" ht="18.75">
      <c r="A398" s="109" t="s">
        <v>179</v>
      </c>
      <c r="B398" s="110" t="s">
        <v>243</v>
      </c>
      <c r="C398" s="110" t="s">
        <v>316</v>
      </c>
      <c r="D398" s="110" t="s">
        <v>121</v>
      </c>
      <c r="E398" s="110" t="s">
        <v>121</v>
      </c>
      <c r="F398" s="110" t="s">
        <v>178</v>
      </c>
      <c r="G398" s="81">
        <f>12+3.4</f>
        <v>15.4</v>
      </c>
      <c r="H398" s="81">
        <v>12</v>
      </c>
      <c r="I398" s="81">
        <v>12</v>
      </c>
    </row>
    <row r="399" spans="1:9" ht="18.75">
      <c r="A399" s="109" t="s">
        <v>179</v>
      </c>
      <c r="B399" s="110" t="s">
        <v>243</v>
      </c>
      <c r="C399" s="110" t="s">
        <v>317</v>
      </c>
      <c r="D399" s="110" t="s">
        <v>121</v>
      </c>
      <c r="E399" s="110" t="s">
        <v>121</v>
      </c>
      <c r="F399" s="110" t="s">
        <v>178</v>
      </c>
      <c r="G399" s="81">
        <v>42.2</v>
      </c>
      <c r="H399" s="81">
        <v>42.2</v>
      </c>
      <c r="I399" s="81">
        <v>42.2</v>
      </c>
    </row>
    <row r="400" spans="1:9" ht="56.25">
      <c r="A400" s="87" t="s">
        <v>443</v>
      </c>
      <c r="B400" s="89" t="s">
        <v>259</v>
      </c>
      <c r="C400" s="89"/>
      <c r="D400" s="82"/>
      <c r="E400" s="82"/>
      <c r="F400" s="82"/>
      <c r="G400" s="88">
        <f>G401+G406+G411+G415+G421</f>
        <v>92803.6</v>
      </c>
      <c r="H400" s="88">
        <f>H401+H406+H411+H415+H421</f>
        <v>86121.1</v>
      </c>
      <c r="I400" s="88">
        <f>I401+I406+I411+I415+I421</f>
        <v>86434.29999999999</v>
      </c>
    </row>
    <row r="401" spans="1:9" ht="37.5" customHeight="1">
      <c r="A401" s="109" t="s">
        <v>262</v>
      </c>
      <c r="B401" s="111" t="s">
        <v>444</v>
      </c>
      <c r="C401" s="111"/>
      <c r="D401" s="110"/>
      <c r="E401" s="110"/>
      <c r="F401" s="110"/>
      <c r="G401" s="81">
        <f>G402+G404</f>
        <v>18227.8</v>
      </c>
      <c r="H401" s="81">
        <f>H402+H404</f>
        <v>18899.7</v>
      </c>
      <c r="I401" s="81">
        <f>I402+I404</f>
        <v>18262.7</v>
      </c>
    </row>
    <row r="402" spans="1:9" ht="37.5">
      <c r="A402" s="137" t="s">
        <v>446</v>
      </c>
      <c r="B402" s="111" t="s">
        <v>445</v>
      </c>
      <c r="C402" s="111"/>
      <c r="D402" s="110"/>
      <c r="E402" s="110"/>
      <c r="F402" s="110"/>
      <c r="G402" s="81">
        <f>G403</f>
        <v>13953.5</v>
      </c>
      <c r="H402" s="81">
        <f>H403</f>
        <v>14811.1</v>
      </c>
      <c r="I402" s="81">
        <f>I403</f>
        <v>13934</v>
      </c>
    </row>
    <row r="403" spans="1:9" ht="18.75">
      <c r="A403" s="109" t="s">
        <v>182</v>
      </c>
      <c r="B403" s="111" t="s">
        <v>445</v>
      </c>
      <c r="C403" s="110" t="s">
        <v>145</v>
      </c>
      <c r="D403" s="110" t="s">
        <v>137</v>
      </c>
      <c r="E403" s="110" t="s">
        <v>112</v>
      </c>
      <c r="F403" s="110" t="s">
        <v>189</v>
      </c>
      <c r="G403" s="83">
        <v>13953.5</v>
      </c>
      <c r="H403" s="81">
        <v>14811.1</v>
      </c>
      <c r="I403" s="81">
        <v>13934</v>
      </c>
    </row>
    <row r="404" spans="1:9" ht="135" customHeight="1">
      <c r="A404" s="109" t="s">
        <v>374</v>
      </c>
      <c r="B404" s="111" t="s">
        <v>447</v>
      </c>
      <c r="C404" s="111"/>
      <c r="D404" s="110"/>
      <c r="E404" s="110"/>
      <c r="F404" s="110"/>
      <c r="G404" s="81">
        <f>G405</f>
        <v>4274.3</v>
      </c>
      <c r="H404" s="81">
        <f>H405</f>
        <v>4088.6</v>
      </c>
      <c r="I404" s="81">
        <f>I405</f>
        <v>4328.7</v>
      </c>
    </row>
    <row r="405" spans="1:9" ht="24" customHeight="1">
      <c r="A405" s="109" t="s">
        <v>182</v>
      </c>
      <c r="B405" s="111" t="s">
        <v>447</v>
      </c>
      <c r="C405" s="110" t="s">
        <v>145</v>
      </c>
      <c r="D405" s="110" t="s">
        <v>137</v>
      </c>
      <c r="E405" s="110" t="s">
        <v>112</v>
      </c>
      <c r="F405" s="110" t="s">
        <v>189</v>
      </c>
      <c r="G405" s="83">
        <v>4274.3</v>
      </c>
      <c r="H405" s="81">
        <v>4088.6</v>
      </c>
      <c r="I405" s="81">
        <v>4328.7</v>
      </c>
    </row>
    <row r="406" spans="1:9" ht="37.5">
      <c r="A406" s="109" t="s">
        <v>264</v>
      </c>
      <c r="B406" s="111" t="s">
        <v>263</v>
      </c>
      <c r="C406" s="111"/>
      <c r="D406" s="110"/>
      <c r="E406" s="110"/>
      <c r="F406" s="110"/>
      <c r="G406" s="81">
        <f>G407+G409</f>
        <v>45534</v>
      </c>
      <c r="H406" s="81">
        <f>H407+H409</f>
        <v>38188.8</v>
      </c>
      <c r="I406" s="81">
        <f>I407+I409</f>
        <v>39591</v>
      </c>
    </row>
    <row r="407" spans="1:9" ht="38.25" customHeight="1">
      <c r="A407" s="109" t="s">
        <v>449</v>
      </c>
      <c r="B407" s="111" t="s">
        <v>448</v>
      </c>
      <c r="C407" s="111"/>
      <c r="D407" s="110"/>
      <c r="E407" s="110"/>
      <c r="F407" s="110"/>
      <c r="G407" s="81">
        <f>G408</f>
        <v>28633.300000000003</v>
      </c>
      <c r="H407" s="81">
        <f>H408</f>
        <v>19981.8</v>
      </c>
      <c r="I407" s="81">
        <f>I408</f>
        <v>20004.1</v>
      </c>
    </row>
    <row r="408" spans="1:9" ht="18.75">
      <c r="A408" s="109" t="s">
        <v>191</v>
      </c>
      <c r="B408" s="111" t="s">
        <v>448</v>
      </c>
      <c r="C408" s="110" t="s">
        <v>145</v>
      </c>
      <c r="D408" s="110" t="s">
        <v>137</v>
      </c>
      <c r="E408" s="110" t="s">
        <v>116</v>
      </c>
      <c r="F408" s="110" t="s">
        <v>189</v>
      </c>
      <c r="G408" s="81">
        <f>7786.1+20847.2</f>
        <v>28633.300000000003</v>
      </c>
      <c r="H408" s="81">
        <v>19981.8</v>
      </c>
      <c r="I408" s="81">
        <v>20004.1</v>
      </c>
    </row>
    <row r="409" spans="1:9" ht="78.75" customHeight="1">
      <c r="A409" s="112" t="s">
        <v>674</v>
      </c>
      <c r="B409" s="111" t="s">
        <v>506</v>
      </c>
      <c r="C409" s="110"/>
      <c r="D409" s="110"/>
      <c r="E409" s="110"/>
      <c r="F409" s="110"/>
      <c r="G409" s="81">
        <f>G410</f>
        <v>16900.7</v>
      </c>
      <c r="H409" s="81">
        <f>H410</f>
        <v>18207</v>
      </c>
      <c r="I409" s="81">
        <f>I410</f>
        <v>19586.9</v>
      </c>
    </row>
    <row r="410" spans="1:9" ht="18.75">
      <c r="A410" s="109" t="s">
        <v>191</v>
      </c>
      <c r="B410" s="111" t="s">
        <v>506</v>
      </c>
      <c r="C410" s="110" t="s">
        <v>145</v>
      </c>
      <c r="D410" s="110" t="s">
        <v>137</v>
      </c>
      <c r="E410" s="110" t="s">
        <v>116</v>
      </c>
      <c r="F410" s="110" t="s">
        <v>189</v>
      </c>
      <c r="G410" s="81">
        <v>16900.7</v>
      </c>
      <c r="H410" s="81">
        <v>18207</v>
      </c>
      <c r="I410" s="81">
        <v>19586.9</v>
      </c>
    </row>
    <row r="411" spans="1:9" ht="75">
      <c r="A411" s="109" t="s">
        <v>451</v>
      </c>
      <c r="B411" s="111" t="s">
        <v>261</v>
      </c>
      <c r="C411" s="111"/>
      <c r="D411" s="110"/>
      <c r="E411" s="110"/>
      <c r="F411" s="110"/>
      <c r="G411" s="81">
        <f>G412</f>
        <v>219.9</v>
      </c>
      <c r="H411" s="81">
        <f>H412</f>
        <v>219.9</v>
      </c>
      <c r="I411" s="81">
        <f>I412</f>
        <v>219.9</v>
      </c>
    </row>
    <row r="412" spans="1:9" ht="37.5">
      <c r="A412" s="109" t="s">
        <v>26</v>
      </c>
      <c r="B412" s="111" t="s">
        <v>450</v>
      </c>
      <c r="C412" s="111"/>
      <c r="D412" s="110"/>
      <c r="E412" s="110"/>
      <c r="F412" s="110"/>
      <c r="G412" s="81">
        <f>G413+G414</f>
        <v>219.9</v>
      </c>
      <c r="H412" s="81">
        <f>H413+H414</f>
        <v>219.9</v>
      </c>
      <c r="I412" s="81">
        <f>I413+I414</f>
        <v>219.9</v>
      </c>
    </row>
    <row r="413" spans="1:9" ht="37.5">
      <c r="A413" s="109" t="s">
        <v>163</v>
      </c>
      <c r="B413" s="111" t="s">
        <v>450</v>
      </c>
      <c r="C413" s="110" t="s">
        <v>145</v>
      </c>
      <c r="D413" s="110" t="s">
        <v>112</v>
      </c>
      <c r="E413" s="110" t="s">
        <v>128</v>
      </c>
      <c r="F413" s="110" t="s">
        <v>164</v>
      </c>
      <c r="G413" s="81">
        <v>153.9</v>
      </c>
      <c r="H413" s="81">
        <v>153.9</v>
      </c>
      <c r="I413" s="81">
        <v>153.9</v>
      </c>
    </row>
    <row r="414" spans="1:9" ht="37.5">
      <c r="A414" s="109" t="s">
        <v>86</v>
      </c>
      <c r="B414" s="111" t="s">
        <v>450</v>
      </c>
      <c r="C414" s="110" t="s">
        <v>145</v>
      </c>
      <c r="D414" s="110" t="s">
        <v>112</v>
      </c>
      <c r="E414" s="110" t="s">
        <v>128</v>
      </c>
      <c r="F414" s="110" t="s">
        <v>167</v>
      </c>
      <c r="G414" s="81">
        <v>66</v>
      </c>
      <c r="H414" s="81">
        <v>66</v>
      </c>
      <c r="I414" s="81">
        <v>66</v>
      </c>
    </row>
    <row r="415" spans="1:9" ht="56.25">
      <c r="A415" s="109" t="s">
        <v>388</v>
      </c>
      <c r="B415" s="111" t="s">
        <v>66</v>
      </c>
      <c r="C415" s="111"/>
      <c r="D415" s="110"/>
      <c r="E415" s="110"/>
      <c r="F415" s="110"/>
      <c r="G415" s="81">
        <f>G416+G419</f>
        <v>9051.3</v>
      </c>
      <c r="H415" s="81">
        <f>H416+H419</f>
        <v>9151.3</v>
      </c>
      <c r="I415" s="81">
        <f>I416+I419</f>
        <v>9051.3</v>
      </c>
    </row>
    <row r="416" spans="1:9" ht="39.75" customHeight="1">
      <c r="A416" s="109" t="s">
        <v>177</v>
      </c>
      <c r="B416" s="111" t="s">
        <v>452</v>
      </c>
      <c r="C416" s="111"/>
      <c r="D416" s="110"/>
      <c r="E416" s="110"/>
      <c r="F416" s="110"/>
      <c r="G416" s="81">
        <f>G417+G418</f>
        <v>6857.299999999999</v>
      </c>
      <c r="H416" s="81">
        <f>H417+H418</f>
        <v>6997.799999999999</v>
      </c>
      <c r="I416" s="81">
        <f>I417+I418</f>
        <v>6897.8</v>
      </c>
    </row>
    <row r="417" spans="1:9" ht="37.5">
      <c r="A417" s="109" t="s">
        <v>163</v>
      </c>
      <c r="B417" s="111" t="s">
        <v>452</v>
      </c>
      <c r="C417" s="110" t="s">
        <v>145</v>
      </c>
      <c r="D417" s="110" t="s">
        <v>112</v>
      </c>
      <c r="E417" s="110" t="s">
        <v>128</v>
      </c>
      <c r="F417" s="110" t="s">
        <v>164</v>
      </c>
      <c r="G417" s="83">
        <v>5795.2</v>
      </c>
      <c r="H417" s="83">
        <v>5935.7</v>
      </c>
      <c r="I417" s="83">
        <v>5935.7</v>
      </c>
    </row>
    <row r="418" spans="1:9" ht="37.5">
      <c r="A418" s="109" t="s">
        <v>86</v>
      </c>
      <c r="B418" s="111" t="s">
        <v>452</v>
      </c>
      <c r="C418" s="110" t="s">
        <v>145</v>
      </c>
      <c r="D418" s="110" t="s">
        <v>112</v>
      </c>
      <c r="E418" s="110" t="s">
        <v>128</v>
      </c>
      <c r="F418" s="110" t="s">
        <v>167</v>
      </c>
      <c r="G418" s="83">
        <v>1062.1</v>
      </c>
      <c r="H418" s="83">
        <v>1062.1</v>
      </c>
      <c r="I418" s="83">
        <v>962.1</v>
      </c>
    </row>
    <row r="419" spans="1:9" ht="56.25">
      <c r="A419" s="112" t="s">
        <v>673</v>
      </c>
      <c r="B419" s="111" t="s">
        <v>518</v>
      </c>
      <c r="C419" s="110"/>
      <c r="D419" s="110"/>
      <c r="E419" s="110"/>
      <c r="F419" s="110"/>
      <c r="G419" s="83">
        <f>G420</f>
        <v>2194</v>
      </c>
      <c r="H419" s="83">
        <f>H420</f>
        <v>2153.5</v>
      </c>
      <c r="I419" s="83">
        <f>I420</f>
        <v>2153.5</v>
      </c>
    </row>
    <row r="420" spans="1:9" ht="37.5">
      <c r="A420" s="109" t="s">
        <v>163</v>
      </c>
      <c r="B420" s="111" t="s">
        <v>518</v>
      </c>
      <c r="C420" s="110" t="s">
        <v>145</v>
      </c>
      <c r="D420" s="110" t="s">
        <v>112</v>
      </c>
      <c r="E420" s="110" t="s">
        <v>128</v>
      </c>
      <c r="F420" s="110" t="s">
        <v>164</v>
      </c>
      <c r="G420" s="83">
        <v>2194</v>
      </c>
      <c r="H420" s="81">
        <v>2153.5</v>
      </c>
      <c r="I420" s="81">
        <v>2153.5</v>
      </c>
    </row>
    <row r="421" spans="1:9" ht="56.25" customHeight="1">
      <c r="A421" s="109" t="s">
        <v>517</v>
      </c>
      <c r="B421" s="111" t="s">
        <v>260</v>
      </c>
      <c r="C421" s="110"/>
      <c r="D421" s="110"/>
      <c r="E421" s="110"/>
      <c r="F421" s="110"/>
      <c r="G421" s="81">
        <f>G422+G426+G429</f>
        <v>19770.600000000002</v>
      </c>
      <c r="H421" s="81">
        <f>H422+H426+H429</f>
        <v>19661.4</v>
      </c>
      <c r="I421" s="81">
        <f>I422+I426+I429</f>
        <v>19309.4</v>
      </c>
    </row>
    <row r="422" spans="1:9" ht="18.75">
      <c r="A422" s="117" t="s">
        <v>324</v>
      </c>
      <c r="B422" s="111" t="s">
        <v>453</v>
      </c>
      <c r="C422" s="110"/>
      <c r="D422" s="110"/>
      <c r="E422" s="110"/>
      <c r="F422" s="110"/>
      <c r="G422" s="81">
        <f>G423+G424+G425</f>
        <v>14151.500000000002</v>
      </c>
      <c r="H422" s="81">
        <f>H423+H424+H425</f>
        <v>14134.000000000002</v>
      </c>
      <c r="I422" s="81">
        <f>I423+I424+I425</f>
        <v>13782.000000000002</v>
      </c>
    </row>
    <row r="423" spans="1:9" ht="18.75">
      <c r="A423" s="109" t="s">
        <v>575</v>
      </c>
      <c r="B423" s="111" t="s">
        <v>453</v>
      </c>
      <c r="C423" s="110" t="s">
        <v>299</v>
      </c>
      <c r="D423" s="110" t="s">
        <v>112</v>
      </c>
      <c r="E423" s="110" t="s">
        <v>147</v>
      </c>
      <c r="F423" s="110" t="s">
        <v>143</v>
      </c>
      <c r="G423" s="81">
        <v>13052.2</v>
      </c>
      <c r="H423" s="81">
        <v>12649.7</v>
      </c>
      <c r="I423" s="81">
        <v>12649.7</v>
      </c>
    </row>
    <row r="424" spans="1:9" ht="37.5">
      <c r="A424" s="109" t="s">
        <v>86</v>
      </c>
      <c r="B424" s="111" t="s">
        <v>453</v>
      </c>
      <c r="C424" s="110" t="s">
        <v>299</v>
      </c>
      <c r="D424" s="110" t="s">
        <v>112</v>
      </c>
      <c r="E424" s="110" t="s">
        <v>147</v>
      </c>
      <c r="F424" s="110" t="s">
        <v>167</v>
      </c>
      <c r="G424" s="81">
        <v>1099.2</v>
      </c>
      <c r="H424" s="172">
        <v>1484.2</v>
      </c>
      <c r="I424" s="172">
        <v>1132.2</v>
      </c>
    </row>
    <row r="425" spans="1:9" ht="24" customHeight="1">
      <c r="A425" s="109" t="s">
        <v>165</v>
      </c>
      <c r="B425" s="111" t="s">
        <v>453</v>
      </c>
      <c r="C425" s="110" t="s">
        <v>299</v>
      </c>
      <c r="D425" s="110" t="s">
        <v>112</v>
      </c>
      <c r="E425" s="110" t="s">
        <v>147</v>
      </c>
      <c r="F425" s="110" t="s">
        <v>166</v>
      </c>
      <c r="G425" s="81">
        <v>0.1</v>
      </c>
      <c r="H425" s="81">
        <v>0.1</v>
      </c>
      <c r="I425" s="81">
        <v>0.1</v>
      </c>
    </row>
    <row r="426" spans="1:9" ht="42" customHeight="1">
      <c r="A426" s="109" t="s">
        <v>359</v>
      </c>
      <c r="B426" s="111" t="s">
        <v>454</v>
      </c>
      <c r="C426" s="110"/>
      <c r="D426" s="110"/>
      <c r="E426" s="110"/>
      <c r="F426" s="110"/>
      <c r="G426" s="81">
        <f>G427+G428</f>
        <v>2200.4</v>
      </c>
      <c r="H426" s="81">
        <f>H427+H428</f>
        <v>2200.4</v>
      </c>
      <c r="I426" s="81">
        <f>I427+I428</f>
        <v>2200.4</v>
      </c>
    </row>
    <row r="427" spans="1:9" ht="18.75">
      <c r="A427" s="109" t="s">
        <v>575</v>
      </c>
      <c r="B427" s="111" t="s">
        <v>454</v>
      </c>
      <c r="C427" s="110" t="s">
        <v>299</v>
      </c>
      <c r="D427" s="110" t="s">
        <v>112</v>
      </c>
      <c r="E427" s="110" t="s">
        <v>147</v>
      </c>
      <c r="F427" s="110" t="s">
        <v>143</v>
      </c>
      <c r="G427" s="81">
        <v>2075.4</v>
      </c>
      <c r="H427" s="81">
        <v>2089.4</v>
      </c>
      <c r="I427" s="81">
        <v>2089.4</v>
      </c>
    </row>
    <row r="428" spans="1:9" ht="37.5">
      <c r="A428" s="109" t="s">
        <v>86</v>
      </c>
      <c r="B428" s="111" t="s">
        <v>454</v>
      </c>
      <c r="C428" s="110" t="s">
        <v>299</v>
      </c>
      <c r="D428" s="110" t="s">
        <v>112</v>
      </c>
      <c r="E428" s="110" t="s">
        <v>147</v>
      </c>
      <c r="F428" s="110" t="s">
        <v>167</v>
      </c>
      <c r="G428" s="81">
        <v>125</v>
      </c>
      <c r="H428" s="81">
        <v>111</v>
      </c>
      <c r="I428" s="81">
        <v>111</v>
      </c>
    </row>
    <row r="429" spans="1:9" ht="56.25">
      <c r="A429" s="112" t="s">
        <v>673</v>
      </c>
      <c r="B429" s="111" t="s">
        <v>537</v>
      </c>
      <c r="C429" s="110"/>
      <c r="D429" s="110"/>
      <c r="E429" s="110"/>
      <c r="F429" s="110"/>
      <c r="G429" s="81">
        <f>G430</f>
        <v>3418.7</v>
      </c>
      <c r="H429" s="81">
        <f>H430</f>
        <v>3327</v>
      </c>
      <c r="I429" s="81">
        <f>I430</f>
        <v>3327</v>
      </c>
    </row>
    <row r="430" spans="1:9" ht="18.75">
      <c r="A430" s="109" t="s">
        <v>575</v>
      </c>
      <c r="B430" s="111" t="s">
        <v>537</v>
      </c>
      <c r="C430" s="110" t="s">
        <v>299</v>
      </c>
      <c r="D430" s="110" t="s">
        <v>112</v>
      </c>
      <c r="E430" s="110" t="s">
        <v>147</v>
      </c>
      <c r="F430" s="110" t="s">
        <v>143</v>
      </c>
      <c r="G430" s="81">
        <f>2867.7+551</f>
        <v>3418.7</v>
      </c>
      <c r="H430" s="81">
        <f>2790+537</f>
        <v>3327</v>
      </c>
      <c r="I430" s="81">
        <f>2790+537</f>
        <v>3327</v>
      </c>
    </row>
    <row r="431" spans="1:9" ht="56.25">
      <c r="A431" s="87" t="s">
        <v>466</v>
      </c>
      <c r="B431" s="89" t="s">
        <v>257</v>
      </c>
      <c r="C431" s="82"/>
      <c r="D431" s="82"/>
      <c r="E431" s="82"/>
      <c r="F431" s="82"/>
      <c r="G431" s="88">
        <f>G432+G435</f>
        <v>438</v>
      </c>
      <c r="H431" s="88">
        <f>H432+H435</f>
        <v>938</v>
      </c>
      <c r="I431" s="88">
        <f>I432+I435</f>
        <v>938</v>
      </c>
    </row>
    <row r="432" spans="1:9" ht="37.5">
      <c r="A432" s="109" t="s">
        <v>509</v>
      </c>
      <c r="B432" s="111" t="s">
        <v>27</v>
      </c>
      <c r="C432" s="110"/>
      <c r="D432" s="110"/>
      <c r="E432" s="110"/>
      <c r="F432" s="110"/>
      <c r="G432" s="81">
        <f aca="true" t="shared" si="24" ref="G432:I433">G433</f>
        <v>0</v>
      </c>
      <c r="H432" s="81">
        <f t="shared" si="24"/>
        <v>500</v>
      </c>
      <c r="I432" s="81">
        <f t="shared" si="24"/>
        <v>500</v>
      </c>
    </row>
    <row r="433" spans="1:9" ht="27" customHeight="1">
      <c r="A433" s="109" t="s">
        <v>215</v>
      </c>
      <c r="B433" s="111" t="s">
        <v>28</v>
      </c>
      <c r="C433" s="110"/>
      <c r="D433" s="110"/>
      <c r="E433" s="110"/>
      <c r="F433" s="110"/>
      <c r="G433" s="81">
        <f t="shared" si="24"/>
        <v>0</v>
      </c>
      <c r="H433" s="81">
        <f t="shared" si="24"/>
        <v>500</v>
      </c>
      <c r="I433" s="81">
        <f t="shared" si="24"/>
        <v>500</v>
      </c>
    </row>
    <row r="434" spans="1:9" ht="18.75">
      <c r="A434" s="109" t="s">
        <v>330</v>
      </c>
      <c r="B434" s="111" t="s">
        <v>28</v>
      </c>
      <c r="C434" s="110" t="s">
        <v>299</v>
      </c>
      <c r="D434" s="110" t="s">
        <v>120</v>
      </c>
      <c r="E434" s="110" t="s">
        <v>112</v>
      </c>
      <c r="F434" s="110" t="s">
        <v>172</v>
      </c>
      <c r="G434" s="81">
        <v>0</v>
      </c>
      <c r="H434" s="81">
        <v>500</v>
      </c>
      <c r="I434" s="81">
        <v>500</v>
      </c>
    </row>
    <row r="435" spans="1:9" ht="38.25" customHeight="1">
      <c r="A435" s="109" t="s">
        <v>510</v>
      </c>
      <c r="B435" s="111" t="s">
        <v>290</v>
      </c>
      <c r="C435" s="110"/>
      <c r="D435" s="110"/>
      <c r="E435" s="110"/>
      <c r="F435" s="110"/>
      <c r="G435" s="81">
        <f>G436</f>
        <v>438</v>
      </c>
      <c r="H435" s="81">
        <f>H436</f>
        <v>438</v>
      </c>
      <c r="I435" s="81">
        <f>I436</f>
        <v>438</v>
      </c>
    </row>
    <row r="436" spans="1:9" ht="25.5" customHeight="1">
      <c r="A436" s="109" t="s">
        <v>215</v>
      </c>
      <c r="B436" s="111" t="s">
        <v>291</v>
      </c>
      <c r="C436" s="110"/>
      <c r="D436" s="110"/>
      <c r="E436" s="110"/>
      <c r="F436" s="110"/>
      <c r="G436" s="81">
        <f>G437+G440+G439+G438</f>
        <v>438</v>
      </c>
      <c r="H436" s="81">
        <f>H437+H440+H439+H438</f>
        <v>438</v>
      </c>
      <c r="I436" s="81">
        <f>I437+I440+I439+I438</f>
        <v>438</v>
      </c>
    </row>
    <row r="437" spans="1:9" ht="37.5">
      <c r="A437" s="109" t="s">
        <v>86</v>
      </c>
      <c r="B437" s="111" t="s">
        <v>291</v>
      </c>
      <c r="C437" s="110" t="s">
        <v>299</v>
      </c>
      <c r="D437" s="110" t="s">
        <v>117</v>
      </c>
      <c r="E437" s="110" t="s">
        <v>117</v>
      </c>
      <c r="F437" s="110" t="s">
        <v>167</v>
      </c>
      <c r="G437" s="81">
        <v>120</v>
      </c>
      <c r="H437" s="81">
        <v>120</v>
      </c>
      <c r="I437" s="81">
        <v>120</v>
      </c>
    </row>
    <row r="438" spans="1:9" ht="37.5">
      <c r="A438" s="109" t="s">
        <v>209</v>
      </c>
      <c r="B438" s="111" t="s">
        <v>291</v>
      </c>
      <c r="C438" s="110" t="s">
        <v>299</v>
      </c>
      <c r="D438" s="110" t="s">
        <v>117</v>
      </c>
      <c r="E438" s="110" t="s">
        <v>117</v>
      </c>
      <c r="F438" s="110" t="s">
        <v>208</v>
      </c>
      <c r="G438" s="81">
        <v>144</v>
      </c>
      <c r="H438" s="81">
        <v>144</v>
      </c>
      <c r="I438" s="81">
        <v>144</v>
      </c>
    </row>
    <row r="439" spans="1:9" ht="22.5" customHeight="1">
      <c r="A439" s="109" t="s">
        <v>294</v>
      </c>
      <c r="B439" s="111" t="s">
        <v>291</v>
      </c>
      <c r="C439" s="110" t="s">
        <v>299</v>
      </c>
      <c r="D439" s="110" t="s">
        <v>117</v>
      </c>
      <c r="E439" s="110" t="s">
        <v>117</v>
      </c>
      <c r="F439" s="110" t="s">
        <v>293</v>
      </c>
      <c r="G439" s="81">
        <v>144</v>
      </c>
      <c r="H439" s="81">
        <v>144</v>
      </c>
      <c r="I439" s="81">
        <v>144</v>
      </c>
    </row>
    <row r="440" spans="1:9" ht="27" customHeight="1">
      <c r="A440" s="109" t="s">
        <v>173</v>
      </c>
      <c r="B440" s="111" t="s">
        <v>291</v>
      </c>
      <c r="C440" s="110" t="s">
        <v>299</v>
      </c>
      <c r="D440" s="110" t="s">
        <v>117</v>
      </c>
      <c r="E440" s="110" t="s">
        <v>117</v>
      </c>
      <c r="F440" s="110" t="s">
        <v>169</v>
      </c>
      <c r="G440" s="81">
        <v>30</v>
      </c>
      <c r="H440" s="81">
        <v>30</v>
      </c>
      <c r="I440" s="81">
        <v>30</v>
      </c>
    </row>
    <row r="441" spans="1:9" ht="63" customHeight="1">
      <c r="A441" s="87" t="s">
        <v>619</v>
      </c>
      <c r="B441" s="89" t="s">
        <v>390</v>
      </c>
      <c r="C441" s="82"/>
      <c r="D441" s="82"/>
      <c r="E441" s="82"/>
      <c r="F441" s="82"/>
      <c r="G441" s="88">
        <f>G442+G445</f>
        <v>3968.6</v>
      </c>
      <c r="H441" s="88">
        <f>H442+H445</f>
        <v>1935.5</v>
      </c>
      <c r="I441" s="88">
        <f>I442+I445</f>
        <v>0</v>
      </c>
    </row>
    <row r="442" spans="1:17" ht="42" customHeight="1">
      <c r="A442" s="125" t="s">
        <v>472</v>
      </c>
      <c r="B442" s="111" t="s">
        <v>392</v>
      </c>
      <c r="C442" s="82"/>
      <c r="D442" s="82"/>
      <c r="E442" s="82"/>
      <c r="F442" s="82"/>
      <c r="G442" s="81">
        <f aca="true" t="shared" si="25" ref="G442:I443">G443</f>
        <v>1802</v>
      </c>
      <c r="H442" s="81">
        <f t="shared" si="25"/>
        <v>1935.5</v>
      </c>
      <c r="I442" s="81">
        <f t="shared" si="25"/>
        <v>0</v>
      </c>
      <c r="J442" s="205"/>
      <c r="K442" s="206"/>
      <c r="L442" s="206"/>
      <c r="M442" s="206"/>
      <c r="N442" s="206"/>
      <c r="O442" s="206"/>
      <c r="P442" s="206"/>
      <c r="Q442" s="206"/>
    </row>
    <row r="443" spans="1:9" ht="37.5">
      <c r="A443" s="109" t="s">
        <v>391</v>
      </c>
      <c r="B443" s="111" t="s">
        <v>393</v>
      </c>
      <c r="C443" s="110"/>
      <c r="D443" s="110"/>
      <c r="E443" s="110"/>
      <c r="F443" s="110"/>
      <c r="G443" s="81">
        <f t="shared" si="25"/>
        <v>1802</v>
      </c>
      <c r="H443" s="81">
        <f t="shared" si="25"/>
        <v>1935.5</v>
      </c>
      <c r="I443" s="81">
        <f t="shared" si="25"/>
        <v>0</v>
      </c>
    </row>
    <row r="444" spans="1:9" ht="37.5">
      <c r="A444" s="109" t="s">
        <v>86</v>
      </c>
      <c r="B444" s="111" t="s">
        <v>393</v>
      </c>
      <c r="C444" s="110" t="s">
        <v>299</v>
      </c>
      <c r="D444" s="110" t="s">
        <v>120</v>
      </c>
      <c r="E444" s="110" t="s">
        <v>115</v>
      </c>
      <c r="F444" s="110" t="s">
        <v>167</v>
      </c>
      <c r="G444" s="81">
        <f>546+180.2+1075.8</f>
        <v>1802</v>
      </c>
      <c r="H444" s="81">
        <f>551.1+196+1188.4</f>
        <v>1935.5</v>
      </c>
      <c r="I444" s="81">
        <v>0</v>
      </c>
    </row>
    <row r="445" spans="1:9" ht="37.5">
      <c r="A445" s="109" t="s">
        <v>622</v>
      </c>
      <c r="B445" s="111" t="s">
        <v>623</v>
      </c>
      <c r="C445" s="110"/>
      <c r="D445" s="110"/>
      <c r="E445" s="110"/>
      <c r="F445" s="110"/>
      <c r="G445" s="81">
        <f>G446</f>
        <v>2166.6</v>
      </c>
      <c r="H445" s="81">
        <f>H446</f>
        <v>0</v>
      </c>
      <c r="I445" s="81">
        <f>I446</f>
        <v>0</v>
      </c>
    </row>
    <row r="446" spans="1:9" ht="37.5">
      <c r="A446" s="109" t="s">
        <v>86</v>
      </c>
      <c r="B446" s="111" t="s">
        <v>623</v>
      </c>
      <c r="C446" s="110" t="s">
        <v>299</v>
      </c>
      <c r="D446" s="110" t="s">
        <v>120</v>
      </c>
      <c r="E446" s="110" t="s">
        <v>115</v>
      </c>
      <c r="F446" s="110" t="s">
        <v>167</v>
      </c>
      <c r="G446" s="81">
        <f>1950+216.6</f>
        <v>2166.6</v>
      </c>
      <c r="H446" s="81"/>
      <c r="I446" s="81"/>
    </row>
    <row r="447" spans="1:9" ht="62.25" customHeight="1">
      <c r="A447" s="87" t="s">
        <v>499</v>
      </c>
      <c r="B447" s="89" t="s">
        <v>497</v>
      </c>
      <c r="C447" s="82"/>
      <c r="D447" s="82"/>
      <c r="E447" s="82"/>
      <c r="F447" s="82"/>
      <c r="G447" s="88">
        <f>G448</f>
        <v>409.5</v>
      </c>
      <c r="H447" s="88">
        <f aca="true" t="shared" si="26" ref="H447:I449">H448</f>
        <v>409.5</v>
      </c>
      <c r="I447" s="88">
        <f t="shared" si="26"/>
        <v>409.5</v>
      </c>
    </row>
    <row r="448" spans="1:9" ht="18.75">
      <c r="A448" s="109" t="s">
        <v>498</v>
      </c>
      <c r="B448" s="111" t="s">
        <v>500</v>
      </c>
      <c r="C448" s="110"/>
      <c r="D448" s="110"/>
      <c r="E448" s="110"/>
      <c r="F448" s="110"/>
      <c r="G448" s="81">
        <f>G449</f>
        <v>409.5</v>
      </c>
      <c r="H448" s="81">
        <f t="shared" si="26"/>
        <v>409.5</v>
      </c>
      <c r="I448" s="81">
        <f t="shared" si="26"/>
        <v>409.5</v>
      </c>
    </row>
    <row r="449" spans="1:9" ht="37.5">
      <c r="A449" s="109" t="s">
        <v>505</v>
      </c>
      <c r="B449" s="111" t="s">
        <v>503</v>
      </c>
      <c r="C449" s="110"/>
      <c r="D449" s="110"/>
      <c r="E449" s="110"/>
      <c r="F449" s="110"/>
      <c r="G449" s="81">
        <f>G450</f>
        <v>409.5</v>
      </c>
      <c r="H449" s="81">
        <f t="shared" si="26"/>
        <v>409.5</v>
      </c>
      <c r="I449" s="81">
        <f t="shared" si="26"/>
        <v>409.5</v>
      </c>
    </row>
    <row r="450" spans="1:9" ht="38.25" customHeight="1">
      <c r="A450" s="109" t="s">
        <v>85</v>
      </c>
      <c r="B450" s="111" t="s">
        <v>503</v>
      </c>
      <c r="C450" s="110" t="s">
        <v>299</v>
      </c>
      <c r="D450" s="110" t="s">
        <v>118</v>
      </c>
      <c r="E450" s="110" t="s">
        <v>128</v>
      </c>
      <c r="F450" s="110" t="s">
        <v>176</v>
      </c>
      <c r="G450" s="81">
        <v>409.5</v>
      </c>
      <c r="H450" s="81">
        <v>409.5</v>
      </c>
      <c r="I450" s="81">
        <v>409.5</v>
      </c>
    </row>
    <row r="451" spans="1:9" ht="38.25" customHeight="1">
      <c r="A451" s="149" t="s">
        <v>528</v>
      </c>
      <c r="B451" s="150" t="s">
        <v>522</v>
      </c>
      <c r="C451" s="82"/>
      <c r="D451" s="82"/>
      <c r="E451" s="82"/>
      <c r="F451" s="82"/>
      <c r="G451" s="88">
        <f aca="true" t="shared" si="27" ref="G451:I453">G452</f>
        <v>50</v>
      </c>
      <c r="H451" s="88">
        <f t="shared" si="27"/>
        <v>50</v>
      </c>
      <c r="I451" s="88">
        <f t="shared" si="27"/>
        <v>50</v>
      </c>
    </row>
    <row r="452" spans="1:9" ht="38.25" customHeight="1">
      <c r="A452" s="118" t="s">
        <v>529</v>
      </c>
      <c r="B452" s="144" t="s">
        <v>523</v>
      </c>
      <c r="C452" s="110"/>
      <c r="D452" s="110"/>
      <c r="E452" s="110"/>
      <c r="F452" s="110"/>
      <c r="G452" s="81">
        <f t="shared" si="27"/>
        <v>50</v>
      </c>
      <c r="H452" s="81">
        <f t="shared" si="27"/>
        <v>50</v>
      </c>
      <c r="I452" s="81">
        <f t="shared" si="27"/>
        <v>50</v>
      </c>
    </row>
    <row r="453" spans="1:9" ht="27.75" customHeight="1">
      <c r="A453" s="118" t="s">
        <v>571</v>
      </c>
      <c r="B453" s="110" t="s">
        <v>570</v>
      </c>
      <c r="C453" s="111"/>
      <c r="D453" s="110"/>
      <c r="E453" s="110"/>
      <c r="F453" s="110"/>
      <c r="G453" s="81">
        <f t="shared" si="27"/>
        <v>50</v>
      </c>
      <c r="H453" s="81">
        <f t="shared" si="27"/>
        <v>50</v>
      </c>
      <c r="I453" s="81">
        <f t="shared" si="27"/>
        <v>50</v>
      </c>
    </row>
    <row r="454" spans="1:9" ht="40.5" customHeight="1">
      <c r="A454" s="109" t="s">
        <v>86</v>
      </c>
      <c r="B454" s="110" t="s">
        <v>570</v>
      </c>
      <c r="C454" s="111">
        <v>546</v>
      </c>
      <c r="D454" s="110" t="s">
        <v>112</v>
      </c>
      <c r="E454" s="110" t="s">
        <v>147</v>
      </c>
      <c r="F454" s="110" t="s">
        <v>167</v>
      </c>
      <c r="G454" s="81">
        <v>50</v>
      </c>
      <c r="H454" s="81">
        <v>50</v>
      </c>
      <c r="I454" s="81">
        <v>50</v>
      </c>
    </row>
    <row r="455" spans="1:9" ht="58.5" customHeight="1">
      <c r="A455" s="87" t="s">
        <v>579</v>
      </c>
      <c r="B455" s="150" t="s">
        <v>580</v>
      </c>
      <c r="C455" s="110"/>
      <c r="D455" s="110"/>
      <c r="E455" s="110"/>
      <c r="F455" s="110"/>
      <c r="G455" s="88">
        <f>G456+G461+G479</f>
        <v>35955.50000000001</v>
      </c>
      <c r="H455" s="88">
        <f>H456+H461+H479</f>
        <v>36455.50000000001</v>
      </c>
      <c r="I455" s="88">
        <f>I456+I461+I479</f>
        <v>35955.50000000001</v>
      </c>
    </row>
    <row r="456" spans="1:9" ht="45" customHeight="1">
      <c r="A456" s="151" t="s">
        <v>581</v>
      </c>
      <c r="B456" s="111" t="s">
        <v>582</v>
      </c>
      <c r="C456" s="111"/>
      <c r="D456" s="110"/>
      <c r="E456" s="110"/>
      <c r="F456" s="110"/>
      <c r="G456" s="81">
        <f>G457+G459</f>
        <v>115.7</v>
      </c>
      <c r="H456" s="81">
        <f>H457+H459</f>
        <v>115.7</v>
      </c>
      <c r="I456" s="81">
        <f>I457+I459</f>
        <v>115.7</v>
      </c>
    </row>
    <row r="457" spans="1:9" ht="36.75" customHeight="1">
      <c r="A457" s="151" t="s">
        <v>177</v>
      </c>
      <c r="B457" s="111" t="s">
        <v>583</v>
      </c>
      <c r="C457" s="111"/>
      <c r="D457" s="110"/>
      <c r="E457" s="110"/>
      <c r="F457" s="110"/>
      <c r="G457" s="81">
        <f>G458</f>
        <v>100</v>
      </c>
      <c r="H457" s="81">
        <f>H458</f>
        <v>100</v>
      </c>
      <c r="I457" s="81">
        <f>I458</f>
        <v>100</v>
      </c>
    </row>
    <row r="458" spans="1:9" ht="41.25" customHeight="1">
      <c r="A458" s="151" t="s">
        <v>86</v>
      </c>
      <c r="B458" s="111" t="s">
        <v>583</v>
      </c>
      <c r="C458" s="111">
        <v>546</v>
      </c>
      <c r="D458" s="110" t="s">
        <v>112</v>
      </c>
      <c r="E458" s="110" t="s">
        <v>113</v>
      </c>
      <c r="F458" s="110" t="s">
        <v>167</v>
      </c>
      <c r="G458" s="81">
        <v>100</v>
      </c>
      <c r="H458" s="81">
        <v>100</v>
      </c>
      <c r="I458" s="81">
        <v>100</v>
      </c>
    </row>
    <row r="459" spans="1:9" ht="41.25" customHeight="1">
      <c r="A459" s="109" t="s">
        <v>363</v>
      </c>
      <c r="B459" s="111" t="s">
        <v>603</v>
      </c>
      <c r="C459" s="111"/>
      <c r="D459" s="110"/>
      <c r="E459" s="110"/>
      <c r="F459" s="110"/>
      <c r="G459" s="81">
        <f>G460</f>
        <v>15.7</v>
      </c>
      <c r="H459" s="81">
        <f>H460</f>
        <v>15.7</v>
      </c>
      <c r="I459" s="81">
        <f>I460</f>
        <v>15.7</v>
      </c>
    </row>
    <row r="460" spans="1:9" ht="41.25" customHeight="1">
      <c r="A460" s="109" t="s">
        <v>86</v>
      </c>
      <c r="B460" s="111" t="s">
        <v>603</v>
      </c>
      <c r="C460" s="111">
        <v>546</v>
      </c>
      <c r="D460" s="110" t="s">
        <v>112</v>
      </c>
      <c r="E460" s="110" t="s">
        <v>113</v>
      </c>
      <c r="F460" s="110" t="s">
        <v>167</v>
      </c>
      <c r="G460" s="81">
        <v>15.7</v>
      </c>
      <c r="H460" s="81">
        <v>15.7</v>
      </c>
      <c r="I460" s="81">
        <v>15.7</v>
      </c>
    </row>
    <row r="461" spans="1:9" ht="57" customHeight="1">
      <c r="A461" s="151" t="s">
        <v>584</v>
      </c>
      <c r="B461" s="111" t="s">
        <v>585</v>
      </c>
      <c r="C461" s="111"/>
      <c r="D461" s="110"/>
      <c r="E461" s="110"/>
      <c r="F461" s="110"/>
      <c r="G461" s="81">
        <f>G462+G466+G468+G470+G473+G476</f>
        <v>34839.80000000001</v>
      </c>
      <c r="H461" s="81">
        <f>H462+H466+H468+H470+H473+H476</f>
        <v>35839.80000000001</v>
      </c>
      <c r="I461" s="81">
        <f>I462+I466+I468+I470+I473+I476</f>
        <v>35339.80000000001</v>
      </c>
    </row>
    <row r="462" spans="1:9" ht="36.75" customHeight="1">
      <c r="A462" s="151" t="s">
        <v>177</v>
      </c>
      <c r="B462" s="111" t="s">
        <v>586</v>
      </c>
      <c r="C462" s="111"/>
      <c r="D462" s="110"/>
      <c r="E462" s="110"/>
      <c r="F462" s="110"/>
      <c r="G462" s="81">
        <f>G463+G464+G465</f>
        <v>26242.2</v>
      </c>
      <c r="H462" s="81">
        <f>H463+H464+H465</f>
        <v>27410.7</v>
      </c>
      <c r="I462" s="81">
        <f>I463+I464+I465</f>
        <v>26910.7</v>
      </c>
    </row>
    <row r="463" spans="1:9" ht="37.5" customHeight="1">
      <c r="A463" s="151" t="s">
        <v>163</v>
      </c>
      <c r="B463" s="111" t="s">
        <v>586</v>
      </c>
      <c r="C463" s="111">
        <v>546</v>
      </c>
      <c r="D463" s="110" t="s">
        <v>112</v>
      </c>
      <c r="E463" s="110" t="s">
        <v>113</v>
      </c>
      <c r="F463" s="110" t="s">
        <v>164</v>
      </c>
      <c r="G463" s="81">
        <v>21292.2</v>
      </c>
      <c r="H463" s="81">
        <v>21460.7</v>
      </c>
      <c r="I463" s="81">
        <v>21460.7</v>
      </c>
    </row>
    <row r="464" spans="1:9" ht="42" customHeight="1">
      <c r="A464" s="151" t="s">
        <v>86</v>
      </c>
      <c r="B464" s="111" t="s">
        <v>586</v>
      </c>
      <c r="C464" s="111">
        <v>546</v>
      </c>
      <c r="D464" s="110" t="s">
        <v>112</v>
      </c>
      <c r="E464" s="110" t="s">
        <v>113</v>
      </c>
      <c r="F464" s="110" t="s">
        <v>167</v>
      </c>
      <c r="G464" s="81">
        <v>4850</v>
      </c>
      <c r="H464" s="81">
        <v>5850</v>
      </c>
      <c r="I464" s="81">
        <v>5350</v>
      </c>
    </row>
    <row r="465" spans="1:9" ht="27" customHeight="1">
      <c r="A465" s="151" t="s">
        <v>165</v>
      </c>
      <c r="B465" s="111" t="s">
        <v>586</v>
      </c>
      <c r="C465" s="111">
        <v>546</v>
      </c>
      <c r="D465" s="110" t="s">
        <v>112</v>
      </c>
      <c r="E465" s="110" t="s">
        <v>113</v>
      </c>
      <c r="F465" s="110" t="s">
        <v>166</v>
      </c>
      <c r="G465" s="81">
        <v>100</v>
      </c>
      <c r="H465" s="81">
        <v>100</v>
      </c>
      <c r="I465" s="81">
        <v>100</v>
      </c>
    </row>
    <row r="466" spans="1:9" ht="60" customHeight="1">
      <c r="A466" s="112" t="s">
        <v>673</v>
      </c>
      <c r="B466" s="111" t="s">
        <v>587</v>
      </c>
      <c r="C466" s="111"/>
      <c r="D466" s="110"/>
      <c r="E466" s="110"/>
      <c r="F466" s="110"/>
      <c r="G466" s="81">
        <f>G467</f>
        <v>8110.1</v>
      </c>
      <c r="H466" s="81">
        <f>H467</f>
        <v>7941.6</v>
      </c>
      <c r="I466" s="81">
        <f>I467</f>
        <v>7941.6</v>
      </c>
    </row>
    <row r="467" spans="1:9" ht="40.5" customHeight="1">
      <c r="A467" s="151" t="s">
        <v>163</v>
      </c>
      <c r="B467" s="111" t="s">
        <v>587</v>
      </c>
      <c r="C467" s="111">
        <v>546</v>
      </c>
      <c r="D467" s="110" t="s">
        <v>112</v>
      </c>
      <c r="E467" s="110" t="s">
        <v>113</v>
      </c>
      <c r="F467" s="110" t="s">
        <v>164</v>
      </c>
      <c r="G467" s="81">
        <v>8110.1</v>
      </c>
      <c r="H467" s="81">
        <v>7941.6</v>
      </c>
      <c r="I467" s="81">
        <v>7941.6</v>
      </c>
    </row>
    <row r="468" spans="1:9" ht="40.5" customHeight="1">
      <c r="A468" s="109" t="s">
        <v>363</v>
      </c>
      <c r="B468" s="111" t="s">
        <v>604</v>
      </c>
      <c r="C468" s="111"/>
      <c r="D468" s="110"/>
      <c r="E468" s="110"/>
      <c r="F468" s="110"/>
      <c r="G468" s="81">
        <f>G469</f>
        <v>36.4</v>
      </c>
      <c r="H468" s="81">
        <f>H469</f>
        <v>36.4</v>
      </c>
      <c r="I468" s="81">
        <f>I469</f>
        <v>36.4</v>
      </c>
    </row>
    <row r="469" spans="1:9" ht="40.5" customHeight="1">
      <c r="A469" s="109" t="s">
        <v>86</v>
      </c>
      <c r="B469" s="111" t="s">
        <v>604</v>
      </c>
      <c r="C469" s="111">
        <v>546</v>
      </c>
      <c r="D469" s="110" t="s">
        <v>112</v>
      </c>
      <c r="E469" s="110" t="s">
        <v>113</v>
      </c>
      <c r="F469" s="110" t="s">
        <v>167</v>
      </c>
      <c r="G469" s="81">
        <v>36.4</v>
      </c>
      <c r="H469" s="81">
        <v>36.4</v>
      </c>
      <c r="I469" s="81">
        <v>36.4</v>
      </c>
    </row>
    <row r="470" spans="1:9" ht="40.5" customHeight="1">
      <c r="A470" s="109" t="s">
        <v>568</v>
      </c>
      <c r="B470" s="111" t="s">
        <v>605</v>
      </c>
      <c r="C470" s="111"/>
      <c r="D470" s="110"/>
      <c r="E470" s="110"/>
      <c r="F470" s="110"/>
      <c r="G470" s="81">
        <f>G471+G472</f>
        <v>177.4</v>
      </c>
      <c r="H470" s="81">
        <f>H471+H472</f>
        <v>177.4</v>
      </c>
      <c r="I470" s="81">
        <f>I471+I472</f>
        <v>177.4</v>
      </c>
    </row>
    <row r="471" spans="1:9" ht="40.5" customHeight="1">
      <c r="A471" s="109" t="s">
        <v>163</v>
      </c>
      <c r="B471" s="111" t="s">
        <v>605</v>
      </c>
      <c r="C471" s="111">
        <v>546</v>
      </c>
      <c r="D471" s="110" t="s">
        <v>112</v>
      </c>
      <c r="E471" s="110" t="s">
        <v>113</v>
      </c>
      <c r="F471" s="110" t="s">
        <v>164</v>
      </c>
      <c r="G471" s="81">
        <v>124.2</v>
      </c>
      <c r="H471" s="81">
        <v>124.2</v>
      </c>
      <c r="I471" s="81">
        <v>124.2</v>
      </c>
    </row>
    <row r="472" spans="1:9" ht="40.5" customHeight="1">
      <c r="A472" s="109" t="s">
        <v>86</v>
      </c>
      <c r="B472" s="111" t="s">
        <v>605</v>
      </c>
      <c r="C472" s="111">
        <v>546</v>
      </c>
      <c r="D472" s="110" t="s">
        <v>112</v>
      </c>
      <c r="E472" s="110" t="s">
        <v>113</v>
      </c>
      <c r="F472" s="110" t="s">
        <v>167</v>
      </c>
      <c r="G472" s="81">
        <v>53.2</v>
      </c>
      <c r="H472" s="81">
        <v>53.2</v>
      </c>
      <c r="I472" s="81">
        <v>53.2</v>
      </c>
    </row>
    <row r="473" spans="1:9" ht="40.5" customHeight="1">
      <c r="A473" s="109" t="s">
        <v>567</v>
      </c>
      <c r="B473" s="111" t="s">
        <v>606</v>
      </c>
      <c r="C473" s="111"/>
      <c r="D473" s="110"/>
      <c r="E473" s="110"/>
      <c r="F473" s="110"/>
      <c r="G473" s="81">
        <f>G474+G475</f>
        <v>250.8</v>
      </c>
      <c r="H473" s="81">
        <f>H474+H475</f>
        <v>250.8</v>
      </c>
      <c r="I473" s="81">
        <f>I474+I475</f>
        <v>250.8</v>
      </c>
    </row>
    <row r="474" spans="1:9" ht="40.5" customHeight="1">
      <c r="A474" s="109" t="s">
        <v>163</v>
      </c>
      <c r="B474" s="111" t="s">
        <v>606</v>
      </c>
      <c r="C474" s="111">
        <v>546</v>
      </c>
      <c r="D474" s="110" t="s">
        <v>112</v>
      </c>
      <c r="E474" s="110" t="s">
        <v>113</v>
      </c>
      <c r="F474" s="110" t="s">
        <v>164</v>
      </c>
      <c r="G474" s="81">
        <v>175.5</v>
      </c>
      <c r="H474" s="81">
        <v>175.5</v>
      </c>
      <c r="I474" s="81">
        <v>175.5</v>
      </c>
    </row>
    <row r="475" spans="1:9" ht="40.5" customHeight="1">
      <c r="A475" s="109" t="s">
        <v>86</v>
      </c>
      <c r="B475" s="111" t="s">
        <v>606</v>
      </c>
      <c r="C475" s="111">
        <v>546</v>
      </c>
      <c r="D475" s="110" t="s">
        <v>112</v>
      </c>
      <c r="E475" s="110" t="s">
        <v>113</v>
      </c>
      <c r="F475" s="110" t="s">
        <v>167</v>
      </c>
      <c r="G475" s="81">
        <v>75.3</v>
      </c>
      <c r="H475" s="81">
        <v>75.3</v>
      </c>
      <c r="I475" s="81">
        <v>75.3</v>
      </c>
    </row>
    <row r="476" spans="1:9" ht="40.5" customHeight="1">
      <c r="A476" s="109" t="s">
        <v>406</v>
      </c>
      <c r="B476" s="110" t="s">
        <v>602</v>
      </c>
      <c r="C476" s="111"/>
      <c r="D476" s="110"/>
      <c r="E476" s="110"/>
      <c r="F476" s="110"/>
      <c r="G476" s="81">
        <f>G477+G478</f>
        <v>22.9</v>
      </c>
      <c r="H476" s="81">
        <f>H477+H478</f>
        <v>22.9</v>
      </c>
      <c r="I476" s="81">
        <f>I477+I478</f>
        <v>22.9</v>
      </c>
    </row>
    <row r="477" spans="1:9" ht="40.5" customHeight="1">
      <c r="A477" s="109" t="s">
        <v>163</v>
      </c>
      <c r="B477" s="110" t="s">
        <v>602</v>
      </c>
      <c r="C477" s="111">
        <v>546</v>
      </c>
      <c r="D477" s="110" t="s">
        <v>112</v>
      </c>
      <c r="E477" s="110" t="s">
        <v>113</v>
      </c>
      <c r="F477" s="110" t="s">
        <v>164</v>
      </c>
      <c r="G477" s="81">
        <v>17</v>
      </c>
      <c r="H477" s="81">
        <v>17</v>
      </c>
      <c r="I477" s="81">
        <v>17</v>
      </c>
    </row>
    <row r="478" spans="1:9" ht="40.5" customHeight="1">
      <c r="A478" s="109" t="s">
        <v>86</v>
      </c>
      <c r="B478" s="110" t="s">
        <v>602</v>
      </c>
      <c r="C478" s="111">
        <v>546</v>
      </c>
      <c r="D478" s="110" t="s">
        <v>112</v>
      </c>
      <c r="E478" s="110" t="s">
        <v>113</v>
      </c>
      <c r="F478" s="110" t="s">
        <v>167</v>
      </c>
      <c r="G478" s="81">
        <v>5.9</v>
      </c>
      <c r="H478" s="81">
        <v>5.9</v>
      </c>
      <c r="I478" s="81">
        <v>5.9</v>
      </c>
    </row>
    <row r="479" spans="1:9" ht="43.5" customHeight="1">
      <c r="A479" s="151" t="s">
        <v>588</v>
      </c>
      <c r="B479" s="111" t="s">
        <v>589</v>
      </c>
      <c r="C479" s="111"/>
      <c r="D479" s="110"/>
      <c r="E479" s="110"/>
      <c r="F479" s="110"/>
      <c r="G479" s="81">
        <f aca="true" t="shared" si="28" ref="G479:I480">G480</f>
        <v>1000</v>
      </c>
      <c r="H479" s="81">
        <f t="shared" si="28"/>
        <v>500</v>
      </c>
      <c r="I479" s="81">
        <f t="shared" si="28"/>
        <v>500</v>
      </c>
    </row>
    <row r="480" spans="1:9" ht="36.75" customHeight="1">
      <c r="A480" s="151" t="s">
        <v>177</v>
      </c>
      <c r="B480" s="111" t="s">
        <v>590</v>
      </c>
      <c r="C480" s="105"/>
      <c r="D480" s="13"/>
      <c r="E480" s="13"/>
      <c r="F480" s="13"/>
      <c r="G480" s="81">
        <f t="shared" si="28"/>
        <v>1000</v>
      </c>
      <c r="H480" s="81">
        <f t="shared" si="28"/>
        <v>500</v>
      </c>
      <c r="I480" s="81">
        <f t="shared" si="28"/>
        <v>500</v>
      </c>
    </row>
    <row r="481" spans="1:9" ht="40.5" customHeight="1">
      <c r="A481" s="12" t="s">
        <v>86</v>
      </c>
      <c r="B481" s="105" t="s">
        <v>590</v>
      </c>
      <c r="C481" s="105">
        <v>546</v>
      </c>
      <c r="D481" s="13" t="s">
        <v>112</v>
      </c>
      <c r="E481" s="13" t="s">
        <v>113</v>
      </c>
      <c r="F481" s="13" t="s">
        <v>167</v>
      </c>
      <c r="G481" s="81">
        <v>1000</v>
      </c>
      <c r="H481" s="81">
        <v>500</v>
      </c>
      <c r="I481" s="81">
        <v>500</v>
      </c>
    </row>
    <row r="482" spans="1:9" ht="34.5" customHeight="1">
      <c r="A482" s="204" t="s">
        <v>131</v>
      </c>
      <c r="B482" s="204"/>
      <c r="C482" s="204"/>
      <c r="D482" s="204"/>
      <c r="E482" s="204"/>
      <c r="F482" s="204"/>
      <c r="G482" s="11">
        <f>G17+G45+G84+G125+G194+G294+G344+G364+G368+G381+G400+G431+G441+G447+G451+G455</f>
        <v>1114424.0000000002</v>
      </c>
      <c r="H482" s="11">
        <f>H17+H45+H84+H125+H194+H294+H344+H364+H368+H381+H400+H431+H441+H447+H451+H455</f>
        <v>896791.7000000002</v>
      </c>
      <c r="I482" s="11">
        <f>I17+I45+I84+I125+I194+I294+I344+I364+I368+I381+I400+I431+I441+I447+I451+I455</f>
        <v>894183.9000000001</v>
      </c>
    </row>
    <row r="503" spans="7:9" ht="18.75">
      <c r="G503" s="24"/>
      <c r="H503" s="24"/>
      <c r="I503" s="24"/>
    </row>
    <row r="504" spans="6:10" ht="20.25">
      <c r="F504" s="41"/>
      <c r="G504" s="42"/>
      <c r="H504" s="42"/>
      <c r="I504" s="42"/>
      <c r="J504" s="42"/>
    </row>
    <row r="505" spans="7:9" ht="18.75">
      <c r="G505" s="24"/>
      <c r="H505" s="24"/>
      <c r="I505" s="24"/>
    </row>
    <row r="506" spans="7:9" ht="18.75">
      <c r="G506" s="24"/>
      <c r="H506" s="24"/>
      <c r="I506" s="24"/>
    </row>
    <row r="507" spans="7:9" ht="18.75">
      <c r="G507" s="24"/>
      <c r="H507" s="24"/>
      <c r="I507" s="24"/>
    </row>
    <row r="508" spans="7:9" ht="18.75">
      <c r="G508" s="24"/>
      <c r="H508" s="24"/>
      <c r="I508" s="24"/>
    </row>
    <row r="509" spans="7:9" ht="18.75">
      <c r="G509" s="24"/>
      <c r="H509" s="24"/>
      <c r="I509" s="24"/>
    </row>
    <row r="510" spans="7:9" ht="18.75">
      <c r="G510" s="24"/>
      <c r="H510" s="24"/>
      <c r="I510" s="24"/>
    </row>
    <row r="511" spans="7:9" ht="18.75">
      <c r="G511" s="24"/>
      <c r="H511" s="24"/>
      <c r="I511" s="24"/>
    </row>
  </sheetData>
  <sheetProtection/>
  <autoFilter ref="B14:F482"/>
  <mergeCells count="16">
    <mergeCell ref="J442:Q442"/>
    <mergeCell ref="F5:I5"/>
    <mergeCell ref="F6:I6"/>
    <mergeCell ref="F7:I7"/>
    <mergeCell ref="F8:I8"/>
    <mergeCell ref="F9:I9"/>
    <mergeCell ref="A10:I11"/>
    <mergeCell ref="E14:E15"/>
    <mergeCell ref="F14:F15"/>
    <mergeCell ref="G14:I14"/>
    <mergeCell ref="A12:I12"/>
    <mergeCell ref="A482:F482"/>
    <mergeCell ref="A14:A15"/>
    <mergeCell ref="B14:B15"/>
    <mergeCell ref="C14:C15"/>
    <mergeCell ref="D14:D15"/>
  </mergeCells>
  <printOptions horizontalCentered="1"/>
  <pageMargins left="0.5905511811023623" right="0.1968503937007874" top="0.5905511811023623" bottom="0.5905511811023623" header="0" footer="0"/>
  <pageSetup fitToHeight="13" fitToWidth="1" horizontalDpi="600" verticalDpi="600" orientation="portrait" paperSize="9" scale="49" r:id="rId1"/>
  <rowBreaks count="1" manualBreakCount="1">
    <brk id="4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Т.Е.Капустина</dc:creator>
  <cp:keywords/>
  <dc:description/>
  <cp:lastModifiedBy>User</cp:lastModifiedBy>
  <cp:lastPrinted>2023-05-02T06:51:10Z</cp:lastPrinted>
  <dcterms:created xsi:type="dcterms:W3CDTF">2004-11-04T07:33:42Z</dcterms:created>
  <dcterms:modified xsi:type="dcterms:W3CDTF">2023-05-02T06:51:15Z</dcterms:modified>
  <cp:category/>
  <cp:version/>
  <cp:contentType/>
  <cp:contentStatus/>
</cp:coreProperties>
</file>