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_FilterDatabase" localSheetId="1" hidden="1">'7 целевые'!$F$18:$N$687</definedName>
    <definedName name="_xlnm._FilterDatabase" localSheetId="2" hidden="1">'8 ведомственная'!$A$16:$F$754</definedName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раздел'!$A$1:$O$67</definedName>
    <definedName name="_xlnm.Print_Area" localSheetId="1">'7 целевые'!$A$1:$N$687</definedName>
    <definedName name="_xlnm.Print_Area" localSheetId="2">'8 ведомственная'!$A$1:$R$754</definedName>
    <definedName name="_xlnm.Print_Area" localSheetId="3">'9 программы'!$A$1:$I$476</definedName>
  </definedNames>
  <calcPr fullCalcOnLoad="1"/>
</workbook>
</file>

<file path=xl/sharedStrings.xml><?xml version="1.0" encoding="utf-8"?>
<sst xmlns="http://schemas.openxmlformats.org/spreadsheetml/2006/main" count="7898" uniqueCount="713">
  <si>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</si>
  <si>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</si>
  <si>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</si>
  <si>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</si>
  <si>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</si>
  <si>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</si>
  <si>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</si>
  <si>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</si>
  <si>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</si>
  <si>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</si>
  <si>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</si>
  <si>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</si>
  <si>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</si>
  <si>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</si>
  <si>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</si>
  <si>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</si>
  <si>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</si>
  <si>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</si>
  <si>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</si>
  <si>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</si>
  <si>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</si>
  <si>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</si>
  <si>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</si>
  <si>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</si>
  <si>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</si>
  <si>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</si>
  <si>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</si>
  <si>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</si>
  <si>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</si>
  <si>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</si>
  <si>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</si>
  <si>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</si>
  <si>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</si>
  <si>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</si>
  <si>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</si>
  <si>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</si>
  <si>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</si>
  <si>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</si>
  <si>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</si>
  <si>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</si>
  <si>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</si>
  <si>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</si>
  <si>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</si>
  <si>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</si>
  <si>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</si>
  <si>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</si>
  <si>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</si>
  <si>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</si>
  <si>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</si>
  <si>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</si>
  <si>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</si>
  <si>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</si>
  <si>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</si>
  <si>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</si>
  <si>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</si>
  <si>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</si>
  <si>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</si>
  <si>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</si>
  <si>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</si>
  <si>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</si>
  <si>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</si>
  <si>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</si>
  <si>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</si>
  <si>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</si>
  <si>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</si>
  <si>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</si>
  <si>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</si>
  <si>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</si>
  <si>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</si>
  <si>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</si>
  <si>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</si>
  <si>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</si>
  <si>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</si>
  <si>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</si>
  <si>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</si>
  <si>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</si>
  <si>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</si>
  <si>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</si>
  <si>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</si>
  <si>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</si>
  <si>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</si>
  <si>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</si>
  <si>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</si>
  <si>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</si>
  <si>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</si>
  <si>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</si>
  <si>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</si>
  <si>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</si>
  <si>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</si>
  <si>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</si>
  <si>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</si>
  <si>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</si>
  <si>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</si>
  <si>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</si>
  <si>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</si>
  <si>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</si>
  <si>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</si>
  <si>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</si>
  <si>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</si>
  <si>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</si>
  <si>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</si>
  <si>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</si>
  <si>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</si>
  <si>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</si>
  <si>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</si>
  <si>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</si>
  <si>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</si>
  <si>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</si>
  <si>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</si>
  <si>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</si>
  <si>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</si>
  <si>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</si>
  <si>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</si>
  <si>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</si>
  <si>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</si>
  <si>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</si>
  <si>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</si>
  <si>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</si>
  <si>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</si>
  <si>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</si>
  <si>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</si>
  <si>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</si>
  <si>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</si>
  <si>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</si>
  <si>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</si>
  <si>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</si>
  <si>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</si>
  <si>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</si>
  <si>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</si>
  <si>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</si>
  <si>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</si>
  <si>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</si>
  <si>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</si>
  <si>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</si>
  <si>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</si>
  <si>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</si>
  <si>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</si>
  <si>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</si>
  <si>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</si>
  <si>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</si>
  <si>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</si>
  <si>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</si>
  <si>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</si>
  <si>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</si>
  <si>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</si>
  <si>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</si>
  <si>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</si>
  <si>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</si>
  <si>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</si>
  <si>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</si>
  <si>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</si>
  <si>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</si>
  <si>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</si>
  <si>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</si>
  <si>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</si>
  <si>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</si>
  <si>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</si>
  <si>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</si>
  <si>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</si>
  <si>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</si>
  <si>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</si>
  <si>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</si>
  <si>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</si>
  <si>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</si>
  <si>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</si>
  <si>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</si>
  <si>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</si>
  <si>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</si>
  <si>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</si>
  <si>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</si>
  <si>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</si>
  <si>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</si>
  <si>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</si>
  <si>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</si>
  <si>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</si>
  <si>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</si>
  <si>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</si>
  <si>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</si>
  <si>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</si>
  <si>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</si>
  <si>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</si>
  <si>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</si>
  <si>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</si>
  <si>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</si>
  <si>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</si>
  <si>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</si>
  <si>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</si>
  <si>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</si>
  <si>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</si>
  <si>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</si>
  <si>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</si>
  <si>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</si>
  <si>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</si>
  <si>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</si>
  <si>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</si>
  <si>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</si>
  <si>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</si>
  <si>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</si>
  <si>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</si>
  <si>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</si>
  <si>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</si>
  <si>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</si>
  <si>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</si>
  <si>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</si>
  <si>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</si>
  <si>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</si>
  <si>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</si>
  <si>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</si>
  <si>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</si>
  <si>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</si>
  <si>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</si>
  <si>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</si>
  <si>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</si>
  <si>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</si>
  <si>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</si>
  <si>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</si>
  <si>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</si>
  <si>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</si>
  <si>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</si>
  <si>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</si>
  <si>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</si>
  <si>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</si>
  <si>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</si>
  <si>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</si>
  <si>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</si>
  <si>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</si>
  <si>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</si>
  <si>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</si>
  <si>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</si>
  <si>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</si>
  <si>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</si>
  <si>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</si>
  <si>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</si>
  <si>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</si>
  <si>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</si>
  <si>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</si>
  <si>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</si>
  <si>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</si>
  <si>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</si>
  <si>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</si>
  <si>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</si>
  <si>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</si>
  <si>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</si>
  <si>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</si>
  <si>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</si>
  <si>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</si>
  <si>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</si>
  <si>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</si>
  <si>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</si>
  <si>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</si>
  <si>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</si>
  <si>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</si>
  <si>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</si>
  <si>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</si>
  <si>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</si>
  <si>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</si>
  <si>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</si>
  <si>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</si>
  <si>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</si>
  <si>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</si>
  <si>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</si>
  <si>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</si>
  <si>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</si>
  <si>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</si>
  <si>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</si>
  <si>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</si>
  <si>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</si>
  <si>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</si>
  <si>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</si>
  <si>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</si>
  <si>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</si>
  <si>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</si>
  <si>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</si>
  <si>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</si>
  <si>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</si>
  <si>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</si>
  <si>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</si>
  <si>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</si>
  <si>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</si>
  <si>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</si>
  <si>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</si>
  <si>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</si>
  <si>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</si>
  <si>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</si>
  <si>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</si>
  <si>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</si>
  <si>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</si>
  <si>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</si>
  <si>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</si>
  <si>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</si>
  <si>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</si>
  <si>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</si>
  <si>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</si>
  <si>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</si>
  <si>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</si>
  <si>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</si>
  <si>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</si>
  <si>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</si>
  <si>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</si>
  <si>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</si>
  <si>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</si>
  <si>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</si>
  <si>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</si>
  <si>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</si>
  <si>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</si>
  <si>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</si>
  <si>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</si>
  <si>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</si>
  <si>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</si>
  <si>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</si>
  <si>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</si>
  <si>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</si>
  <si>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</si>
  <si>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</si>
  <si>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</si>
  <si>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</si>
  <si>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</si>
  <si>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</si>
  <si>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</si>
  <si>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</si>
  <si>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</si>
  <si>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</si>
  <si>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</si>
  <si>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</si>
  <si>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</si>
  <si>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</si>
  <si>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</si>
  <si>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</si>
  <si>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</si>
  <si>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</si>
  <si>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</si>
  <si>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</si>
  <si>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</si>
  <si>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</si>
  <si>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</si>
  <si>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</si>
  <si>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</si>
  <si>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</si>
  <si>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</si>
  <si>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</si>
  <si>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</si>
  <si>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</si>
  <si>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</si>
  <si>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</si>
  <si>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</si>
  <si>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</si>
  <si>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</si>
  <si>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</si>
  <si>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</si>
  <si>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</si>
  <si>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</si>
  <si>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</si>
  <si>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</si>
  <si>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</si>
  <si>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</si>
  <si>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</si>
  <si>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</si>
  <si>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</si>
  <si>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</si>
  <si>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</si>
  <si>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</si>
  <si>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</si>
  <si>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</si>
  <si>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</si>
  <si>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</si>
  <si>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</si>
  <si>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</si>
  <si>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</si>
  <si>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</si>
  <si>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</si>
  <si>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</si>
  <si>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</si>
  <si>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</si>
  <si>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</si>
  <si>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</si>
  <si>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</si>
  <si>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</si>
  <si>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</si>
  <si>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</si>
  <si>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</si>
  <si>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</si>
  <si>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</si>
  <si>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</si>
  <si>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</si>
  <si>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</si>
  <si>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</si>
  <si>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</si>
  <si>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</si>
  <si>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</si>
  <si>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</si>
  <si>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</si>
  <si>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</si>
  <si>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</si>
  <si>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</si>
  <si>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</si>
  <si>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</si>
  <si>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</si>
  <si>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</si>
  <si>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</si>
  <si>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</si>
  <si>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</si>
  <si>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</si>
  <si>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</si>
  <si>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</si>
  <si>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</si>
  <si>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</si>
  <si>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</si>
  <si>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</si>
  <si>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</si>
  <si>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</si>
  <si>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</si>
  <si>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</si>
  <si>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</si>
  <si>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</si>
  <si>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</si>
  <si>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</si>
  <si>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</si>
  <si>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</si>
  <si>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</si>
  <si>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</si>
  <si>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</si>
  <si>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</si>
  <si>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</si>
  <si>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</si>
  <si>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</si>
  <si>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</si>
  <si>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</si>
  <si>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</si>
  <si>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</si>
  <si>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</si>
  <si>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</si>
  <si>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</si>
  <si>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</si>
  <si>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</si>
  <si>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</si>
  <si>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</si>
  <si>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</si>
  <si>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</si>
  <si>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</si>
  <si>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</si>
  <si>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</si>
  <si>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</si>
  <si>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</si>
  <si>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</si>
  <si>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</si>
  <si>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</si>
  <si>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</si>
  <si>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</si>
  <si>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</si>
  <si>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</si>
  <si>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</si>
  <si>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</si>
  <si>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</si>
  <si>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</si>
  <si>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</si>
  <si>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</si>
  <si>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</si>
  <si>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</si>
  <si>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</si>
  <si>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</si>
  <si>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</si>
  <si>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</si>
  <si>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</si>
  <si>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</si>
  <si>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</si>
  <si>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</si>
  <si>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</si>
  <si>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</si>
  <si>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</si>
  <si>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</si>
  <si>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</si>
  <si>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</si>
  <si>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</si>
  <si>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</si>
  <si>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</si>
  <si>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</si>
  <si>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</si>
  <si>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</si>
  <si>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</si>
  <si>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</si>
  <si>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</si>
  <si>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</si>
  <si>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</si>
  <si>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</si>
  <si>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</si>
  <si>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</si>
  <si>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</si>
  <si>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</si>
  <si>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</si>
  <si>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</si>
  <si>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</si>
  <si>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</si>
  <si>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</si>
  <si>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</si>
  <si>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</si>
  <si>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</si>
  <si>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</si>
  <si>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</si>
  <si>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</si>
  <si>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</si>
  <si>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</si>
  <si>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</si>
  <si>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</si>
  <si>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</si>
  <si>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</si>
  <si>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</si>
  <si>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</si>
  <si>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</si>
  <si>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</si>
  <si>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</si>
  <si>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</si>
  <si>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</si>
  <si>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</si>
  <si>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</si>
  <si>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</si>
  <si>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</si>
  <si>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</si>
  <si>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</si>
  <si>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</si>
  <si>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</si>
  <si>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</si>
  <si>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</si>
  <si>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</si>
  <si>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</si>
  <si>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</si>
  <si>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</si>
  <si>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</si>
  <si>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</si>
  <si>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</si>
  <si>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</si>
  <si>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</si>
  <si>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</si>
  <si>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</si>
  <si>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</si>
  <si>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</si>
  <si>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</si>
  <si>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</si>
  <si>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</si>
  <si>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</si>
  <si>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</si>
  <si>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</si>
  <si>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</si>
  <si>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</si>
  <si>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</si>
  <si>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</si>
  <si>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</si>
  <si>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</si>
  <si>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</si>
  <si>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</si>
  <si>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</si>
  <si>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</si>
  <si>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</si>
  <si>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</si>
  <si>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</si>
  <si>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</si>
  <si>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</si>
  <si>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</si>
  <si>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</si>
  <si>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</si>
  <si>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</si>
  <si>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</si>
  <si>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</si>
  <si>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</si>
  <si>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</si>
  <si>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</si>
  <si>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</si>
  <si>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</si>
  <si>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</si>
  <si>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</si>
  <si>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</si>
  <si>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</si>
  <si>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</si>
  <si>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</si>
  <si>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</si>
  <si>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</si>
  <si>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</si>
  <si>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</si>
  <si>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</si>
  <si>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</si>
  <si>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</si>
  <si>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</si>
  <si>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</si>
  <si>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</si>
  <si>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</si>
  <si>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</si>
  <si>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</si>
  <si>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</si>
  <si>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</si>
  <si>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</si>
  <si>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</si>
  <si>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</si>
  <si>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</si>
  <si>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</si>
  <si>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</si>
  <si>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</si>
  <si>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</si>
  <si>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</si>
  <si>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</si>
  <si>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</si>
  <si>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</si>
  <si>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</si>
  <si>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</si>
  <si>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</si>
  <si>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</si>
  <si>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</si>
  <si>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</si>
  <si>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</si>
  <si>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</si>
  <si>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</si>
  <si>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</si>
  <si>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</si>
  <si>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</si>
  <si>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</si>
  <si>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</si>
  <si>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</si>
  <si>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</si>
  <si>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</si>
  <si>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"О районном бюджете на 2021 год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</si>
  <si>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</si>
  <si>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</si>
  <si>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</si>
  <si>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</si>
  <si>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</si>
  <si>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</si>
  <si>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</si>
  <si>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</si>
  <si>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</si>
  <si>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</si>
  <si>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</si>
  <si>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</si>
  <si>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</si>
  <si>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</si>
  <si>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</si>
  <si>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</si>
  <si>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</si>
  <si>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</si>
  <si>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</si>
  <si>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</si>
  <si>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организациях"</t>
  </si>
  <si>
    <t>05 2 01 53031</t>
  </si>
  <si>
    <t>73 0 00 54690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</si>
  <si>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</si>
  <si>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</si>
  <si>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</si>
  <si>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</si>
  <si>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</si>
  <si>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</si>
  <si>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</si>
  <si>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</si>
  <si>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</si>
  <si>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</si>
  <si>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</si>
  <si>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</si>
  <si>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</si>
  <si>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</si>
  <si>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</si>
  <si>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81 2 00 21772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</si>
  <si>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вне границ населенных пунктов и 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пунктов, организация дорожного движения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</si>
  <si>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</si>
  <si>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</si>
  <si>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</si>
  <si>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</si>
  <si>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</si>
  <si>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</si>
  <si>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</si>
  <si>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</si>
  <si>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03 1 02 21810</t>
  </si>
  <si>
    <t>830</t>
  </si>
  <si>
    <t>Исполнение судебных актов</t>
  </si>
  <si>
    <t>07 1 07 L5110</t>
  </si>
  <si>
    <t>(Приложение 6</t>
  </si>
  <si>
    <t>и плановый период  2022 и 2023 годов")</t>
  </si>
  <si>
    <t>(Приложение  7</t>
  </si>
  <si>
    <t>(Приложение 8</t>
  </si>
  <si>
    <t>(Приложение  9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</si>
  <si>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</si>
  <si>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</si>
  <si>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</si>
  <si>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</si>
  <si>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</si>
  <si>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</si>
  <si>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</si>
  <si>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</si>
  <si>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</si>
  <si>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</si>
  <si>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</si>
  <si>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</si>
  <si>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</si>
  <si>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</si>
  <si>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05 1 03 00000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</si>
  <si>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</si>
  <si>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</si>
  <si>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</si>
  <si>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</si>
  <si>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Приложение 4</t>
  </si>
  <si>
    <t>Публичные нормативные выплаты гражданам несоциального характера</t>
  </si>
  <si>
    <t>11 0 09 00000</t>
  </si>
  <si>
    <t>Поощрение муниципальных управленческих команд за достижение показателей деятельности органов местного самоуправления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</si>
  <si>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</si>
  <si>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</si>
  <si>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40.00.00/08.02.00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</si>
  <si>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</si>
  <si>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 xml:space="preserve">Приложение 3 </t>
  </si>
  <si>
    <t>Приложение 5</t>
  </si>
  <si>
    <t>Приложение 6</t>
  </si>
  <si>
    <t>02 0 05 21600</t>
  </si>
  <si>
    <t>03 2 01 00190</t>
  </si>
  <si>
    <t>06 1 01 00190</t>
  </si>
  <si>
    <t>09 0 01 S1350</t>
  </si>
  <si>
    <t>от  10.12.2021 года  № 125</t>
  </si>
  <si>
    <t>от  10.12.2021 года   № 125</t>
  </si>
  <si>
    <t>от 10.12.2021 года  № 125</t>
  </si>
  <si>
    <t>от 10.12.2021 года   № 125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</si>
</sst>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3" borderId="8" applyNumberFormat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56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8" fillId="39" borderId="18" xfId="0" applyFont="1" applyFill="1" applyBorder="1" applyAlignment="1">
      <alignment horizontal="center" vertical="center" wrapText="1"/>
    </xf>
    <xf numFmtId="174" fontId="17" fillId="39" borderId="0" xfId="0" applyNumberFormat="1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21" xfId="0" applyFont="1" applyFill="1" applyBorder="1" applyAlignment="1">
      <alignment wrapText="1"/>
    </xf>
    <xf numFmtId="0" fontId="8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9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9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60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0" fontId="21" fillId="41" borderId="0" xfId="0" applyFont="1" applyFill="1" applyAlignment="1">
      <alignment/>
    </xf>
    <xf numFmtId="0" fontId="21" fillId="39" borderId="0" xfId="0" applyFont="1" applyFill="1" applyAlignment="1">
      <alignment/>
    </xf>
    <xf numFmtId="174" fontId="21" fillId="41" borderId="0" xfId="0" applyNumberFormat="1" applyFont="1" applyFill="1" applyAlignment="1">
      <alignment/>
    </xf>
    <xf numFmtId="0" fontId="7" fillId="39" borderId="20" xfId="0" applyFont="1" applyFill="1" applyBorder="1" applyAlignment="1">
      <alignment horizontal="center" vertical="center"/>
    </xf>
    <xf numFmtId="49" fontId="7" fillId="39" borderId="20" xfId="0" applyNumberFormat="1" applyFont="1" applyFill="1" applyBorder="1" applyAlignment="1">
      <alignment horizontal="center" vertical="center" wrapText="1"/>
    </xf>
    <xf numFmtId="0" fontId="20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61" fillId="39" borderId="13" xfId="0" applyFont="1" applyFill="1" applyBorder="1" applyAlignment="1">
      <alignment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4" fontId="7" fillId="43" borderId="13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">
      <selection activeCell="C9" sqref="C9:L9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34" t="s">
        <v>702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3:12" ht="20.25">
      <c r="C2" s="134" t="s">
        <v>171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3:12" ht="20.25">
      <c r="C3" s="134" t="s">
        <v>150</v>
      </c>
      <c r="D3" s="135"/>
      <c r="E3" s="135"/>
      <c r="F3" s="135"/>
      <c r="G3" s="135"/>
      <c r="H3" s="135"/>
      <c r="I3" s="135"/>
      <c r="J3" s="135"/>
      <c r="K3" s="135"/>
      <c r="L3" s="135"/>
    </row>
    <row r="4" spans="3:12" ht="23.25" customHeight="1">
      <c r="C4" s="126" t="s">
        <v>709</v>
      </c>
      <c r="D4" s="126"/>
      <c r="E4" s="126"/>
      <c r="F4" s="126"/>
      <c r="G4" s="126"/>
      <c r="H4" s="126"/>
      <c r="I4" s="125"/>
      <c r="J4" s="125"/>
      <c r="K4" s="125"/>
      <c r="L4" s="125"/>
    </row>
    <row r="5" spans="1:15" ht="20.25">
      <c r="A5" s="31" t="s">
        <v>167</v>
      </c>
      <c r="B5" s="117"/>
      <c r="C5" s="134" t="s">
        <v>670</v>
      </c>
      <c r="D5" s="135"/>
      <c r="E5" s="135"/>
      <c r="F5" s="135"/>
      <c r="G5" s="135"/>
      <c r="H5" s="135"/>
      <c r="I5" s="135"/>
      <c r="J5" s="135"/>
      <c r="K5" s="135"/>
      <c r="L5" s="135"/>
      <c r="M5" s="21"/>
      <c r="N5" s="21"/>
      <c r="O5" s="21"/>
    </row>
    <row r="6" spans="1:15" ht="20.25">
      <c r="A6" s="31"/>
      <c r="B6" s="117"/>
      <c r="C6" s="134" t="s">
        <v>171</v>
      </c>
      <c r="D6" s="135"/>
      <c r="E6" s="135"/>
      <c r="F6" s="135"/>
      <c r="G6" s="135"/>
      <c r="H6" s="135"/>
      <c r="I6" s="135"/>
      <c r="J6" s="135"/>
      <c r="K6" s="135"/>
      <c r="L6" s="135"/>
      <c r="M6" s="21"/>
      <c r="N6" s="21"/>
      <c r="O6" s="21"/>
    </row>
    <row r="7" spans="1:15" ht="20.25">
      <c r="A7" s="31"/>
      <c r="B7" s="117"/>
      <c r="C7" s="134" t="s">
        <v>150</v>
      </c>
      <c r="D7" s="135"/>
      <c r="E7" s="135"/>
      <c r="F7" s="135"/>
      <c r="G7" s="135"/>
      <c r="H7" s="135"/>
      <c r="I7" s="135"/>
      <c r="J7" s="135"/>
      <c r="K7" s="135"/>
      <c r="L7" s="135"/>
      <c r="M7" s="21"/>
      <c r="N7" s="21"/>
      <c r="O7" s="21"/>
    </row>
    <row r="8" spans="1:15" ht="20.25">
      <c r="A8" s="31"/>
      <c r="B8" s="117"/>
      <c r="C8" s="134" t="s">
        <v>617</v>
      </c>
      <c r="D8" s="135"/>
      <c r="E8" s="135"/>
      <c r="F8" s="135"/>
      <c r="G8" s="135"/>
      <c r="H8" s="135"/>
      <c r="I8" s="135"/>
      <c r="J8" s="135"/>
      <c r="K8" s="135"/>
      <c r="L8" s="135"/>
      <c r="M8" s="21"/>
      <c r="N8" s="21"/>
      <c r="O8" s="21"/>
    </row>
    <row r="9" spans="1:15" ht="20.25">
      <c r="A9" s="31"/>
      <c r="B9" s="117"/>
      <c r="C9" s="134" t="s">
        <v>671</v>
      </c>
      <c r="D9" s="135"/>
      <c r="E9" s="135"/>
      <c r="F9" s="135"/>
      <c r="G9" s="135"/>
      <c r="H9" s="135"/>
      <c r="I9" s="135"/>
      <c r="J9" s="135"/>
      <c r="K9" s="135"/>
      <c r="L9" s="135"/>
      <c r="M9" s="21"/>
      <c r="N9" s="21"/>
      <c r="O9" s="21"/>
    </row>
    <row r="10" spans="1:15" ht="18.75">
      <c r="A10" s="31"/>
      <c r="B10" s="117"/>
      <c r="C10" s="21"/>
      <c r="D10" s="21"/>
      <c r="E10" s="116"/>
      <c r="F10" s="21"/>
      <c r="G10" s="21"/>
      <c r="H10" s="116"/>
      <c r="I10" s="21"/>
      <c r="J10" s="21"/>
      <c r="K10" s="21"/>
      <c r="L10" s="21"/>
      <c r="M10" s="21"/>
      <c r="N10" s="21"/>
      <c r="O10" s="21"/>
    </row>
    <row r="11" spans="1:15" ht="15" customHeight="1">
      <c r="A11" s="31"/>
      <c r="B11" s="117"/>
      <c r="C11" s="117"/>
      <c r="D11" s="3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141" t="s">
        <v>408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21"/>
      <c r="N12" s="21"/>
      <c r="O12" s="21"/>
    </row>
    <row r="13" spans="1:19" ht="28.5" customHeight="1">
      <c r="A13" s="142" t="s">
        <v>409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21"/>
      <c r="N13" s="21"/>
      <c r="O13" s="21"/>
      <c r="S13" s="1" t="s">
        <v>167</v>
      </c>
    </row>
    <row r="14" spans="1:15" ht="23.25" customHeight="1">
      <c r="A14" s="142" t="s">
        <v>618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21"/>
      <c r="N14" s="21"/>
      <c r="O14" s="21"/>
    </row>
    <row r="15" spans="1:15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1"/>
      <c r="N15" s="21"/>
      <c r="O15" s="21"/>
    </row>
    <row r="16" spans="1:15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1"/>
      <c r="N16" s="21"/>
      <c r="O16" s="21"/>
    </row>
    <row r="17" spans="1:15" ht="16.5" customHeight="1">
      <c r="A17" s="22"/>
      <c r="B17" s="23"/>
      <c r="C17" s="23"/>
      <c r="D17" s="21"/>
      <c r="E17" s="24" t="s">
        <v>300</v>
      </c>
      <c r="F17" s="24"/>
      <c r="G17" s="21"/>
      <c r="H17" s="21"/>
      <c r="I17" s="21"/>
      <c r="J17" s="21"/>
      <c r="K17" s="21"/>
      <c r="L17" s="7" t="s">
        <v>226</v>
      </c>
      <c r="M17" s="21"/>
      <c r="N17" s="21"/>
      <c r="O17" s="21"/>
    </row>
    <row r="18" spans="1:15" ht="48" customHeight="1">
      <c r="A18" s="138" t="s">
        <v>119</v>
      </c>
      <c r="B18" s="138" t="s">
        <v>569</v>
      </c>
      <c r="C18" s="138" t="s">
        <v>570</v>
      </c>
      <c r="D18" s="143" t="s">
        <v>168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ht="30.75" customHeight="1">
      <c r="A19" s="139"/>
      <c r="B19" s="140"/>
      <c r="C19" s="140"/>
      <c r="D19" s="5" t="s">
        <v>359</v>
      </c>
      <c r="E19" s="5" t="s">
        <v>369</v>
      </c>
      <c r="F19" s="5" t="s">
        <v>367</v>
      </c>
      <c r="G19" s="5" t="s">
        <v>368</v>
      </c>
      <c r="H19" s="110" t="s">
        <v>448</v>
      </c>
      <c r="I19" s="5" t="s">
        <v>369</v>
      </c>
      <c r="J19" s="5" t="s">
        <v>367</v>
      </c>
      <c r="K19" s="5" t="s">
        <v>368</v>
      </c>
      <c r="L19" s="110" t="s">
        <v>619</v>
      </c>
      <c r="M19" s="5" t="s">
        <v>369</v>
      </c>
      <c r="N19" s="5" t="s">
        <v>367</v>
      </c>
      <c r="O19" s="5" t="s">
        <v>368</v>
      </c>
    </row>
    <row r="20" spans="1:15" ht="21.75" customHeight="1">
      <c r="A20" s="110">
        <v>1</v>
      </c>
      <c r="B20" s="109">
        <v>2</v>
      </c>
      <c r="C20" s="109">
        <v>3</v>
      </c>
      <c r="D20" s="36">
        <v>4</v>
      </c>
      <c r="E20" s="5"/>
      <c r="F20" s="5"/>
      <c r="G20" s="5"/>
      <c r="H20" s="110">
        <v>5</v>
      </c>
      <c r="I20" s="5"/>
      <c r="J20" s="5"/>
      <c r="K20" s="5"/>
      <c r="L20" s="110">
        <v>6</v>
      </c>
      <c r="M20" s="5"/>
      <c r="N20" s="5"/>
      <c r="O20" s="5"/>
    </row>
    <row r="21" spans="1:15" ht="18.75">
      <c r="A21" s="114" t="s">
        <v>213</v>
      </c>
      <c r="B21" s="12" t="s">
        <v>120</v>
      </c>
      <c r="C21" s="12" t="s">
        <v>400</v>
      </c>
      <c r="D21" s="13">
        <f>D22+D23+D24+D25+D26+D27+D28</f>
        <v>82216.2</v>
      </c>
      <c r="E21" s="13">
        <f aca="true" t="shared" si="0" ref="E21:O21">E22+E23+E24+E25+E26+E27+E28</f>
        <v>14676.400000000001</v>
      </c>
      <c r="F21" s="13">
        <f t="shared" si="0"/>
        <v>64389.4</v>
      </c>
      <c r="G21" s="13">
        <f t="shared" si="0"/>
        <v>3106.6</v>
      </c>
      <c r="H21" s="13">
        <f t="shared" si="0"/>
        <v>69575.4</v>
      </c>
      <c r="I21" s="13">
        <f t="shared" si="0"/>
        <v>8073.5</v>
      </c>
      <c r="J21" s="13">
        <f t="shared" si="0"/>
        <v>58395.3</v>
      </c>
      <c r="K21" s="13">
        <f t="shared" si="0"/>
        <v>3106.6</v>
      </c>
      <c r="L21" s="13">
        <f t="shared" si="0"/>
        <v>69550.9</v>
      </c>
      <c r="M21" s="13" t="e">
        <f t="shared" si="0"/>
        <v>#REF!</v>
      </c>
      <c r="N21" s="13" t="e">
        <f t="shared" si="0"/>
        <v>#REF!</v>
      </c>
      <c r="O21" s="13" t="e">
        <f t="shared" si="0"/>
        <v>#REF!</v>
      </c>
    </row>
    <row r="22" spans="1:15" ht="37.5">
      <c r="A22" s="14" t="s">
        <v>100</v>
      </c>
      <c r="B22" s="15" t="s">
        <v>120</v>
      </c>
      <c r="C22" s="15" t="s">
        <v>124</v>
      </c>
      <c r="D22" s="10">
        <f>'7 целевые'!F21</f>
        <v>1994.9999999999998</v>
      </c>
      <c r="E22" s="10">
        <f>'7 целевые'!G21</f>
        <v>151.1</v>
      </c>
      <c r="F22" s="10">
        <f>'7 целевые'!H21</f>
        <v>1843.8999999999999</v>
      </c>
      <c r="G22" s="10">
        <f>'7 целевые'!I21</f>
        <v>0</v>
      </c>
      <c r="H22" s="10">
        <f>'7 целевые'!J21</f>
        <v>1576.1</v>
      </c>
      <c r="I22" s="10">
        <f>'7 целевые'!K21</f>
        <v>0</v>
      </c>
      <c r="J22" s="10">
        <f>'7 целевые'!L21</f>
        <v>1576.1</v>
      </c>
      <c r="K22" s="10">
        <f>'7 целевые'!M21</f>
        <v>0</v>
      </c>
      <c r="L22" s="10">
        <f>'7 целевые'!N21</f>
        <v>1576.1</v>
      </c>
      <c r="M22" s="10">
        <f>'7 целевые'!O21</f>
        <v>0</v>
      </c>
      <c r="N22" s="10">
        <f>'7 целевые'!P21</f>
        <v>1576.1</v>
      </c>
      <c r="O22" s="10">
        <f>'7 целевые'!Q21</f>
        <v>0</v>
      </c>
    </row>
    <row r="23" spans="1:15" ht="56.25">
      <c r="A23" s="113" t="s">
        <v>197</v>
      </c>
      <c r="B23" s="15" t="s">
        <v>120</v>
      </c>
      <c r="C23" s="15" t="s">
        <v>123</v>
      </c>
      <c r="D23" s="10">
        <f>'7 целевые'!F32</f>
        <v>1928.8</v>
      </c>
      <c r="E23" s="10">
        <f>'7 целевые'!G32</f>
        <v>0</v>
      </c>
      <c r="F23" s="10">
        <f>'7 целевые'!H32</f>
        <v>1560.3</v>
      </c>
      <c r="G23" s="10">
        <f>'7 целевые'!I32</f>
        <v>324.70000000000005</v>
      </c>
      <c r="H23" s="10">
        <f>'7 целевые'!J32</f>
        <v>2054.9</v>
      </c>
      <c r="I23" s="10">
        <f>'7 целевые'!K32</f>
        <v>0</v>
      </c>
      <c r="J23" s="10">
        <f>'7 целевые'!L32</f>
        <v>1730.2</v>
      </c>
      <c r="K23" s="10">
        <f>'7 целевые'!M32</f>
        <v>324.70000000000005</v>
      </c>
      <c r="L23" s="10">
        <f>'7 целевые'!N32</f>
        <v>2054.9</v>
      </c>
      <c r="M23" s="10">
        <f>'7 целевые'!O32</f>
        <v>0</v>
      </c>
      <c r="N23" s="10">
        <f>'7 целевые'!P32</f>
        <v>1730.2</v>
      </c>
      <c r="O23" s="10">
        <f>'7 целевые'!Q32</f>
        <v>324.70000000000005</v>
      </c>
    </row>
    <row r="24" spans="1:15" ht="56.25">
      <c r="A24" s="113" t="s">
        <v>96</v>
      </c>
      <c r="B24" s="15" t="s">
        <v>120</v>
      </c>
      <c r="C24" s="15" t="s">
        <v>121</v>
      </c>
      <c r="D24" s="10">
        <f>'7 целевые'!F48</f>
        <v>35563.299999999996</v>
      </c>
      <c r="E24" s="10">
        <f>'7 целевые'!G48</f>
        <v>4083.2000000000003</v>
      </c>
      <c r="F24" s="10">
        <f>'7 целевые'!H48</f>
        <v>30991.8</v>
      </c>
      <c r="G24" s="10">
        <f>'7 целевые'!I48</f>
        <v>488.3</v>
      </c>
      <c r="H24" s="10">
        <f>'7 целевые'!J48</f>
        <v>31744.200000000004</v>
      </c>
      <c r="I24" s="10">
        <f>'7 целевые'!K48</f>
        <v>3093.3</v>
      </c>
      <c r="J24" s="10">
        <f>'7 целевые'!L48</f>
        <v>28162.600000000002</v>
      </c>
      <c r="K24" s="10">
        <f>'7 целевые'!M48</f>
        <v>488.3</v>
      </c>
      <c r="L24" s="10">
        <f>'7 целевые'!N48</f>
        <v>31744.200000000004</v>
      </c>
      <c r="M24" s="10">
        <f>'7 целевые'!O48</f>
        <v>3093.3</v>
      </c>
      <c r="N24" s="10">
        <f>'7 целевые'!P48</f>
        <v>28162.600000000002</v>
      </c>
      <c r="O24" s="10">
        <f>'7 целевые'!Q48</f>
        <v>488.3</v>
      </c>
    </row>
    <row r="25" spans="1:15" ht="18.75">
      <c r="A25" s="113" t="s">
        <v>166</v>
      </c>
      <c r="B25" s="15" t="s">
        <v>120</v>
      </c>
      <c r="C25" s="15" t="s">
        <v>128</v>
      </c>
      <c r="D25" s="10">
        <f>'7 целевые'!F119</f>
        <v>9.6</v>
      </c>
      <c r="E25" s="10">
        <f>'7 целевые'!G119</f>
        <v>9.6</v>
      </c>
      <c r="F25" s="10">
        <f>'7 целевые'!H119</f>
        <v>0</v>
      </c>
      <c r="G25" s="10">
        <f>'7 целевые'!I119</f>
        <v>0</v>
      </c>
      <c r="H25" s="10">
        <f>'7 целевые'!J119</f>
        <v>28.4</v>
      </c>
      <c r="I25" s="10">
        <f>'7 целевые'!K119</f>
        <v>28.4</v>
      </c>
      <c r="J25" s="10">
        <f>'7 целевые'!L119</f>
        <v>0</v>
      </c>
      <c r="K25" s="10">
        <f>'7 целевые'!M119</f>
        <v>0</v>
      </c>
      <c r="L25" s="10">
        <f>'7 целевые'!N119</f>
        <v>3.9</v>
      </c>
      <c r="M25" s="10">
        <f>'7 целевые'!O119</f>
        <v>3.9</v>
      </c>
      <c r="N25" s="10">
        <f>'7 целевые'!P119</f>
        <v>0</v>
      </c>
      <c r="O25" s="10">
        <f>'7 целевые'!Q119</f>
        <v>0</v>
      </c>
    </row>
    <row r="26" spans="1:15" ht="37.5">
      <c r="A26" s="66" t="s">
        <v>199</v>
      </c>
      <c r="B26" s="15" t="s">
        <v>120</v>
      </c>
      <c r="C26" s="15" t="s">
        <v>136</v>
      </c>
      <c r="D26" s="10">
        <f>'7 целевые'!F123</f>
        <v>8728.2</v>
      </c>
      <c r="E26" s="10">
        <f>'7 целевые'!G123</f>
        <v>299.4</v>
      </c>
      <c r="F26" s="10">
        <f>'7 целевые'!H123</f>
        <v>8208.900000000001</v>
      </c>
      <c r="G26" s="10">
        <f>'7 целевые'!I123</f>
        <v>219.9</v>
      </c>
      <c r="H26" s="10">
        <f>'7 целевые'!J123</f>
        <v>8146.2</v>
      </c>
      <c r="I26" s="10">
        <f>'7 целевые'!K123</f>
        <v>0</v>
      </c>
      <c r="J26" s="10">
        <f>'7 целевые'!L123</f>
        <v>7926.3</v>
      </c>
      <c r="K26" s="10">
        <f>'7 целевые'!M123</f>
        <v>219.9</v>
      </c>
      <c r="L26" s="10">
        <f>'7 целевые'!N123</f>
        <v>8146.2</v>
      </c>
      <c r="M26" s="10">
        <f>'7 целевые'!O123</f>
        <v>0</v>
      </c>
      <c r="N26" s="10">
        <f>'7 целевые'!P123</f>
        <v>7926.3</v>
      </c>
      <c r="O26" s="10">
        <f>'7 целевые'!Q123</f>
        <v>219.9</v>
      </c>
    </row>
    <row r="27" spans="1:15" ht="18.75">
      <c r="A27" s="113" t="s">
        <v>122</v>
      </c>
      <c r="B27" s="15" t="s">
        <v>120</v>
      </c>
      <c r="C27" s="15" t="s">
        <v>142</v>
      </c>
      <c r="D27" s="10">
        <f>'7 целевые'!F138</f>
        <v>5995</v>
      </c>
      <c r="E27" s="10">
        <f>'7 целевые'!G138</f>
        <v>0</v>
      </c>
      <c r="F27" s="10">
        <f>'7 целевые'!H138</f>
        <v>5995</v>
      </c>
      <c r="G27" s="10">
        <f>'7 целевые'!I138</f>
        <v>0</v>
      </c>
      <c r="H27" s="10">
        <f>'7 целевые'!J138</f>
        <v>5000</v>
      </c>
      <c r="I27" s="10">
        <f>'7 целевые'!K138</f>
        <v>0</v>
      </c>
      <c r="J27" s="10">
        <f>'7 целевые'!L138</f>
        <v>5000</v>
      </c>
      <c r="K27" s="10">
        <f>'7 целевые'!M138</f>
        <v>0</v>
      </c>
      <c r="L27" s="10">
        <f>'7 целевые'!N138</f>
        <v>5000</v>
      </c>
      <c r="M27" s="10">
        <f>'7 целевые'!O138</f>
        <v>0</v>
      </c>
      <c r="N27" s="10">
        <f>'7 целевые'!P138</f>
        <v>5000</v>
      </c>
      <c r="O27" s="10">
        <f>'7 целевые'!Q138</f>
        <v>0</v>
      </c>
    </row>
    <row r="28" spans="1:15" ht="24.75" customHeight="1">
      <c r="A28" s="113" t="s">
        <v>143</v>
      </c>
      <c r="B28" s="15" t="s">
        <v>120</v>
      </c>
      <c r="C28" s="15" t="s">
        <v>157</v>
      </c>
      <c r="D28" s="10">
        <f>'7 целевые'!F142</f>
        <v>27996.300000000003</v>
      </c>
      <c r="E28" s="10">
        <f>'7 целевые'!G142</f>
        <v>10133.1</v>
      </c>
      <c r="F28" s="10">
        <f>'7 целевые'!H142</f>
        <v>15789.500000000002</v>
      </c>
      <c r="G28" s="10">
        <f>'7 целевые'!I142</f>
        <v>2073.7</v>
      </c>
      <c r="H28" s="10">
        <f>'7 целевые'!J142</f>
        <v>21025.6</v>
      </c>
      <c r="I28" s="10">
        <f>'7 целевые'!K142</f>
        <v>4951.8</v>
      </c>
      <c r="J28" s="10">
        <f>'7 целевые'!L142</f>
        <v>14000.1</v>
      </c>
      <c r="K28" s="10">
        <f>'7 целевые'!M142</f>
        <v>2073.7</v>
      </c>
      <c r="L28" s="10">
        <f>'7 целевые'!N142</f>
        <v>21025.6</v>
      </c>
      <c r="M28" s="10" t="e">
        <f>'7 целевые'!O142</f>
        <v>#REF!</v>
      </c>
      <c r="N28" s="10" t="e">
        <f>'7 целевые'!P142</f>
        <v>#REF!</v>
      </c>
      <c r="O28" s="10" t="e">
        <f>'7 целевые'!Q142</f>
        <v>#REF!</v>
      </c>
    </row>
    <row r="29" spans="1:15" ht="37.5">
      <c r="A29" s="114" t="s">
        <v>205</v>
      </c>
      <c r="B29" s="12" t="s">
        <v>123</v>
      </c>
      <c r="C29" s="12" t="s">
        <v>400</v>
      </c>
      <c r="D29" s="13">
        <f>D31+D32+D30</f>
        <v>683.9</v>
      </c>
      <c r="E29" s="13">
        <f aca="true" t="shared" si="1" ref="E29:O29">E31+E32+E30</f>
        <v>276.7</v>
      </c>
      <c r="F29" s="13">
        <f t="shared" si="1"/>
        <v>352.5</v>
      </c>
      <c r="G29" s="13">
        <f t="shared" si="1"/>
        <v>54.7</v>
      </c>
      <c r="H29" s="13">
        <f t="shared" si="1"/>
        <v>662.1</v>
      </c>
      <c r="I29" s="13">
        <f t="shared" si="1"/>
        <v>276.6</v>
      </c>
      <c r="J29" s="13">
        <f t="shared" si="1"/>
        <v>330.8</v>
      </c>
      <c r="K29" s="13">
        <f t="shared" si="1"/>
        <v>54.7</v>
      </c>
      <c r="L29" s="13">
        <f t="shared" si="1"/>
        <v>662.1</v>
      </c>
      <c r="M29" s="13">
        <f t="shared" si="1"/>
        <v>276.6</v>
      </c>
      <c r="N29" s="13">
        <f t="shared" si="1"/>
        <v>330.8</v>
      </c>
      <c r="O29" s="13">
        <f t="shared" si="1"/>
        <v>54.7</v>
      </c>
    </row>
    <row r="30" spans="1:15" ht="18.75">
      <c r="A30" s="119" t="s">
        <v>646</v>
      </c>
      <c r="B30" s="15" t="s">
        <v>123</v>
      </c>
      <c r="C30" s="15" t="s">
        <v>125</v>
      </c>
      <c r="D30" s="10">
        <f>'7 целевые'!F188</f>
        <v>87.4</v>
      </c>
      <c r="E30" s="10">
        <f>'7 целевые'!G188</f>
        <v>0</v>
      </c>
      <c r="F30" s="10">
        <f>'7 целевые'!H188</f>
        <v>60</v>
      </c>
      <c r="G30" s="10">
        <f>'7 целевые'!I188</f>
        <v>27.4</v>
      </c>
      <c r="H30" s="10">
        <f>'7 целевые'!J188</f>
        <v>87.4</v>
      </c>
      <c r="I30" s="10">
        <f>'7 целевые'!K188</f>
        <v>0</v>
      </c>
      <c r="J30" s="10">
        <f>'7 целевые'!L188</f>
        <v>60</v>
      </c>
      <c r="K30" s="10">
        <f>'7 целевые'!M188</f>
        <v>27.4</v>
      </c>
      <c r="L30" s="10">
        <f>'7 целевые'!N188</f>
        <v>87.4</v>
      </c>
      <c r="M30" s="10">
        <f>'7 целевые'!O188</f>
        <v>0</v>
      </c>
      <c r="N30" s="10">
        <f>'7 целевые'!P188</f>
        <v>60</v>
      </c>
      <c r="O30" s="10">
        <f>'7 целевые'!Q188</f>
        <v>27.4</v>
      </c>
    </row>
    <row r="31" spans="1:16" ht="43.5" customHeight="1">
      <c r="A31" s="113" t="s">
        <v>636</v>
      </c>
      <c r="B31" s="15" t="s">
        <v>123</v>
      </c>
      <c r="C31" s="15" t="s">
        <v>126</v>
      </c>
      <c r="D31" s="10">
        <f>'7 целевые'!F197</f>
        <v>227.3</v>
      </c>
      <c r="E31" s="10">
        <f>'7 целевые'!G197</f>
        <v>0</v>
      </c>
      <c r="F31" s="10">
        <f>'7 целевые'!H197</f>
        <v>200</v>
      </c>
      <c r="G31" s="10">
        <f>'7 целевые'!I197</f>
        <v>27.3</v>
      </c>
      <c r="H31" s="10">
        <f>'7 целевые'!J197</f>
        <v>227.3</v>
      </c>
      <c r="I31" s="10">
        <f>'7 целевые'!K197</f>
        <v>0</v>
      </c>
      <c r="J31" s="10">
        <f>'7 целевые'!L197</f>
        <v>200</v>
      </c>
      <c r="K31" s="10">
        <f>'7 целевые'!M197</f>
        <v>27.3</v>
      </c>
      <c r="L31" s="10">
        <f>'7 целевые'!N197</f>
        <v>227.3</v>
      </c>
      <c r="M31" s="10">
        <f>'7 целевые'!O197</f>
        <v>0</v>
      </c>
      <c r="N31" s="10">
        <f>'7 целевые'!P197</f>
        <v>200</v>
      </c>
      <c r="O31" s="10">
        <f>'7 целевые'!Q197</f>
        <v>27.3</v>
      </c>
      <c r="P31" s="118"/>
    </row>
    <row r="32" spans="1:15" ht="37.5">
      <c r="A32" s="14" t="s">
        <v>206</v>
      </c>
      <c r="B32" s="15" t="s">
        <v>123</v>
      </c>
      <c r="C32" s="15" t="s">
        <v>145</v>
      </c>
      <c r="D32" s="10">
        <f>'7 целевые'!F206</f>
        <v>369.2</v>
      </c>
      <c r="E32" s="10">
        <f>'7 целевые'!G206</f>
        <v>276.7</v>
      </c>
      <c r="F32" s="10">
        <f>'7 целевые'!H206</f>
        <v>92.5</v>
      </c>
      <c r="G32" s="10">
        <f>'7 целевые'!I206</f>
        <v>0</v>
      </c>
      <c r="H32" s="10">
        <f>'7 целевые'!J206</f>
        <v>347.40000000000003</v>
      </c>
      <c r="I32" s="10">
        <f>'7 целевые'!K206</f>
        <v>276.6</v>
      </c>
      <c r="J32" s="10">
        <f>'7 целевые'!L206</f>
        <v>70.80000000000001</v>
      </c>
      <c r="K32" s="10">
        <f>'7 целевые'!M206</f>
        <v>0</v>
      </c>
      <c r="L32" s="10">
        <f>'7 целевые'!N206</f>
        <v>347.40000000000003</v>
      </c>
      <c r="M32" s="10">
        <f>'7 целевые'!O206</f>
        <v>276.6</v>
      </c>
      <c r="N32" s="10">
        <f>'7 целевые'!P206</f>
        <v>70.80000000000001</v>
      </c>
      <c r="O32" s="10">
        <f>'7 целевые'!Q206</f>
        <v>0</v>
      </c>
    </row>
    <row r="33" spans="1:15" ht="18.75">
      <c r="A33" s="114" t="s">
        <v>127</v>
      </c>
      <c r="B33" s="12" t="s">
        <v>121</v>
      </c>
      <c r="C33" s="12" t="s">
        <v>400</v>
      </c>
      <c r="D33" s="13">
        <f>D35+D36+D34</f>
        <v>112160.7</v>
      </c>
      <c r="E33" s="13">
        <f aca="true" t="shared" si="2" ref="E33:O33">E35+E36+E34</f>
        <v>97325.7</v>
      </c>
      <c r="F33" s="13">
        <f t="shared" si="2"/>
        <v>13478.3</v>
      </c>
      <c r="G33" s="13">
        <f t="shared" si="2"/>
        <v>0</v>
      </c>
      <c r="H33" s="13">
        <f t="shared" si="2"/>
        <v>24485.999999999996</v>
      </c>
      <c r="I33" s="13">
        <f t="shared" si="2"/>
        <v>10881.1</v>
      </c>
      <c r="J33" s="13">
        <f t="shared" si="2"/>
        <v>13604.9</v>
      </c>
      <c r="K33" s="13">
        <f t="shared" si="2"/>
        <v>0</v>
      </c>
      <c r="L33" s="13">
        <f t="shared" si="2"/>
        <v>25527</v>
      </c>
      <c r="M33" s="13">
        <f t="shared" si="2"/>
        <v>11061.1</v>
      </c>
      <c r="N33" s="13">
        <f t="shared" si="2"/>
        <v>14465.9</v>
      </c>
      <c r="O33" s="13">
        <f t="shared" si="2"/>
        <v>0</v>
      </c>
    </row>
    <row r="34" spans="1:15" ht="18.75">
      <c r="A34" s="113" t="s">
        <v>590</v>
      </c>
      <c r="B34" s="15" t="s">
        <v>121</v>
      </c>
      <c r="C34" s="15" t="s">
        <v>133</v>
      </c>
      <c r="D34" s="10">
        <f>'7 целевые'!F226</f>
        <v>3600.6</v>
      </c>
      <c r="E34" s="10">
        <f>'7 целевые'!G226</f>
        <v>3493</v>
      </c>
      <c r="F34" s="10">
        <f>'7 целевые'!H226</f>
        <v>107.6</v>
      </c>
      <c r="G34" s="10">
        <f>'7 целевые'!I226</f>
        <v>0</v>
      </c>
      <c r="H34" s="10">
        <f>'7 целевые'!J226</f>
        <v>0</v>
      </c>
      <c r="I34" s="10">
        <f>'7 целевые'!K226</f>
        <v>0</v>
      </c>
      <c r="J34" s="10">
        <f>'7 целевые'!L226</f>
        <v>0</v>
      </c>
      <c r="K34" s="10">
        <f>'7 целевые'!M226</f>
        <v>0</v>
      </c>
      <c r="L34" s="10">
        <f>'7 целевые'!N226</f>
        <v>0</v>
      </c>
      <c r="M34" s="10">
        <f>'7 целевые'!O226</f>
        <v>0</v>
      </c>
      <c r="N34" s="10">
        <f>'7 целевые'!P226</f>
        <v>0</v>
      </c>
      <c r="O34" s="10">
        <f>'7 целевые'!Q226</f>
        <v>0</v>
      </c>
    </row>
    <row r="35" spans="1:15" ht="22.5" customHeight="1">
      <c r="A35" s="113" t="s">
        <v>158</v>
      </c>
      <c r="B35" s="15" t="s">
        <v>121</v>
      </c>
      <c r="C35" s="15" t="s">
        <v>125</v>
      </c>
      <c r="D35" s="10">
        <f>'7 целевые'!F232</f>
        <v>105975.59999999999</v>
      </c>
      <c r="E35" s="10">
        <f>'7 целевые'!G232</f>
        <v>91506.8</v>
      </c>
      <c r="F35" s="10">
        <f>'7 целевые'!H232</f>
        <v>13112.099999999999</v>
      </c>
      <c r="G35" s="10">
        <f>'7 целевые'!I232</f>
        <v>0</v>
      </c>
      <c r="H35" s="10">
        <f>'7 целевые'!J232</f>
        <v>23334.899999999998</v>
      </c>
      <c r="I35" s="10">
        <f>'7 целевые'!K232</f>
        <v>9856.9</v>
      </c>
      <c r="J35" s="10">
        <f>'7 целевые'!L232</f>
        <v>13478</v>
      </c>
      <c r="K35" s="10">
        <f>'7 целевые'!M232</f>
        <v>0</v>
      </c>
      <c r="L35" s="10">
        <f>'7 целевые'!N232</f>
        <v>24175.9</v>
      </c>
      <c r="M35" s="10">
        <f>'7 целевые'!O232</f>
        <v>9856.9</v>
      </c>
      <c r="N35" s="10">
        <f>'7 целевые'!P232</f>
        <v>14319</v>
      </c>
      <c r="O35" s="10">
        <f>'7 целевые'!Q232</f>
        <v>0</v>
      </c>
    </row>
    <row r="36" spans="1:15" ht="21.75" customHeight="1">
      <c r="A36" s="14" t="s">
        <v>169</v>
      </c>
      <c r="B36" s="15" t="s">
        <v>121</v>
      </c>
      <c r="C36" s="15" t="s">
        <v>170</v>
      </c>
      <c r="D36" s="10">
        <f>'7 целевые'!F250</f>
        <v>2584.5</v>
      </c>
      <c r="E36" s="10">
        <f>'7 целевые'!G250</f>
        <v>2325.9</v>
      </c>
      <c r="F36" s="10">
        <f>'7 целевые'!H250</f>
        <v>258.6</v>
      </c>
      <c r="G36" s="10">
        <f>'7 целевые'!I250</f>
        <v>0</v>
      </c>
      <c r="H36" s="10">
        <f>'7 целевые'!J250</f>
        <v>1151.1000000000001</v>
      </c>
      <c r="I36" s="10">
        <f>'7 целевые'!K250</f>
        <v>1024.2</v>
      </c>
      <c r="J36" s="10">
        <f>'7 целевые'!L250</f>
        <v>126.9</v>
      </c>
      <c r="K36" s="10">
        <f>'7 целевые'!M250</f>
        <v>0</v>
      </c>
      <c r="L36" s="10">
        <f>'7 целевые'!N250</f>
        <v>1351.1000000000001</v>
      </c>
      <c r="M36" s="10">
        <f>'7 целевые'!O250</f>
        <v>1204.2</v>
      </c>
      <c r="N36" s="10">
        <f>'7 целевые'!P250</f>
        <v>146.89999999999998</v>
      </c>
      <c r="O36" s="10">
        <f>'7 целевые'!Q250</f>
        <v>0</v>
      </c>
    </row>
    <row r="37" spans="1:15" ht="26.25" customHeight="1">
      <c r="A37" s="114" t="s">
        <v>164</v>
      </c>
      <c r="B37" s="12" t="s">
        <v>128</v>
      </c>
      <c r="C37" s="12" t="s">
        <v>400</v>
      </c>
      <c r="D37" s="13">
        <f>D38+D39+D40</f>
        <v>4937</v>
      </c>
      <c r="E37" s="13">
        <f aca="true" t="shared" si="3" ref="E37:O37">E38+E39+E40</f>
        <v>3245.6</v>
      </c>
      <c r="F37" s="13">
        <f t="shared" si="3"/>
        <v>1407.6000000000001</v>
      </c>
      <c r="G37" s="13">
        <f t="shared" si="3"/>
        <v>283.8</v>
      </c>
      <c r="H37" s="13">
        <f t="shared" si="3"/>
        <v>2122.8</v>
      </c>
      <c r="I37" s="13">
        <f t="shared" si="3"/>
        <v>1145.3</v>
      </c>
      <c r="J37" s="13">
        <f t="shared" si="3"/>
        <v>850.2</v>
      </c>
      <c r="K37" s="13">
        <f t="shared" si="3"/>
        <v>127.3</v>
      </c>
      <c r="L37" s="13">
        <f t="shared" si="3"/>
        <v>2222.8</v>
      </c>
      <c r="M37" s="13">
        <f t="shared" si="3"/>
        <v>1145.3</v>
      </c>
      <c r="N37" s="13">
        <f t="shared" si="3"/>
        <v>950.2</v>
      </c>
      <c r="O37" s="13">
        <f t="shared" si="3"/>
        <v>127.3</v>
      </c>
    </row>
    <row r="38" spans="1:15" ht="22.5" customHeight="1">
      <c r="A38" s="113" t="s">
        <v>165</v>
      </c>
      <c r="B38" s="15" t="s">
        <v>128</v>
      </c>
      <c r="C38" s="15" t="s">
        <v>120</v>
      </c>
      <c r="D38" s="10">
        <f>'7 целевые'!F269</f>
        <v>210.2</v>
      </c>
      <c r="E38" s="10">
        <f>'7 целевые'!G269</f>
        <v>0</v>
      </c>
      <c r="F38" s="10">
        <f>'7 целевые'!H269</f>
        <v>210.2</v>
      </c>
      <c r="G38" s="10">
        <f>'7 целевые'!I269</f>
        <v>0</v>
      </c>
      <c r="H38" s="10">
        <f>'7 целевые'!J269</f>
        <v>710.2</v>
      </c>
      <c r="I38" s="10">
        <f>'7 целевые'!K269</f>
        <v>0</v>
      </c>
      <c r="J38" s="10">
        <f>'7 целевые'!L269</f>
        <v>710.2</v>
      </c>
      <c r="K38" s="10">
        <f>'7 целевые'!M269</f>
        <v>0</v>
      </c>
      <c r="L38" s="10">
        <f>'7 целевые'!N269</f>
        <v>710.2</v>
      </c>
      <c r="M38" s="10">
        <f>'7 целевые'!O269</f>
        <v>0</v>
      </c>
      <c r="N38" s="10">
        <f>'7 целевые'!P269</f>
        <v>710.2</v>
      </c>
      <c r="O38" s="10">
        <f>'7 целевые'!Q269</f>
        <v>0</v>
      </c>
    </row>
    <row r="39" spans="1:15" ht="21" customHeight="1">
      <c r="A39" s="14" t="s">
        <v>156</v>
      </c>
      <c r="B39" s="15" t="s">
        <v>128</v>
      </c>
      <c r="C39" s="15" t="s">
        <v>124</v>
      </c>
      <c r="D39" s="10">
        <f>'7 целевые'!F277</f>
        <v>2966.1</v>
      </c>
      <c r="E39" s="10">
        <f>'7 целевые'!G277</f>
        <v>1645</v>
      </c>
      <c r="F39" s="10">
        <f>'7 целевые'!H277</f>
        <v>1197.4</v>
      </c>
      <c r="G39" s="10">
        <f>'7 целевые'!I277</f>
        <v>123.7</v>
      </c>
      <c r="H39" s="10">
        <f>'7 целевые'!J277</f>
        <v>140</v>
      </c>
      <c r="I39" s="10">
        <f>'7 целевые'!K277</f>
        <v>0</v>
      </c>
      <c r="J39" s="10">
        <f>'7 целевые'!L277</f>
        <v>140</v>
      </c>
      <c r="K39" s="10">
        <f>'7 целевые'!M277</f>
        <v>0</v>
      </c>
      <c r="L39" s="10">
        <f>'7 целевые'!N277</f>
        <v>240</v>
      </c>
      <c r="M39" s="10">
        <f>'7 целевые'!O277</f>
        <v>0</v>
      </c>
      <c r="N39" s="10">
        <f>'7 целевые'!P277</f>
        <v>240</v>
      </c>
      <c r="O39" s="10">
        <f>'7 целевые'!Q277</f>
        <v>0</v>
      </c>
    </row>
    <row r="40" spans="1:15" ht="18" customHeight="1">
      <c r="A40" s="113" t="s">
        <v>416</v>
      </c>
      <c r="B40" s="15" t="s">
        <v>128</v>
      </c>
      <c r="C40" s="15" t="s">
        <v>123</v>
      </c>
      <c r="D40" s="10">
        <f>'7 целевые'!F301</f>
        <v>1760.7</v>
      </c>
      <c r="E40" s="10">
        <f>'7 целевые'!G301</f>
        <v>1600.6</v>
      </c>
      <c r="F40" s="10">
        <f>'7 целевые'!H301</f>
        <v>0</v>
      </c>
      <c r="G40" s="10">
        <f>'7 целевые'!I301</f>
        <v>160.1</v>
      </c>
      <c r="H40" s="10">
        <f>'7 целевые'!J301</f>
        <v>1272.6</v>
      </c>
      <c r="I40" s="10">
        <f>'7 целевые'!K301</f>
        <v>1145.3</v>
      </c>
      <c r="J40" s="10">
        <f>'7 целевые'!L301</f>
        <v>0</v>
      </c>
      <c r="K40" s="10">
        <f>'7 целевые'!M301</f>
        <v>127.3</v>
      </c>
      <c r="L40" s="10">
        <f>'7 целевые'!N301</f>
        <v>1272.6</v>
      </c>
      <c r="M40" s="10">
        <f>'7 целевые'!O301</f>
        <v>1145.3</v>
      </c>
      <c r="N40" s="10">
        <f>'7 целевые'!P301</f>
        <v>0</v>
      </c>
      <c r="O40" s="10">
        <f>'7 целевые'!Q301</f>
        <v>127.3</v>
      </c>
    </row>
    <row r="41" spans="1:15" ht="18.75">
      <c r="A41" s="114" t="s">
        <v>140</v>
      </c>
      <c r="B41" s="12" t="s">
        <v>136</v>
      </c>
      <c r="C41" s="12" t="s">
        <v>400</v>
      </c>
      <c r="D41" s="13">
        <f>D42</f>
        <v>420.70000000000005</v>
      </c>
      <c r="E41" s="13">
        <f aca="true" t="shared" si="4" ref="E41:O41">E42</f>
        <v>245.1</v>
      </c>
      <c r="F41" s="13">
        <f t="shared" si="4"/>
        <v>175.60000000000002</v>
      </c>
      <c r="G41" s="13">
        <f t="shared" si="4"/>
        <v>0</v>
      </c>
      <c r="H41" s="13">
        <f t="shared" si="4"/>
        <v>788.9</v>
      </c>
      <c r="I41" s="13">
        <f t="shared" si="4"/>
        <v>238.89999999999998</v>
      </c>
      <c r="J41" s="13">
        <f t="shared" si="4"/>
        <v>550</v>
      </c>
      <c r="K41" s="13">
        <f t="shared" si="4"/>
        <v>0</v>
      </c>
      <c r="L41" s="13">
        <f t="shared" si="4"/>
        <v>889</v>
      </c>
      <c r="M41" s="13">
        <f t="shared" si="4"/>
        <v>239</v>
      </c>
      <c r="N41" s="13">
        <f t="shared" si="4"/>
        <v>650</v>
      </c>
      <c r="O41" s="13">
        <f t="shared" si="4"/>
        <v>0</v>
      </c>
    </row>
    <row r="42" spans="1:15" ht="18.75">
      <c r="A42" s="113" t="s">
        <v>163</v>
      </c>
      <c r="B42" s="15" t="s">
        <v>136</v>
      </c>
      <c r="C42" s="15" t="s">
        <v>128</v>
      </c>
      <c r="D42" s="10">
        <f>'7 целевые'!F309</f>
        <v>420.70000000000005</v>
      </c>
      <c r="E42" s="10">
        <f>'7 целевые'!G309</f>
        <v>245.1</v>
      </c>
      <c r="F42" s="10">
        <f>'7 целевые'!H309</f>
        <v>175.60000000000002</v>
      </c>
      <c r="G42" s="10">
        <f>'7 целевые'!I309</f>
        <v>0</v>
      </c>
      <c r="H42" s="10">
        <f>'7 целевые'!J309</f>
        <v>788.9</v>
      </c>
      <c r="I42" s="10">
        <f>'7 целевые'!K309</f>
        <v>238.89999999999998</v>
      </c>
      <c r="J42" s="10">
        <f>'7 целевые'!L309</f>
        <v>550</v>
      </c>
      <c r="K42" s="10">
        <f>'7 целевые'!M309</f>
        <v>0</v>
      </c>
      <c r="L42" s="10">
        <f>'7 целевые'!N309</f>
        <v>889</v>
      </c>
      <c r="M42" s="10">
        <f>'7 целевые'!O309</f>
        <v>239</v>
      </c>
      <c r="N42" s="10">
        <f>'7 целевые'!P309</f>
        <v>650</v>
      </c>
      <c r="O42" s="10">
        <f>'7 целевые'!Q309</f>
        <v>0</v>
      </c>
    </row>
    <row r="43" spans="1:15" ht="18.75">
      <c r="A43" s="114" t="s">
        <v>130</v>
      </c>
      <c r="B43" s="12" t="s">
        <v>129</v>
      </c>
      <c r="C43" s="12" t="s">
        <v>400</v>
      </c>
      <c r="D43" s="13">
        <f aca="true" t="shared" si="5" ref="D43:O43">D44+D45+D46+D47+D48</f>
        <v>613564.9</v>
      </c>
      <c r="E43" s="13">
        <f t="shared" si="5"/>
        <v>404135.5</v>
      </c>
      <c r="F43" s="13">
        <f t="shared" si="5"/>
        <v>209249</v>
      </c>
      <c r="G43" s="13">
        <f t="shared" si="5"/>
        <v>0</v>
      </c>
      <c r="H43" s="13">
        <f t="shared" si="5"/>
        <v>528737</v>
      </c>
      <c r="I43" s="13">
        <f t="shared" si="5"/>
        <v>335065.3</v>
      </c>
      <c r="J43" s="13">
        <f t="shared" si="5"/>
        <v>193671.7</v>
      </c>
      <c r="K43" s="13">
        <f t="shared" si="5"/>
        <v>0</v>
      </c>
      <c r="L43" s="13">
        <f t="shared" si="5"/>
        <v>534959.4</v>
      </c>
      <c r="M43" s="13">
        <f t="shared" si="5"/>
        <v>339459.3</v>
      </c>
      <c r="N43" s="13">
        <f t="shared" si="5"/>
        <v>195500.1</v>
      </c>
      <c r="O43" s="13">
        <f t="shared" si="5"/>
        <v>0</v>
      </c>
    </row>
    <row r="44" spans="1:15" ht="18.75">
      <c r="A44" s="113" t="s">
        <v>131</v>
      </c>
      <c r="B44" s="15" t="s">
        <v>129</v>
      </c>
      <c r="C44" s="15" t="s">
        <v>120</v>
      </c>
      <c r="D44" s="10">
        <f>'7 целевые'!F324</f>
        <v>144701.30000000002</v>
      </c>
      <c r="E44" s="10">
        <f>'7 целевые'!G324</f>
        <v>109883.8</v>
      </c>
      <c r="F44" s="10">
        <f>'7 целевые'!H324</f>
        <v>34817.5</v>
      </c>
      <c r="G44" s="10">
        <f>'7 целевые'!I324</f>
        <v>0</v>
      </c>
      <c r="H44" s="10">
        <f>'7 целевые'!J324</f>
        <v>134090.2</v>
      </c>
      <c r="I44" s="10">
        <f>'7 целевые'!K324</f>
        <v>99724.6</v>
      </c>
      <c r="J44" s="10">
        <f>'7 целевые'!L324</f>
        <v>34365.6</v>
      </c>
      <c r="K44" s="10">
        <f>'7 целевые'!M324</f>
        <v>0</v>
      </c>
      <c r="L44" s="10">
        <f>'7 целевые'!N324</f>
        <v>135090.2</v>
      </c>
      <c r="M44" s="10">
        <f>'7 целевые'!O324</f>
        <v>99724.6</v>
      </c>
      <c r="N44" s="10">
        <f>'7 целевые'!P324</f>
        <v>35365.6</v>
      </c>
      <c r="O44" s="10">
        <f>'7 целевые'!Q324</f>
        <v>0</v>
      </c>
    </row>
    <row r="45" spans="1:15" ht="18.75">
      <c r="A45" s="8" t="s">
        <v>109</v>
      </c>
      <c r="B45" s="15" t="s">
        <v>129</v>
      </c>
      <c r="C45" s="15" t="s">
        <v>124</v>
      </c>
      <c r="D45" s="10">
        <f>'7 целевые'!F340</f>
        <v>318626.80000000005</v>
      </c>
      <c r="E45" s="10">
        <f>'7 целевые'!G340</f>
        <v>225169.40000000002</v>
      </c>
      <c r="F45" s="10">
        <f>'7 целевые'!H340</f>
        <v>93457.40000000001</v>
      </c>
      <c r="G45" s="10">
        <f>'7 целевые'!I340</f>
        <v>0</v>
      </c>
      <c r="H45" s="10">
        <f>'7 целевые'!J340</f>
        <v>309764.19999999995</v>
      </c>
      <c r="I45" s="10">
        <f>'7 целевые'!K340</f>
        <v>233709.5</v>
      </c>
      <c r="J45" s="10">
        <f>'7 целевые'!L340</f>
        <v>76054.70000000001</v>
      </c>
      <c r="K45" s="10">
        <f>'7 целевые'!M340</f>
        <v>0</v>
      </c>
      <c r="L45" s="10">
        <f>'7 целевые'!N340</f>
        <v>315535.4</v>
      </c>
      <c r="M45" s="10">
        <f>'7 целевые'!O340</f>
        <v>238103.5</v>
      </c>
      <c r="N45" s="10">
        <f>'7 целевые'!P340</f>
        <v>77431.90000000001</v>
      </c>
      <c r="O45" s="10">
        <f>'7 целевые'!Q340</f>
        <v>0</v>
      </c>
    </row>
    <row r="46" spans="1:15" ht="18.75">
      <c r="A46" s="113" t="s">
        <v>106</v>
      </c>
      <c r="B46" s="15" t="s">
        <v>129</v>
      </c>
      <c r="C46" s="15" t="s">
        <v>123</v>
      </c>
      <c r="D46" s="10">
        <f>'7 целевые'!F383</f>
        <v>28139.1</v>
      </c>
      <c r="E46" s="10">
        <f>'7 целевые'!G383</f>
        <v>0</v>
      </c>
      <c r="F46" s="10">
        <f>'7 целевые'!H383</f>
        <v>28139.1</v>
      </c>
      <c r="G46" s="10">
        <f>'7 целевые'!I383</f>
        <v>0</v>
      </c>
      <c r="H46" s="10">
        <f>'7 целевые'!J383</f>
        <v>27236</v>
      </c>
      <c r="I46" s="10">
        <f>'7 целевые'!K383</f>
        <v>0</v>
      </c>
      <c r="J46" s="10">
        <f>'7 целевые'!L383</f>
        <v>27236</v>
      </c>
      <c r="K46" s="10">
        <f>'7 целевые'!M383</f>
        <v>0</v>
      </c>
      <c r="L46" s="10">
        <f>'7 целевые'!N383</f>
        <v>27918</v>
      </c>
      <c r="M46" s="10">
        <f>'7 целевые'!O383</f>
        <v>0</v>
      </c>
      <c r="N46" s="10">
        <f>'7 целевые'!P383</f>
        <v>27918</v>
      </c>
      <c r="O46" s="10">
        <f>'7 целевые'!Q383</f>
        <v>0</v>
      </c>
    </row>
    <row r="47" spans="1:15" ht="18.75">
      <c r="A47" s="113" t="s">
        <v>108</v>
      </c>
      <c r="B47" s="15" t="s">
        <v>129</v>
      </c>
      <c r="C47" s="15" t="s">
        <v>129</v>
      </c>
      <c r="D47" s="10">
        <f>'7 целевые'!F403</f>
        <v>5568.100000000001</v>
      </c>
      <c r="E47" s="10">
        <f>'7 целевые'!G403</f>
        <v>1500</v>
      </c>
      <c r="F47" s="10">
        <f>'7 целевые'!H403</f>
        <v>4068.1000000000004</v>
      </c>
      <c r="G47" s="10">
        <f>'7 целевые'!I403</f>
        <v>0</v>
      </c>
      <c r="H47" s="10">
        <f>'7 целевые'!J403</f>
        <v>5463.6</v>
      </c>
      <c r="I47" s="10">
        <f>'7 целевые'!K403</f>
        <v>1500</v>
      </c>
      <c r="J47" s="10">
        <f>'7 целевые'!L403</f>
        <v>3963.6</v>
      </c>
      <c r="K47" s="10">
        <f>'7 целевые'!M403</f>
        <v>0</v>
      </c>
      <c r="L47" s="10">
        <f>'7 целевые'!N403</f>
        <v>5504</v>
      </c>
      <c r="M47" s="10">
        <f>'7 целевые'!O403</f>
        <v>1500</v>
      </c>
      <c r="N47" s="10">
        <f>'7 целевые'!P403</f>
        <v>4004</v>
      </c>
      <c r="O47" s="10">
        <f>'7 целевые'!Q403</f>
        <v>0</v>
      </c>
    </row>
    <row r="48" spans="1:15" ht="18.75">
      <c r="A48" s="113" t="s">
        <v>153</v>
      </c>
      <c r="B48" s="15" t="s">
        <v>129</v>
      </c>
      <c r="C48" s="15" t="s">
        <v>125</v>
      </c>
      <c r="D48" s="10">
        <f>'7 целевые'!F440</f>
        <v>116529.60000000002</v>
      </c>
      <c r="E48" s="10">
        <f>'7 целевые'!G440</f>
        <v>67582.3</v>
      </c>
      <c r="F48" s="10">
        <f>'7 целевые'!H440</f>
        <v>48766.9</v>
      </c>
      <c r="G48" s="10">
        <f>'7 целевые'!I440</f>
        <v>0</v>
      </c>
      <c r="H48" s="10">
        <f>'7 целевые'!J440</f>
        <v>52183</v>
      </c>
      <c r="I48" s="10">
        <f>'7 целевые'!K440</f>
        <v>131.2</v>
      </c>
      <c r="J48" s="10">
        <f>'7 целевые'!L440</f>
        <v>52051.8</v>
      </c>
      <c r="K48" s="10">
        <f>'7 целевые'!M440</f>
        <v>0</v>
      </c>
      <c r="L48" s="10">
        <f>'7 целевые'!N440</f>
        <v>50911.8</v>
      </c>
      <c r="M48" s="10">
        <f>'7 целевые'!O440</f>
        <v>131.2</v>
      </c>
      <c r="N48" s="10">
        <f>'7 целевые'!P440</f>
        <v>50780.600000000006</v>
      </c>
      <c r="O48" s="10">
        <f>'7 целевые'!Q440</f>
        <v>0</v>
      </c>
    </row>
    <row r="49" spans="1:15" ht="23.25" customHeight="1">
      <c r="A49" s="114" t="s">
        <v>399</v>
      </c>
      <c r="B49" s="12" t="s">
        <v>133</v>
      </c>
      <c r="C49" s="12" t="s">
        <v>400</v>
      </c>
      <c r="D49" s="13">
        <f>D50+D51</f>
        <v>39567.49999999999</v>
      </c>
      <c r="E49" s="13">
        <f aca="true" t="shared" si="6" ref="E49:O49">E50+E51</f>
        <v>2034.5</v>
      </c>
      <c r="F49" s="13">
        <f t="shared" si="6"/>
        <v>37358.600000000006</v>
      </c>
      <c r="G49" s="13">
        <f t="shared" si="6"/>
        <v>100</v>
      </c>
      <c r="H49" s="13">
        <f t="shared" si="6"/>
        <v>37977.4</v>
      </c>
      <c r="I49" s="13">
        <f t="shared" si="6"/>
        <v>1712.5</v>
      </c>
      <c r="J49" s="13">
        <f t="shared" si="6"/>
        <v>36164.9</v>
      </c>
      <c r="K49" s="13">
        <f t="shared" si="6"/>
        <v>100</v>
      </c>
      <c r="L49" s="13">
        <f t="shared" si="6"/>
        <v>38450.4</v>
      </c>
      <c r="M49" s="13">
        <f t="shared" si="6"/>
        <v>1712.5</v>
      </c>
      <c r="N49" s="13">
        <f t="shared" si="6"/>
        <v>36637.9</v>
      </c>
      <c r="O49" s="13">
        <f t="shared" si="6"/>
        <v>100</v>
      </c>
    </row>
    <row r="50" spans="1:15" ht="21.75" customHeight="1">
      <c r="A50" s="113" t="s">
        <v>134</v>
      </c>
      <c r="B50" s="15" t="s">
        <v>133</v>
      </c>
      <c r="C50" s="15" t="s">
        <v>120</v>
      </c>
      <c r="D50" s="10">
        <f>'7 целевые'!F496</f>
        <v>35244.299999999996</v>
      </c>
      <c r="E50" s="10">
        <f>'7 целевые'!G496</f>
        <v>2034.5</v>
      </c>
      <c r="F50" s="10">
        <f>'7 целевые'!H496</f>
        <v>33109.8</v>
      </c>
      <c r="G50" s="10">
        <f>'7 целевые'!I496</f>
        <v>100</v>
      </c>
      <c r="H50" s="10">
        <f>'7 целевые'!J496</f>
        <v>33915.8</v>
      </c>
      <c r="I50" s="10">
        <f>'7 целевые'!K496</f>
        <v>1712.5</v>
      </c>
      <c r="J50" s="10">
        <f>'7 целевые'!L496</f>
        <v>32103.300000000003</v>
      </c>
      <c r="K50" s="10">
        <f>'7 целевые'!M496</f>
        <v>100</v>
      </c>
      <c r="L50" s="10">
        <f>'7 целевые'!N496</f>
        <v>34388.8</v>
      </c>
      <c r="M50" s="10">
        <f>'7 целевые'!O496</f>
        <v>1712.5</v>
      </c>
      <c r="N50" s="10">
        <f>'7 целевые'!P496</f>
        <v>32576.300000000003</v>
      </c>
      <c r="O50" s="10">
        <f>'7 целевые'!Q496</f>
        <v>100</v>
      </c>
    </row>
    <row r="51" spans="1:15" ht="23.25" customHeight="1">
      <c r="A51" s="113" t="s">
        <v>161</v>
      </c>
      <c r="B51" s="15" t="s">
        <v>133</v>
      </c>
      <c r="C51" s="15" t="s">
        <v>121</v>
      </c>
      <c r="D51" s="10">
        <f>'7 целевые'!F540</f>
        <v>4323.2</v>
      </c>
      <c r="E51" s="10">
        <f>'7 целевые'!G540</f>
        <v>0</v>
      </c>
      <c r="F51" s="10">
        <f>'7 целевые'!H540</f>
        <v>4248.8</v>
      </c>
      <c r="G51" s="10">
        <f>'7 целевые'!I540</f>
        <v>0</v>
      </c>
      <c r="H51" s="10">
        <f>'7 целевые'!J540</f>
        <v>4061.5999999999995</v>
      </c>
      <c r="I51" s="10">
        <f>'7 целевые'!K540</f>
        <v>0</v>
      </c>
      <c r="J51" s="10">
        <f>'7 целевые'!L540</f>
        <v>4061.5999999999995</v>
      </c>
      <c r="K51" s="10">
        <f>'7 целевые'!M540</f>
        <v>0</v>
      </c>
      <c r="L51" s="10">
        <f>'7 целевые'!N540</f>
        <v>4061.5999999999995</v>
      </c>
      <c r="M51" s="10">
        <f>'7 целевые'!O540</f>
        <v>0</v>
      </c>
      <c r="N51" s="10">
        <f>'7 целевые'!P540</f>
        <v>4061.5999999999995</v>
      </c>
      <c r="O51" s="10">
        <f>'7 целевые'!Q540</f>
        <v>0</v>
      </c>
    </row>
    <row r="52" spans="1:15" ht="18.75">
      <c r="A52" s="114" t="s">
        <v>151</v>
      </c>
      <c r="B52" s="12" t="s">
        <v>125</v>
      </c>
      <c r="C52" s="12" t="s">
        <v>400</v>
      </c>
      <c r="D52" s="13">
        <f>D53+D54</f>
        <v>732.3</v>
      </c>
      <c r="E52" s="13">
        <f aca="true" t="shared" si="7" ref="E52:O52">E53+E54</f>
        <v>551.5</v>
      </c>
      <c r="F52" s="13">
        <f t="shared" si="7"/>
        <v>180.8</v>
      </c>
      <c r="G52" s="13">
        <f t="shared" si="7"/>
        <v>0</v>
      </c>
      <c r="H52" s="13">
        <f t="shared" si="7"/>
        <v>953.5</v>
      </c>
      <c r="I52" s="13">
        <f t="shared" si="7"/>
        <v>551.5</v>
      </c>
      <c r="J52" s="13">
        <f t="shared" si="7"/>
        <v>402</v>
      </c>
      <c r="K52" s="13">
        <f t="shared" si="7"/>
        <v>0</v>
      </c>
      <c r="L52" s="13">
        <f t="shared" si="7"/>
        <v>953.5</v>
      </c>
      <c r="M52" s="13">
        <f t="shared" si="7"/>
        <v>551.5</v>
      </c>
      <c r="N52" s="13">
        <f t="shared" si="7"/>
        <v>402</v>
      </c>
      <c r="O52" s="13">
        <f t="shared" si="7"/>
        <v>0</v>
      </c>
    </row>
    <row r="53" spans="1:15" ht="18.75">
      <c r="A53" s="113" t="s">
        <v>186</v>
      </c>
      <c r="B53" s="15" t="s">
        <v>125</v>
      </c>
      <c r="C53" s="15" t="s">
        <v>129</v>
      </c>
      <c r="D53" s="10">
        <f>'7 целевые'!F564</f>
        <v>551.5</v>
      </c>
      <c r="E53" s="10">
        <f>'7 целевые'!G564</f>
        <v>551.5</v>
      </c>
      <c r="F53" s="10">
        <f>'7 целевые'!H564</f>
        <v>0</v>
      </c>
      <c r="G53" s="10">
        <f>'7 целевые'!I564</f>
        <v>0</v>
      </c>
      <c r="H53" s="10">
        <f>'7 целевые'!J564</f>
        <v>551.5</v>
      </c>
      <c r="I53" s="10">
        <f>'7 целевые'!K564</f>
        <v>551.5</v>
      </c>
      <c r="J53" s="10">
        <f>'7 целевые'!L564</f>
        <v>0</v>
      </c>
      <c r="K53" s="10">
        <f>'7 целевые'!M564</f>
        <v>0</v>
      </c>
      <c r="L53" s="10">
        <f>'7 целевые'!N564</f>
        <v>551.5</v>
      </c>
      <c r="M53" s="10">
        <f>'7 целевые'!O564</f>
        <v>551.5</v>
      </c>
      <c r="N53" s="10">
        <f>'7 целевые'!P564</f>
        <v>0</v>
      </c>
      <c r="O53" s="10">
        <f>'7 целевые'!Q564</f>
        <v>0</v>
      </c>
    </row>
    <row r="54" spans="1:15" ht="18.75">
      <c r="A54" s="14" t="s">
        <v>228</v>
      </c>
      <c r="B54" s="15" t="s">
        <v>125</v>
      </c>
      <c r="C54" s="15" t="s">
        <v>125</v>
      </c>
      <c r="D54" s="10">
        <f>'7 целевые'!F570</f>
        <v>180.8</v>
      </c>
      <c r="E54" s="10">
        <f>'7 целевые'!G570</f>
        <v>0</v>
      </c>
      <c r="F54" s="10">
        <f>'7 целевые'!H570</f>
        <v>180.8</v>
      </c>
      <c r="G54" s="10">
        <f>'7 целевые'!I570</f>
        <v>0</v>
      </c>
      <c r="H54" s="10">
        <f>'7 целевые'!J570</f>
        <v>402</v>
      </c>
      <c r="I54" s="10">
        <f>'7 целевые'!K570</f>
        <v>0</v>
      </c>
      <c r="J54" s="10">
        <f>'7 целевые'!L570</f>
        <v>402</v>
      </c>
      <c r="K54" s="10">
        <f>'7 целевые'!M570</f>
        <v>0</v>
      </c>
      <c r="L54" s="10">
        <f>'7 целевые'!N570</f>
        <v>402</v>
      </c>
      <c r="M54" s="10">
        <f>'7 целевые'!O570</f>
        <v>0</v>
      </c>
      <c r="N54" s="10">
        <f>'7 целевые'!P570</f>
        <v>402</v>
      </c>
      <c r="O54" s="10">
        <f>'7 целевые'!Q570</f>
        <v>0</v>
      </c>
    </row>
    <row r="55" spans="1:15" ht="18.75">
      <c r="A55" s="114" t="s">
        <v>137</v>
      </c>
      <c r="B55" s="12" t="s">
        <v>126</v>
      </c>
      <c r="C55" s="12" t="s">
        <v>400</v>
      </c>
      <c r="D55" s="13">
        <f>D56+D57+D58+D59</f>
        <v>41085.2</v>
      </c>
      <c r="E55" s="13">
        <f aca="true" t="shared" si="8" ref="E55:O55">E56+E57+E58+E59</f>
        <v>37992.2</v>
      </c>
      <c r="F55" s="13">
        <f t="shared" si="8"/>
        <v>3093</v>
      </c>
      <c r="G55" s="13">
        <f t="shared" si="8"/>
        <v>0</v>
      </c>
      <c r="H55" s="13">
        <f t="shared" si="8"/>
        <v>31409.500000000004</v>
      </c>
      <c r="I55" s="13">
        <f t="shared" si="8"/>
        <v>28062.3</v>
      </c>
      <c r="J55" s="13">
        <f t="shared" si="8"/>
        <v>3347.2</v>
      </c>
      <c r="K55" s="13">
        <f t="shared" si="8"/>
        <v>0</v>
      </c>
      <c r="L55" s="13">
        <f t="shared" si="8"/>
        <v>31340.400000000005</v>
      </c>
      <c r="M55" s="13">
        <f t="shared" si="8"/>
        <v>28014.500000000004</v>
      </c>
      <c r="N55" s="13">
        <f t="shared" si="8"/>
        <v>3325.9</v>
      </c>
      <c r="O55" s="13">
        <f t="shared" si="8"/>
        <v>0</v>
      </c>
    </row>
    <row r="56" spans="1:15" ht="18.75">
      <c r="A56" s="113" t="s">
        <v>141</v>
      </c>
      <c r="B56" s="15" t="s">
        <v>126</v>
      </c>
      <c r="C56" s="15" t="s">
        <v>120</v>
      </c>
      <c r="D56" s="10">
        <f>'7 целевые'!F579</f>
        <v>1668.1000000000001</v>
      </c>
      <c r="E56" s="10">
        <f>'7 целевые'!G579</f>
        <v>0</v>
      </c>
      <c r="F56" s="10">
        <f>'7 целевые'!H579</f>
        <v>1668.1000000000001</v>
      </c>
      <c r="G56" s="10">
        <f>'7 целевые'!I579</f>
        <v>0</v>
      </c>
      <c r="H56" s="10">
        <f>'7 целевые'!J579</f>
        <v>1680.4</v>
      </c>
      <c r="I56" s="10">
        <f>'7 целевые'!K579</f>
        <v>0</v>
      </c>
      <c r="J56" s="10">
        <f>'7 целевые'!L579</f>
        <v>1680.4</v>
      </c>
      <c r="K56" s="10">
        <f>'7 целевые'!M579</f>
        <v>0</v>
      </c>
      <c r="L56" s="10">
        <f>'7 целевые'!N579</f>
        <v>1680.4</v>
      </c>
      <c r="M56" s="10">
        <f>'7 целевые'!O579</f>
        <v>0</v>
      </c>
      <c r="N56" s="10">
        <f>'7 целевые'!P579</f>
        <v>1680.4</v>
      </c>
      <c r="O56" s="10">
        <f>'7 целевые'!Q579</f>
        <v>0</v>
      </c>
    </row>
    <row r="57" spans="1:15" ht="18.75">
      <c r="A57" s="113" t="s">
        <v>138</v>
      </c>
      <c r="B57" s="15" t="s">
        <v>126</v>
      </c>
      <c r="C57" s="15" t="s">
        <v>123</v>
      </c>
      <c r="D57" s="10">
        <f>'7 целевые'!F586</f>
        <v>34126.700000000004</v>
      </c>
      <c r="E57" s="10">
        <f>'7 целевые'!G586</f>
        <v>33113.5</v>
      </c>
      <c r="F57" s="10">
        <f>'7 целевые'!H586</f>
        <v>1013.1999999999999</v>
      </c>
      <c r="G57" s="10">
        <f>'7 целевые'!I586</f>
        <v>0</v>
      </c>
      <c r="H57" s="10">
        <f>'7 целевые'!J586</f>
        <v>24248.9</v>
      </c>
      <c r="I57" s="10">
        <f>'7 целевые'!K586</f>
        <v>22883.6</v>
      </c>
      <c r="J57" s="10">
        <f>'7 целевые'!L586</f>
        <v>1365.3</v>
      </c>
      <c r="K57" s="10">
        <f>'7 целевые'!M586</f>
        <v>0</v>
      </c>
      <c r="L57" s="10">
        <f>'7 целевые'!N586</f>
        <v>24179.800000000003</v>
      </c>
      <c r="M57" s="10">
        <f>'7 целевые'!O586</f>
        <v>22835.800000000003</v>
      </c>
      <c r="N57" s="10">
        <f>'7 целевые'!P586</f>
        <v>1344</v>
      </c>
      <c r="O57" s="10">
        <f>'7 целевые'!Q586</f>
        <v>0</v>
      </c>
    </row>
    <row r="58" spans="1:15" ht="18.75">
      <c r="A58" s="113" t="s">
        <v>146</v>
      </c>
      <c r="B58" s="15" t="s">
        <v>126</v>
      </c>
      <c r="C58" s="15" t="s">
        <v>121</v>
      </c>
      <c r="D58" s="10">
        <f>'7 целевые'!F614</f>
        <v>4878.7</v>
      </c>
      <c r="E58" s="10">
        <f>'7 целевые'!G614</f>
        <v>4878.7</v>
      </c>
      <c r="F58" s="10">
        <f>'7 целевые'!H614</f>
        <v>0</v>
      </c>
      <c r="G58" s="10">
        <f>'7 целевые'!I614</f>
        <v>0</v>
      </c>
      <c r="H58" s="10">
        <f>'7 целевые'!J614</f>
        <v>5178.7</v>
      </c>
      <c r="I58" s="10">
        <f>'7 целевые'!K614</f>
        <v>5178.7</v>
      </c>
      <c r="J58" s="10">
        <f>'7 целевые'!L614</f>
        <v>0</v>
      </c>
      <c r="K58" s="10">
        <f>'7 целевые'!M614</f>
        <v>0</v>
      </c>
      <c r="L58" s="10">
        <f>'7 целевые'!N614</f>
        <v>5178.7</v>
      </c>
      <c r="M58" s="10">
        <f>'7 целевые'!O614</f>
        <v>5178.7</v>
      </c>
      <c r="N58" s="10">
        <f>'7 целевые'!P614</f>
        <v>0</v>
      </c>
      <c r="O58" s="10">
        <f>'7 целевые'!Q614</f>
        <v>0</v>
      </c>
    </row>
    <row r="59" spans="1:15" ht="18.75">
      <c r="A59" s="113" t="s">
        <v>444</v>
      </c>
      <c r="B59" s="15" t="s">
        <v>126</v>
      </c>
      <c r="C59" s="15" t="s">
        <v>136</v>
      </c>
      <c r="D59" s="10">
        <f>'7 целевые'!F621</f>
        <v>411.7</v>
      </c>
      <c r="E59" s="10">
        <f>'7 целевые'!G621</f>
        <v>0</v>
      </c>
      <c r="F59" s="10">
        <f>'7 целевые'!H621</f>
        <v>411.7</v>
      </c>
      <c r="G59" s="10">
        <f>'7 целевые'!I621</f>
        <v>0</v>
      </c>
      <c r="H59" s="10">
        <f>'7 целевые'!J621</f>
        <v>301.5</v>
      </c>
      <c r="I59" s="10">
        <f>'7 целевые'!K621</f>
        <v>0</v>
      </c>
      <c r="J59" s="10">
        <f>'7 целевые'!L621</f>
        <v>301.5</v>
      </c>
      <c r="K59" s="10">
        <f>'7 целевые'!M621</f>
        <v>0</v>
      </c>
      <c r="L59" s="10">
        <f>'7 целевые'!N621</f>
        <v>301.5</v>
      </c>
      <c r="M59" s="10">
        <f>'7 целевые'!O621</f>
        <v>0</v>
      </c>
      <c r="N59" s="10">
        <f>'7 целевые'!P621</f>
        <v>301.5</v>
      </c>
      <c r="O59" s="10">
        <f>'7 целевые'!Q621</f>
        <v>0</v>
      </c>
    </row>
    <row r="60" spans="1:15" ht="18.75">
      <c r="A60" s="114" t="s">
        <v>159</v>
      </c>
      <c r="B60" s="12" t="s">
        <v>142</v>
      </c>
      <c r="C60" s="12" t="s">
        <v>400</v>
      </c>
      <c r="D60" s="13">
        <f>D61</f>
        <v>8440.400000000001</v>
      </c>
      <c r="E60" s="13">
        <f aca="true" t="shared" si="9" ref="E60:O60">E61</f>
        <v>300</v>
      </c>
      <c r="F60" s="13">
        <f t="shared" si="9"/>
        <v>7602.9</v>
      </c>
      <c r="G60" s="13">
        <f t="shared" si="9"/>
        <v>537.5000000000001</v>
      </c>
      <c r="H60" s="13">
        <f t="shared" si="9"/>
        <v>7197.200000000001</v>
      </c>
      <c r="I60" s="13">
        <f t="shared" si="9"/>
        <v>0</v>
      </c>
      <c r="J60" s="13">
        <f t="shared" si="9"/>
        <v>6659.700000000001</v>
      </c>
      <c r="K60" s="13">
        <f t="shared" si="9"/>
        <v>537.5</v>
      </c>
      <c r="L60" s="13">
        <f t="shared" si="9"/>
        <v>7281.700000000001</v>
      </c>
      <c r="M60" s="13">
        <f t="shared" si="9"/>
        <v>0</v>
      </c>
      <c r="N60" s="13">
        <f t="shared" si="9"/>
        <v>6744.200000000001</v>
      </c>
      <c r="O60" s="13">
        <f t="shared" si="9"/>
        <v>537.5</v>
      </c>
    </row>
    <row r="61" spans="1:15" ht="18.75">
      <c r="A61" s="113" t="s">
        <v>160</v>
      </c>
      <c r="B61" s="15" t="s">
        <v>142</v>
      </c>
      <c r="C61" s="15" t="s">
        <v>124</v>
      </c>
      <c r="D61" s="10">
        <f>'7 целевые'!F632</f>
        <v>8440.400000000001</v>
      </c>
      <c r="E61" s="10">
        <f>'7 целевые'!G632</f>
        <v>300</v>
      </c>
      <c r="F61" s="10">
        <f>'7 целевые'!H632</f>
        <v>7602.9</v>
      </c>
      <c r="G61" s="10">
        <f>'7 целевые'!I632</f>
        <v>537.5000000000001</v>
      </c>
      <c r="H61" s="10">
        <f>'7 целевые'!J632</f>
        <v>7197.200000000001</v>
      </c>
      <c r="I61" s="10">
        <f>'7 целевые'!K632</f>
        <v>0</v>
      </c>
      <c r="J61" s="10">
        <f>'7 целевые'!L632</f>
        <v>6659.700000000001</v>
      </c>
      <c r="K61" s="10">
        <f>'7 целевые'!M632</f>
        <v>537.5</v>
      </c>
      <c r="L61" s="10">
        <f>'7 целевые'!N632</f>
        <v>7281.700000000001</v>
      </c>
      <c r="M61" s="10">
        <f>'7 целевые'!O632</f>
        <v>0</v>
      </c>
      <c r="N61" s="10">
        <f>'7 целевые'!P632</f>
        <v>6744.200000000001</v>
      </c>
      <c r="O61" s="10">
        <f>'7 целевые'!Q632</f>
        <v>537.5</v>
      </c>
    </row>
    <row r="62" spans="1:15" ht="40.5" customHeight="1">
      <c r="A62" s="114" t="s">
        <v>509</v>
      </c>
      <c r="B62" s="12" t="s">
        <v>145</v>
      </c>
      <c r="C62" s="12" t="s">
        <v>400</v>
      </c>
      <c r="D62" s="13">
        <f>D63+D64</f>
        <v>52253.899999999994</v>
      </c>
      <c r="E62" s="13">
        <f aca="true" t="shared" si="10" ref="E62:O62">E63+E64</f>
        <v>3685.4</v>
      </c>
      <c r="F62" s="13">
        <f t="shared" si="10"/>
        <v>48568.5</v>
      </c>
      <c r="G62" s="13">
        <f t="shared" si="10"/>
        <v>0</v>
      </c>
      <c r="H62" s="13">
        <f t="shared" si="10"/>
        <v>40454.9</v>
      </c>
      <c r="I62" s="13">
        <f t="shared" si="10"/>
        <v>3453.1</v>
      </c>
      <c r="J62" s="13">
        <f t="shared" si="10"/>
        <v>37001.8</v>
      </c>
      <c r="K62" s="13">
        <f t="shared" si="10"/>
        <v>0</v>
      </c>
      <c r="L62" s="13">
        <f t="shared" si="10"/>
        <v>41167.3</v>
      </c>
      <c r="M62" s="13">
        <f t="shared" si="10"/>
        <v>3668.9</v>
      </c>
      <c r="N62" s="13">
        <f t="shared" si="10"/>
        <v>37498.4</v>
      </c>
      <c r="O62" s="13">
        <f t="shared" si="10"/>
        <v>0</v>
      </c>
    </row>
    <row r="63" spans="1:15" ht="35.25" customHeight="1">
      <c r="A63" s="56" t="s">
        <v>215</v>
      </c>
      <c r="B63" s="15" t="s">
        <v>145</v>
      </c>
      <c r="C63" s="15" t="s">
        <v>120</v>
      </c>
      <c r="D63" s="10">
        <f>'7 целевые'!F671</f>
        <v>15216.8</v>
      </c>
      <c r="E63" s="10">
        <f>'7 целевые'!G671</f>
        <v>3685.4</v>
      </c>
      <c r="F63" s="10">
        <f>'7 целевые'!H671</f>
        <v>11531.4</v>
      </c>
      <c r="G63" s="10">
        <f>'7 целевые'!I671</f>
        <v>0</v>
      </c>
      <c r="H63" s="10">
        <f>'7 целевые'!J671</f>
        <v>15464.300000000001</v>
      </c>
      <c r="I63" s="10">
        <f>'7 целевые'!K671</f>
        <v>3453.1</v>
      </c>
      <c r="J63" s="10">
        <f>'7 целевые'!L671</f>
        <v>12011.2</v>
      </c>
      <c r="K63" s="10">
        <f>'7 целевые'!M671</f>
        <v>0</v>
      </c>
      <c r="L63" s="10">
        <f>'7 целевые'!N671</f>
        <v>13884.3</v>
      </c>
      <c r="M63" s="10">
        <f>'7 целевые'!O671</f>
        <v>3668.9</v>
      </c>
      <c r="N63" s="10">
        <f>'7 целевые'!P671</f>
        <v>10215.4</v>
      </c>
      <c r="O63" s="10">
        <f>'7 целевые'!Q671</f>
        <v>0</v>
      </c>
    </row>
    <row r="64" spans="1:15" ht="18.75" customHeight="1">
      <c r="A64" s="56" t="s">
        <v>508</v>
      </c>
      <c r="B64" s="15" t="s">
        <v>145</v>
      </c>
      <c r="C64" s="15" t="s">
        <v>124</v>
      </c>
      <c r="D64" s="10">
        <f>'7 целевые'!F678</f>
        <v>37037.1</v>
      </c>
      <c r="E64" s="10">
        <f>'7 целевые'!G678</f>
        <v>0</v>
      </c>
      <c r="F64" s="10">
        <f>'7 целевые'!H678</f>
        <v>37037.1</v>
      </c>
      <c r="G64" s="10">
        <f>'7 целевые'!I678</f>
        <v>0</v>
      </c>
      <c r="H64" s="10">
        <f>'7 целевые'!J678</f>
        <v>24990.600000000002</v>
      </c>
      <c r="I64" s="10">
        <f>'7 целевые'!K678</f>
        <v>0</v>
      </c>
      <c r="J64" s="10">
        <f>'7 целевые'!L678</f>
        <v>24990.600000000002</v>
      </c>
      <c r="K64" s="10">
        <f>'7 целевые'!M678</f>
        <v>0</v>
      </c>
      <c r="L64" s="10">
        <f>'7 целевые'!N678</f>
        <v>27283</v>
      </c>
      <c r="M64" s="10">
        <f>'7 целевые'!O678</f>
        <v>0</v>
      </c>
      <c r="N64" s="10">
        <f>'7 целевые'!P678</f>
        <v>27283</v>
      </c>
      <c r="O64" s="10">
        <f>'7 целевые'!Q678</f>
        <v>0</v>
      </c>
    </row>
    <row r="65" spans="1:15" ht="18.75">
      <c r="A65" s="136" t="s">
        <v>327</v>
      </c>
      <c r="B65" s="137"/>
      <c r="C65" s="137"/>
      <c r="D65" s="13">
        <f>D21+D29+D33+D37+D41+D43+D49+D52+D55+D60+D62</f>
        <v>956062.7000000001</v>
      </c>
      <c r="E65" s="13">
        <f aca="true" t="shared" si="11" ref="E65:O65">E21+E29+E33+E37+E41+E43+E49+E52+E55+E60+E62</f>
        <v>564468.6</v>
      </c>
      <c r="F65" s="13">
        <f t="shared" si="11"/>
        <v>385856.2</v>
      </c>
      <c r="G65" s="13">
        <f t="shared" si="11"/>
        <v>4082.6</v>
      </c>
      <c r="H65" s="13">
        <f t="shared" si="11"/>
        <v>744364.7</v>
      </c>
      <c r="I65" s="13">
        <f t="shared" si="11"/>
        <v>389460.1</v>
      </c>
      <c r="J65" s="13">
        <f t="shared" si="11"/>
        <v>350978.50000000006</v>
      </c>
      <c r="K65" s="13">
        <f t="shared" si="11"/>
        <v>3926.1</v>
      </c>
      <c r="L65" s="13">
        <f t="shared" si="11"/>
        <v>753004.5000000001</v>
      </c>
      <c r="M65" s="13" t="e">
        <f t="shared" si="11"/>
        <v>#REF!</v>
      </c>
      <c r="N65" s="13" t="e">
        <f t="shared" si="11"/>
        <v>#REF!</v>
      </c>
      <c r="O65" s="13" t="e">
        <f t="shared" si="11"/>
        <v>#REF!</v>
      </c>
    </row>
    <row r="66" spans="1:15" ht="18.75">
      <c r="A66" s="16" t="s">
        <v>398</v>
      </c>
      <c r="B66" s="17"/>
      <c r="C66" s="17"/>
      <c r="D66" s="37">
        <f>E66+F66+G66</f>
        <v>0</v>
      </c>
      <c r="E66" s="38"/>
      <c r="F66" s="38"/>
      <c r="G66" s="38"/>
      <c r="H66" s="37">
        <v>10000</v>
      </c>
      <c r="I66" s="10"/>
      <c r="J66" s="10">
        <v>10000</v>
      </c>
      <c r="K66" s="10"/>
      <c r="L66" s="37">
        <v>20000</v>
      </c>
      <c r="M66" s="18"/>
      <c r="N66" s="18">
        <v>20000</v>
      </c>
      <c r="O66" s="18"/>
    </row>
    <row r="67" spans="1:15" ht="18.75">
      <c r="A67" s="19" t="s">
        <v>139</v>
      </c>
      <c r="B67" s="20"/>
      <c r="C67" s="20"/>
      <c r="D67" s="13">
        <f>D65+D66</f>
        <v>956062.7000000001</v>
      </c>
      <c r="E67" s="13">
        <f aca="true" t="shared" si="12" ref="E67:O67">E65+E66</f>
        <v>564468.6</v>
      </c>
      <c r="F67" s="13">
        <f t="shared" si="12"/>
        <v>385856.2</v>
      </c>
      <c r="G67" s="13">
        <f t="shared" si="12"/>
        <v>4082.6</v>
      </c>
      <c r="H67" s="13">
        <f t="shared" si="12"/>
        <v>754364.7</v>
      </c>
      <c r="I67" s="13">
        <f t="shared" si="12"/>
        <v>389460.1</v>
      </c>
      <c r="J67" s="13">
        <f t="shared" si="12"/>
        <v>360978.50000000006</v>
      </c>
      <c r="K67" s="13">
        <f t="shared" si="12"/>
        <v>3926.1</v>
      </c>
      <c r="L67" s="13">
        <f t="shared" si="12"/>
        <v>773004.5000000001</v>
      </c>
      <c r="M67" s="13" t="e">
        <f t="shared" si="12"/>
        <v>#REF!</v>
      </c>
      <c r="N67" s="13" t="e">
        <f t="shared" si="12"/>
        <v>#REF!</v>
      </c>
      <c r="O67" s="13" t="e">
        <f t="shared" si="12"/>
        <v>#REF!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A18:A19"/>
    <mergeCell ref="B18:B19"/>
    <mergeCell ref="A12:L12"/>
    <mergeCell ref="A13:L13"/>
    <mergeCell ref="C18:C19"/>
    <mergeCell ref="D18:O18"/>
    <mergeCell ref="A14:L14"/>
    <mergeCell ref="C9:L9"/>
    <mergeCell ref="C6:L6"/>
    <mergeCell ref="C5:L5"/>
    <mergeCell ref="C7:L7"/>
    <mergeCell ref="C8:L8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02"/>
  <sheetViews>
    <sheetView view="pageBreakPreview" zoomScale="68" zoomScaleNormal="85" zoomScaleSheetLayoutView="68" zoomScalePageLayoutView="0" workbookViewId="0" topLeftCell="A1">
      <pane xSplit="5" ySplit="19" topLeftCell="F71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F8" sqref="F8:N8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10.375" style="1" customWidth="1"/>
    <col min="6" max="6" width="22.875" style="33" customWidth="1"/>
    <col min="7" max="7" width="0.12890625" style="33" hidden="1" customWidth="1"/>
    <col min="8" max="8" width="18.375" style="33" hidden="1" customWidth="1"/>
    <col min="9" max="9" width="26.25390625" style="33" hidden="1" customWidth="1"/>
    <col min="10" max="10" width="22.75390625" style="68" customWidth="1"/>
    <col min="11" max="12" width="13.25390625" style="68" hidden="1" customWidth="1"/>
    <col min="13" max="13" width="14.25390625" style="68" hidden="1" customWidth="1"/>
    <col min="14" max="14" width="23.875" style="71" customWidth="1"/>
    <col min="15" max="15" width="18.375" style="71" hidden="1" customWidth="1"/>
    <col min="16" max="16" width="21.875" style="71" hidden="1" customWidth="1"/>
    <col min="17" max="17" width="31.75390625" style="71" hidden="1" customWidth="1"/>
    <col min="18" max="18" width="14.25390625" style="1" customWidth="1"/>
    <col min="19" max="16384" width="9.125" style="1" customWidth="1"/>
  </cols>
  <sheetData>
    <row r="1" spans="6:14" ht="20.25">
      <c r="F1" s="134" t="s">
        <v>694</v>
      </c>
      <c r="G1" s="134"/>
      <c r="H1" s="134"/>
      <c r="I1" s="134"/>
      <c r="J1" s="134"/>
      <c r="K1" s="134"/>
      <c r="L1" s="134"/>
      <c r="M1" s="134"/>
      <c r="N1" s="134"/>
    </row>
    <row r="2" spans="6:14" ht="20.25">
      <c r="F2" s="134" t="s">
        <v>171</v>
      </c>
      <c r="G2" s="134"/>
      <c r="H2" s="134"/>
      <c r="I2" s="134"/>
      <c r="J2" s="134"/>
      <c r="K2" s="134"/>
      <c r="L2" s="134"/>
      <c r="M2" s="134"/>
      <c r="N2" s="134"/>
    </row>
    <row r="3" spans="6:14" ht="20.25">
      <c r="F3" s="134" t="s">
        <v>150</v>
      </c>
      <c r="G3" s="134"/>
      <c r="H3" s="134"/>
      <c r="I3" s="134"/>
      <c r="J3" s="134"/>
      <c r="K3" s="134"/>
      <c r="L3" s="134"/>
      <c r="M3" s="134"/>
      <c r="N3" s="134"/>
    </row>
    <row r="4" spans="6:14" ht="20.25">
      <c r="F4" s="144" t="s">
        <v>710</v>
      </c>
      <c r="G4" s="145"/>
      <c r="H4" s="145"/>
      <c r="I4" s="145"/>
      <c r="J4" s="145"/>
      <c r="K4" s="145"/>
      <c r="L4" s="145"/>
      <c r="M4" s="145"/>
      <c r="N4" s="145"/>
    </row>
    <row r="5" spans="1:17" s="11" customFormat="1" ht="20.25">
      <c r="A5" s="31" t="s">
        <v>167</v>
      </c>
      <c r="B5" s="100"/>
      <c r="C5" s="21"/>
      <c r="D5" s="21"/>
      <c r="E5" s="21"/>
      <c r="F5" s="134" t="s">
        <v>672</v>
      </c>
      <c r="G5" s="134"/>
      <c r="H5" s="134"/>
      <c r="I5" s="134"/>
      <c r="J5" s="134"/>
      <c r="K5" s="134"/>
      <c r="L5" s="134"/>
      <c r="M5" s="134"/>
      <c r="N5" s="134"/>
      <c r="O5" s="21"/>
      <c r="P5" s="21"/>
      <c r="Q5" s="21"/>
    </row>
    <row r="6" spans="1:17" s="11" customFormat="1" ht="20.25">
      <c r="A6" s="31"/>
      <c r="B6" s="100"/>
      <c r="C6" s="21"/>
      <c r="D6" s="21"/>
      <c r="E6" s="21"/>
      <c r="F6" s="134" t="s">
        <v>171</v>
      </c>
      <c r="G6" s="134"/>
      <c r="H6" s="134"/>
      <c r="I6" s="134"/>
      <c r="J6" s="134"/>
      <c r="K6" s="134"/>
      <c r="L6" s="134"/>
      <c r="M6" s="134"/>
      <c r="N6" s="134"/>
      <c r="O6" s="21"/>
      <c r="P6" s="21"/>
      <c r="Q6" s="21"/>
    </row>
    <row r="7" spans="1:17" s="11" customFormat="1" ht="20.25">
      <c r="A7" s="31"/>
      <c r="B7" s="100"/>
      <c r="C7" s="21"/>
      <c r="D7" s="21"/>
      <c r="E7" s="21"/>
      <c r="F7" s="134" t="s">
        <v>150</v>
      </c>
      <c r="G7" s="134"/>
      <c r="H7" s="134"/>
      <c r="I7" s="134"/>
      <c r="J7" s="134"/>
      <c r="K7" s="134"/>
      <c r="L7" s="134"/>
      <c r="M7" s="134"/>
      <c r="N7" s="134"/>
      <c r="O7" s="21"/>
      <c r="P7" s="21"/>
      <c r="Q7" s="21"/>
    </row>
    <row r="8" spans="1:17" s="11" customFormat="1" ht="20.25">
      <c r="A8" s="31"/>
      <c r="B8" s="100"/>
      <c r="C8" s="21"/>
      <c r="D8" s="21"/>
      <c r="E8" s="21"/>
      <c r="F8" s="134" t="s">
        <v>617</v>
      </c>
      <c r="G8" s="134"/>
      <c r="H8" s="134"/>
      <c r="I8" s="134"/>
      <c r="J8" s="134"/>
      <c r="K8" s="134"/>
      <c r="L8" s="134"/>
      <c r="M8" s="134"/>
      <c r="N8" s="134"/>
      <c r="O8" s="21"/>
      <c r="P8" s="21"/>
      <c r="Q8" s="21"/>
    </row>
    <row r="9" spans="1:17" s="11" customFormat="1" ht="21.75" customHeight="1">
      <c r="A9" s="31"/>
      <c r="B9" s="100"/>
      <c r="C9" s="21"/>
      <c r="D9" s="21"/>
      <c r="E9" s="21"/>
      <c r="F9" s="134" t="s">
        <v>671</v>
      </c>
      <c r="G9" s="134"/>
      <c r="H9" s="134"/>
      <c r="I9" s="134"/>
      <c r="J9" s="134"/>
      <c r="K9" s="134"/>
      <c r="L9" s="134"/>
      <c r="M9" s="134"/>
      <c r="N9" s="134"/>
      <c r="O9" s="21"/>
      <c r="P9" s="21"/>
      <c r="Q9" s="21"/>
    </row>
    <row r="10" spans="1:17" s="11" customFormat="1" ht="18.75">
      <c r="A10" s="31"/>
      <c r="B10" s="100"/>
      <c r="C10" s="21"/>
      <c r="D10" s="21"/>
      <c r="E10" s="21"/>
      <c r="F10" s="99"/>
      <c r="G10" s="21"/>
      <c r="H10" s="21"/>
      <c r="I10" s="21"/>
      <c r="K10" s="21"/>
      <c r="L10" s="21"/>
      <c r="M10" s="21"/>
      <c r="N10" s="21"/>
      <c r="O10" s="21"/>
      <c r="P10" s="21"/>
      <c r="Q10" s="21"/>
    </row>
    <row r="11" spans="1:17" s="11" customFormat="1" ht="15" customHeight="1">
      <c r="A11" s="31"/>
      <c r="B11" s="100"/>
      <c r="C11" s="100"/>
      <c r="D11" s="100"/>
      <c r="E11" s="100"/>
      <c r="F11" s="3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68.25" customHeight="1">
      <c r="A12" s="141" t="s">
        <v>620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21"/>
      <c r="P12" s="21"/>
      <c r="Q12" s="21"/>
    </row>
    <row r="13" spans="1:19" s="11" customFormat="1" ht="18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21"/>
      <c r="P13" s="21"/>
      <c r="Q13" s="21"/>
      <c r="S13" s="11" t="s">
        <v>167</v>
      </c>
    </row>
    <row r="14" spans="1:17" s="11" customFormat="1" ht="18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21"/>
      <c r="P14" s="21"/>
      <c r="Q14" s="21"/>
    </row>
    <row r="15" spans="1:17" s="11" customFormat="1" ht="18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21"/>
      <c r="P15" s="21"/>
      <c r="Q15" s="21"/>
    </row>
    <row r="16" spans="1:17" s="11" customFormat="1" ht="18.75">
      <c r="A16" s="25"/>
      <c r="B16" s="21"/>
      <c r="C16" s="21"/>
      <c r="D16" s="21"/>
      <c r="E16" s="2"/>
      <c r="F16" s="21"/>
      <c r="G16" s="24" t="s">
        <v>300</v>
      </c>
      <c r="H16" s="24"/>
      <c r="I16" s="21"/>
      <c r="J16" s="21"/>
      <c r="K16" s="21"/>
      <c r="L16" s="21"/>
      <c r="M16" s="21"/>
      <c r="N16" s="7" t="s">
        <v>226</v>
      </c>
      <c r="O16" s="21"/>
      <c r="P16" s="21"/>
      <c r="Q16" s="21"/>
    </row>
    <row r="17" spans="1:17" s="11" customFormat="1" ht="18.75">
      <c r="A17" s="143" t="s">
        <v>119</v>
      </c>
      <c r="B17" s="143" t="s">
        <v>637</v>
      </c>
      <c r="C17" s="143" t="s">
        <v>568</v>
      </c>
      <c r="D17" s="143" t="s">
        <v>402</v>
      </c>
      <c r="E17" s="143" t="s">
        <v>403</v>
      </c>
      <c r="F17" s="143" t="s">
        <v>168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s="11" customFormat="1" ht="34.5" customHeight="1">
      <c r="A18" s="143"/>
      <c r="B18" s="143"/>
      <c r="C18" s="143"/>
      <c r="D18" s="143"/>
      <c r="E18" s="143"/>
      <c r="F18" s="5" t="s">
        <v>359</v>
      </c>
      <c r="G18" s="5" t="s">
        <v>369</v>
      </c>
      <c r="H18" s="101" t="s">
        <v>367</v>
      </c>
      <c r="I18" s="5" t="s">
        <v>700</v>
      </c>
      <c r="J18" s="127" t="s">
        <v>448</v>
      </c>
      <c r="K18" s="5" t="s">
        <v>369</v>
      </c>
      <c r="L18" s="5" t="s">
        <v>367</v>
      </c>
      <c r="M18" s="5" t="s">
        <v>368</v>
      </c>
      <c r="N18" s="127" t="s">
        <v>619</v>
      </c>
      <c r="O18" s="5" t="s">
        <v>369</v>
      </c>
      <c r="P18" s="5" t="s">
        <v>367</v>
      </c>
      <c r="Q18" s="5" t="s">
        <v>368</v>
      </c>
    </row>
    <row r="19" spans="1:17" s="11" customFormat="1" ht="18.75">
      <c r="A19" s="128">
        <v>1</v>
      </c>
      <c r="B19" s="128">
        <v>2</v>
      </c>
      <c r="C19" s="128">
        <v>3</v>
      </c>
      <c r="D19" s="5">
        <v>4</v>
      </c>
      <c r="E19" s="5">
        <v>5</v>
      </c>
      <c r="F19" s="5">
        <v>6</v>
      </c>
      <c r="G19" s="5"/>
      <c r="H19" s="107"/>
      <c r="I19" s="5"/>
      <c r="J19" s="5">
        <v>7</v>
      </c>
      <c r="K19" s="5"/>
      <c r="L19" s="127"/>
      <c r="M19" s="5"/>
      <c r="N19" s="127">
        <v>8</v>
      </c>
      <c r="O19" s="5"/>
      <c r="P19" s="5"/>
      <c r="Q19" s="5"/>
    </row>
    <row r="20" spans="1:18" s="11" customFormat="1" ht="23.25">
      <c r="A20" s="43" t="s">
        <v>213</v>
      </c>
      <c r="B20" s="12" t="s">
        <v>120</v>
      </c>
      <c r="C20" s="12" t="s">
        <v>400</v>
      </c>
      <c r="D20" s="130"/>
      <c r="E20" s="12"/>
      <c r="F20" s="13">
        <f aca="true" t="shared" si="0" ref="F20:Q20">F21+F32+++F48+F119+F123+F138+F142</f>
        <v>82216.2</v>
      </c>
      <c r="G20" s="13">
        <f t="shared" si="0"/>
        <v>14676.400000000001</v>
      </c>
      <c r="H20" s="13">
        <f t="shared" si="0"/>
        <v>64389.4</v>
      </c>
      <c r="I20" s="13">
        <f t="shared" si="0"/>
        <v>3106.6</v>
      </c>
      <c r="J20" s="13">
        <f t="shared" si="0"/>
        <v>69575.4</v>
      </c>
      <c r="K20" s="13">
        <f t="shared" si="0"/>
        <v>8073.5</v>
      </c>
      <c r="L20" s="13">
        <f t="shared" si="0"/>
        <v>58395.3</v>
      </c>
      <c r="M20" s="13">
        <f t="shared" si="0"/>
        <v>3106.6</v>
      </c>
      <c r="N20" s="13">
        <f t="shared" si="0"/>
        <v>69550.9</v>
      </c>
      <c r="O20" s="13" t="e">
        <f t="shared" si="0"/>
        <v>#REF!</v>
      </c>
      <c r="P20" s="13" t="e">
        <f t="shared" si="0"/>
        <v>#REF!</v>
      </c>
      <c r="Q20" s="13" t="e">
        <f t="shared" si="0"/>
        <v>#REF!</v>
      </c>
      <c r="R20" s="58"/>
    </row>
    <row r="21" spans="1:19" s="11" customFormat="1" ht="37.5">
      <c r="A21" s="43" t="s">
        <v>100</v>
      </c>
      <c r="B21" s="12" t="s">
        <v>120</v>
      </c>
      <c r="C21" s="12" t="s">
        <v>124</v>
      </c>
      <c r="D21" s="12"/>
      <c r="E21" s="130"/>
      <c r="F21" s="13">
        <f>F26+F22</f>
        <v>1994.9999999999998</v>
      </c>
      <c r="G21" s="13">
        <f>G26+G22</f>
        <v>151.1</v>
      </c>
      <c r="H21" s="13">
        <f>H26+H22</f>
        <v>1843.8999999999999</v>
      </c>
      <c r="I21" s="13">
        <f>I26+I22</f>
        <v>0</v>
      </c>
      <c r="J21" s="13">
        <f aca="true" t="shared" si="1" ref="J21:Q21">J26</f>
        <v>1576.1</v>
      </c>
      <c r="K21" s="13">
        <f t="shared" si="1"/>
        <v>0</v>
      </c>
      <c r="L21" s="13">
        <f t="shared" si="1"/>
        <v>1576.1</v>
      </c>
      <c r="M21" s="13">
        <f t="shared" si="1"/>
        <v>0</v>
      </c>
      <c r="N21" s="13">
        <f t="shared" si="1"/>
        <v>1576.1</v>
      </c>
      <c r="O21" s="13">
        <f t="shared" si="1"/>
        <v>0</v>
      </c>
      <c r="P21" s="13">
        <f t="shared" si="1"/>
        <v>1576.1</v>
      </c>
      <c r="Q21" s="13">
        <f t="shared" si="1"/>
        <v>0</v>
      </c>
      <c r="R21" s="26"/>
      <c r="S21" s="81"/>
    </row>
    <row r="22" spans="1:19" s="11" customFormat="1" ht="56.25">
      <c r="A22" s="42" t="s">
        <v>483</v>
      </c>
      <c r="B22" s="15" t="s">
        <v>120</v>
      </c>
      <c r="C22" s="15" t="s">
        <v>124</v>
      </c>
      <c r="D22" s="15" t="s">
        <v>277</v>
      </c>
      <c r="E22" s="29"/>
      <c r="F22" s="10">
        <f>F23</f>
        <v>151.1</v>
      </c>
      <c r="G22" s="10">
        <f aca="true" t="shared" si="2" ref="G22:I24">G23</f>
        <v>151.1</v>
      </c>
      <c r="H22" s="10">
        <f t="shared" si="2"/>
        <v>0</v>
      </c>
      <c r="I22" s="10">
        <f t="shared" si="2"/>
        <v>0</v>
      </c>
      <c r="J22" s="13"/>
      <c r="K22" s="13"/>
      <c r="L22" s="13"/>
      <c r="M22" s="13"/>
      <c r="N22" s="13"/>
      <c r="O22" s="13"/>
      <c r="P22" s="13"/>
      <c r="Q22" s="13"/>
      <c r="R22" s="26"/>
      <c r="S22" s="81"/>
    </row>
    <row r="23" spans="1:19" s="11" customFormat="1" ht="37.5">
      <c r="A23" s="8" t="s">
        <v>697</v>
      </c>
      <c r="B23" s="15" t="s">
        <v>120</v>
      </c>
      <c r="C23" s="15" t="s">
        <v>124</v>
      </c>
      <c r="D23" s="29" t="s">
        <v>696</v>
      </c>
      <c r="E23" s="15"/>
      <c r="F23" s="10">
        <f>F24</f>
        <v>151.1</v>
      </c>
      <c r="G23" s="10">
        <f t="shared" si="2"/>
        <v>151.1</v>
      </c>
      <c r="H23" s="10">
        <f t="shared" si="2"/>
        <v>0</v>
      </c>
      <c r="I23" s="10">
        <f t="shared" si="2"/>
        <v>0</v>
      </c>
      <c r="J23" s="13"/>
      <c r="K23" s="13"/>
      <c r="L23" s="13"/>
      <c r="M23" s="13"/>
      <c r="N23" s="13"/>
      <c r="O23" s="13"/>
      <c r="P23" s="13"/>
      <c r="Q23" s="13"/>
      <c r="R23" s="26"/>
      <c r="S23" s="81"/>
    </row>
    <row r="24" spans="1:19" s="11" customFormat="1" ht="168.75">
      <c r="A24" s="129" t="s">
        <v>698</v>
      </c>
      <c r="B24" s="15" t="s">
        <v>120</v>
      </c>
      <c r="C24" s="15" t="s">
        <v>124</v>
      </c>
      <c r="D24" s="35" t="s">
        <v>699</v>
      </c>
      <c r="E24" s="15"/>
      <c r="F24" s="10">
        <f>F25</f>
        <v>151.1</v>
      </c>
      <c r="G24" s="10">
        <f t="shared" si="2"/>
        <v>151.1</v>
      </c>
      <c r="H24" s="10">
        <f t="shared" si="2"/>
        <v>0</v>
      </c>
      <c r="I24" s="10">
        <f t="shared" si="2"/>
        <v>0</v>
      </c>
      <c r="J24" s="13"/>
      <c r="K24" s="13"/>
      <c r="L24" s="13"/>
      <c r="M24" s="13"/>
      <c r="N24" s="13"/>
      <c r="O24" s="13"/>
      <c r="P24" s="13"/>
      <c r="Q24" s="13"/>
      <c r="R24" s="26"/>
      <c r="S24" s="81"/>
    </row>
    <row r="25" spans="1:19" s="11" customFormat="1" ht="37.5">
      <c r="A25" s="42" t="s">
        <v>173</v>
      </c>
      <c r="B25" s="15" t="s">
        <v>120</v>
      </c>
      <c r="C25" s="15" t="s">
        <v>124</v>
      </c>
      <c r="D25" s="55" t="s">
        <v>699</v>
      </c>
      <c r="E25" s="15" t="s">
        <v>174</v>
      </c>
      <c r="F25" s="10">
        <f>G25+H25+I25</f>
        <v>151.1</v>
      </c>
      <c r="G25" s="10">
        <v>151.1</v>
      </c>
      <c r="H25" s="10"/>
      <c r="I25" s="10"/>
      <c r="J25" s="13"/>
      <c r="K25" s="13"/>
      <c r="L25" s="13"/>
      <c r="M25" s="13"/>
      <c r="N25" s="13"/>
      <c r="O25" s="13"/>
      <c r="P25" s="13"/>
      <c r="Q25" s="13"/>
      <c r="R25" s="26"/>
      <c r="S25" s="81"/>
    </row>
    <row r="26" spans="1:19" s="11" customFormat="1" ht="18.75">
      <c r="A26" s="42" t="s">
        <v>209</v>
      </c>
      <c r="B26" s="15" t="s">
        <v>120</v>
      </c>
      <c r="C26" s="15" t="s">
        <v>124</v>
      </c>
      <c r="D26" s="15" t="s">
        <v>240</v>
      </c>
      <c r="E26" s="29"/>
      <c r="F26" s="10">
        <f>F27</f>
        <v>1843.8999999999999</v>
      </c>
      <c r="G26" s="10">
        <f aca="true" t="shared" si="3" ref="G26:Q26">G27</f>
        <v>0</v>
      </c>
      <c r="H26" s="10">
        <f t="shared" si="3"/>
        <v>1843.8999999999999</v>
      </c>
      <c r="I26" s="10">
        <f t="shared" si="3"/>
        <v>0</v>
      </c>
      <c r="J26" s="10">
        <f t="shared" si="3"/>
        <v>1576.1</v>
      </c>
      <c r="K26" s="10">
        <f t="shared" si="3"/>
        <v>0</v>
      </c>
      <c r="L26" s="10">
        <f t="shared" si="3"/>
        <v>1576.1</v>
      </c>
      <c r="M26" s="10">
        <f t="shared" si="3"/>
        <v>0</v>
      </c>
      <c r="N26" s="10">
        <f t="shared" si="3"/>
        <v>1576.1</v>
      </c>
      <c r="O26" s="10">
        <f t="shared" si="3"/>
        <v>0</v>
      </c>
      <c r="P26" s="10">
        <f t="shared" si="3"/>
        <v>1576.1</v>
      </c>
      <c r="Q26" s="10">
        <f t="shared" si="3"/>
        <v>0</v>
      </c>
      <c r="R26" s="26"/>
      <c r="S26" s="81"/>
    </row>
    <row r="27" spans="1:19" s="11" customFormat="1" ht="18.75">
      <c r="A27" s="42" t="s">
        <v>144</v>
      </c>
      <c r="B27" s="15" t="s">
        <v>120</v>
      </c>
      <c r="C27" s="15" t="s">
        <v>307</v>
      </c>
      <c r="D27" s="15" t="s">
        <v>306</v>
      </c>
      <c r="E27" s="29"/>
      <c r="F27" s="10">
        <f>F28+F30</f>
        <v>1843.8999999999999</v>
      </c>
      <c r="G27" s="10">
        <f aca="true" t="shared" si="4" ref="G27:Q27">G28+G30</f>
        <v>0</v>
      </c>
      <c r="H27" s="10">
        <f t="shared" si="4"/>
        <v>1843.8999999999999</v>
      </c>
      <c r="I27" s="10">
        <f t="shared" si="4"/>
        <v>0</v>
      </c>
      <c r="J27" s="10">
        <f t="shared" si="4"/>
        <v>1576.1</v>
      </c>
      <c r="K27" s="10">
        <f t="shared" si="4"/>
        <v>0</v>
      </c>
      <c r="L27" s="10">
        <f t="shared" si="4"/>
        <v>1576.1</v>
      </c>
      <c r="M27" s="10">
        <f t="shared" si="4"/>
        <v>0</v>
      </c>
      <c r="N27" s="10">
        <f t="shared" si="4"/>
        <v>1576.1</v>
      </c>
      <c r="O27" s="10">
        <f t="shared" si="4"/>
        <v>0</v>
      </c>
      <c r="P27" s="10">
        <f t="shared" si="4"/>
        <v>1576.1</v>
      </c>
      <c r="Q27" s="10">
        <f t="shared" si="4"/>
        <v>0</v>
      </c>
      <c r="R27" s="26"/>
      <c r="S27" s="81"/>
    </row>
    <row r="28" spans="1:19" s="11" customFormat="1" ht="37.5">
      <c r="A28" s="42" t="s">
        <v>645</v>
      </c>
      <c r="B28" s="15" t="s">
        <v>120</v>
      </c>
      <c r="C28" s="15" t="s">
        <v>307</v>
      </c>
      <c r="D28" s="15" t="s">
        <v>242</v>
      </c>
      <c r="E28" s="29"/>
      <c r="F28" s="10">
        <f aca="true" t="shared" si="5" ref="F28:Q28">F29</f>
        <v>1492.6</v>
      </c>
      <c r="G28" s="10">
        <f t="shared" si="5"/>
        <v>0</v>
      </c>
      <c r="H28" s="10">
        <f t="shared" si="5"/>
        <v>1492.6</v>
      </c>
      <c r="I28" s="10">
        <f t="shared" si="5"/>
        <v>0</v>
      </c>
      <c r="J28" s="10">
        <f t="shared" si="5"/>
        <v>1263.6</v>
      </c>
      <c r="K28" s="10">
        <f t="shared" si="5"/>
        <v>0</v>
      </c>
      <c r="L28" s="10">
        <f t="shared" si="5"/>
        <v>1263.6</v>
      </c>
      <c r="M28" s="10">
        <f t="shared" si="5"/>
        <v>0</v>
      </c>
      <c r="N28" s="10">
        <f t="shared" si="5"/>
        <v>1263.6</v>
      </c>
      <c r="O28" s="10">
        <f t="shared" si="5"/>
        <v>0</v>
      </c>
      <c r="P28" s="10">
        <f t="shared" si="5"/>
        <v>1263.6</v>
      </c>
      <c r="Q28" s="10">
        <f t="shared" si="5"/>
        <v>0</v>
      </c>
      <c r="R28" s="26"/>
      <c r="S28" s="81"/>
    </row>
    <row r="29" spans="1:19" s="11" customFormat="1" ht="37.5">
      <c r="A29" s="42" t="s">
        <v>173</v>
      </c>
      <c r="B29" s="15" t="s">
        <v>120</v>
      </c>
      <c r="C29" s="15" t="s">
        <v>124</v>
      </c>
      <c r="D29" s="15" t="s">
        <v>242</v>
      </c>
      <c r="E29" s="29">
        <v>120</v>
      </c>
      <c r="F29" s="10">
        <f>G29+H29+I29</f>
        <v>1492.6</v>
      </c>
      <c r="G29" s="10"/>
      <c r="H29" s="10">
        <f>229+1263.6</f>
        <v>1492.6</v>
      </c>
      <c r="I29" s="10"/>
      <c r="J29" s="10">
        <f>K29+L29+M29</f>
        <v>1263.6</v>
      </c>
      <c r="K29" s="10"/>
      <c r="L29" s="10">
        <v>1263.6</v>
      </c>
      <c r="M29" s="10"/>
      <c r="N29" s="10">
        <f>O29+P29+Q29</f>
        <v>1263.6</v>
      </c>
      <c r="O29" s="10">
        <v>0</v>
      </c>
      <c r="P29" s="10">
        <v>1263.6</v>
      </c>
      <c r="Q29" s="10"/>
      <c r="R29" s="26"/>
      <c r="S29" s="81"/>
    </row>
    <row r="30" spans="1:19" s="11" customFormat="1" ht="59.25" customHeight="1">
      <c r="A30" s="42" t="s">
        <v>455</v>
      </c>
      <c r="B30" s="15" t="s">
        <v>120</v>
      </c>
      <c r="C30" s="15" t="s">
        <v>124</v>
      </c>
      <c r="D30" s="15" t="s">
        <v>575</v>
      </c>
      <c r="E30" s="29"/>
      <c r="F30" s="10">
        <f>F31</f>
        <v>351.3</v>
      </c>
      <c r="G30" s="10">
        <f aca="true" t="shared" si="6" ref="G30:Q30">G31</f>
        <v>0</v>
      </c>
      <c r="H30" s="10">
        <f t="shared" si="6"/>
        <v>351.3</v>
      </c>
      <c r="I30" s="10">
        <f t="shared" si="6"/>
        <v>0</v>
      </c>
      <c r="J30" s="10">
        <f t="shared" si="6"/>
        <v>312.5</v>
      </c>
      <c r="K30" s="10">
        <f t="shared" si="6"/>
        <v>0</v>
      </c>
      <c r="L30" s="10">
        <f t="shared" si="6"/>
        <v>312.5</v>
      </c>
      <c r="M30" s="10">
        <f t="shared" si="6"/>
        <v>0</v>
      </c>
      <c r="N30" s="10">
        <f t="shared" si="6"/>
        <v>312.5</v>
      </c>
      <c r="O30" s="10">
        <f t="shared" si="6"/>
        <v>0</v>
      </c>
      <c r="P30" s="10">
        <f t="shared" si="6"/>
        <v>312.5</v>
      </c>
      <c r="Q30" s="10">
        <f t="shared" si="6"/>
        <v>0</v>
      </c>
      <c r="R30" s="26"/>
      <c r="S30" s="81"/>
    </row>
    <row r="31" spans="1:19" s="11" customFormat="1" ht="37.5">
      <c r="A31" s="42" t="s">
        <v>173</v>
      </c>
      <c r="B31" s="15" t="s">
        <v>120</v>
      </c>
      <c r="C31" s="15" t="s">
        <v>124</v>
      </c>
      <c r="D31" s="15" t="s">
        <v>576</v>
      </c>
      <c r="E31" s="29">
        <v>120</v>
      </c>
      <c r="F31" s="10">
        <f>G31+H30+I31</f>
        <v>351.3</v>
      </c>
      <c r="G31" s="10"/>
      <c r="H31" s="10">
        <v>351.3</v>
      </c>
      <c r="I31" s="10"/>
      <c r="J31" s="10">
        <f>K31+L31+M31</f>
        <v>312.5</v>
      </c>
      <c r="K31" s="10"/>
      <c r="L31" s="10">
        <v>312.5</v>
      </c>
      <c r="M31" s="10"/>
      <c r="N31" s="10">
        <f>O31+P31+Q31</f>
        <v>312.5</v>
      </c>
      <c r="O31" s="82"/>
      <c r="P31" s="82">
        <v>312.5</v>
      </c>
      <c r="Q31" s="82"/>
      <c r="R31" s="26"/>
      <c r="S31" s="81"/>
    </row>
    <row r="32" spans="1:19" s="11" customFormat="1" ht="56.25">
      <c r="A32" s="43" t="s">
        <v>197</v>
      </c>
      <c r="B32" s="12" t="s">
        <v>120</v>
      </c>
      <c r="C32" s="12" t="s">
        <v>123</v>
      </c>
      <c r="D32" s="130"/>
      <c r="E32" s="130"/>
      <c r="F32" s="13">
        <f>F37+F42+F33</f>
        <v>1928.8</v>
      </c>
      <c r="G32" s="13">
        <f aca="true" t="shared" si="7" ref="G32:Q32">G37+G42</f>
        <v>0</v>
      </c>
      <c r="H32" s="13">
        <f t="shared" si="7"/>
        <v>1560.3</v>
      </c>
      <c r="I32" s="13">
        <f t="shared" si="7"/>
        <v>324.70000000000005</v>
      </c>
      <c r="J32" s="13">
        <f t="shared" si="7"/>
        <v>2054.9</v>
      </c>
      <c r="K32" s="13">
        <f t="shared" si="7"/>
        <v>0</v>
      </c>
      <c r="L32" s="13">
        <f t="shared" si="7"/>
        <v>1730.2</v>
      </c>
      <c r="M32" s="13">
        <f t="shared" si="7"/>
        <v>324.70000000000005</v>
      </c>
      <c r="N32" s="13">
        <f t="shared" si="7"/>
        <v>2054.9</v>
      </c>
      <c r="O32" s="13">
        <f t="shared" si="7"/>
        <v>0</v>
      </c>
      <c r="P32" s="13">
        <f t="shared" si="7"/>
        <v>1730.2</v>
      </c>
      <c r="Q32" s="13">
        <f t="shared" si="7"/>
        <v>324.70000000000005</v>
      </c>
      <c r="R32" s="26"/>
      <c r="S32" s="81"/>
    </row>
    <row r="33" spans="1:19" s="11" customFormat="1" ht="56.25">
      <c r="A33" s="42" t="s">
        <v>483</v>
      </c>
      <c r="B33" s="15" t="s">
        <v>120</v>
      </c>
      <c r="C33" s="15" t="s">
        <v>123</v>
      </c>
      <c r="D33" s="15" t="s">
        <v>277</v>
      </c>
      <c r="E33" s="130"/>
      <c r="F33" s="10">
        <f>F34</f>
        <v>43.8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81"/>
    </row>
    <row r="34" spans="1:19" s="11" customFormat="1" ht="37.5">
      <c r="A34" s="8" t="s">
        <v>697</v>
      </c>
      <c r="B34" s="15" t="s">
        <v>120</v>
      </c>
      <c r="C34" s="15" t="s">
        <v>123</v>
      </c>
      <c r="D34" s="29" t="s">
        <v>696</v>
      </c>
      <c r="E34" s="130"/>
      <c r="F34" s="10">
        <f>F35</f>
        <v>43.8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/>
      <c r="S34" s="81"/>
    </row>
    <row r="35" spans="1:19" s="11" customFormat="1" ht="168.75">
      <c r="A35" s="129" t="s">
        <v>698</v>
      </c>
      <c r="B35" s="15" t="s">
        <v>120</v>
      </c>
      <c r="C35" s="15" t="s">
        <v>123</v>
      </c>
      <c r="D35" s="35" t="s">
        <v>699</v>
      </c>
      <c r="E35" s="130"/>
      <c r="F35" s="10">
        <f>F36</f>
        <v>43.8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/>
      <c r="S35" s="81"/>
    </row>
    <row r="36" spans="1:19" s="11" customFormat="1" ht="37.5">
      <c r="A36" s="42" t="s">
        <v>173</v>
      </c>
      <c r="B36" s="15" t="s">
        <v>120</v>
      </c>
      <c r="C36" s="15" t="s">
        <v>123</v>
      </c>
      <c r="D36" s="55" t="s">
        <v>699</v>
      </c>
      <c r="E36" s="29">
        <v>120</v>
      </c>
      <c r="F36" s="10">
        <f>G36+H36+I36</f>
        <v>43.8</v>
      </c>
      <c r="G36" s="10">
        <v>43.8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81"/>
    </row>
    <row r="37" spans="1:19" s="11" customFormat="1" ht="22.5" customHeight="1">
      <c r="A37" s="42" t="s">
        <v>339</v>
      </c>
      <c r="B37" s="15" t="s">
        <v>120</v>
      </c>
      <c r="C37" s="15" t="s">
        <v>123</v>
      </c>
      <c r="D37" s="29" t="s">
        <v>235</v>
      </c>
      <c r="E37" s="15"/>
      <c r="F37" s="10">
        <f aca="true" t="shared" si="8" ref="F37:Q38">F38</f>
        <v>324.70000000000005</v>
      </c>
      <c r="G37" s="10">
        <f t="shared" si="8"/>
        <v>0</v>
      </c>
      <c r="H37" s="10">
        <f t="shared" si="8"/>
        <v>0</v>
      </c>
      <c r="I37" s="10">
        <f t="shared" si="8"/>
        <v>324.70000000000005</v>
      </c>
      <c r="J37" s="10">
        <f t="shared" si="8"/>
        <v>324.70000000000005</v>
      </c>
      <c r="K37" s="10">
        <f t="shared" si="8"/>
        <v>0</v>
      </c>
      <c r="L37" s="10">
        <f t="shared" si="8"/>
        <v>0</v>
      </c>
      <c r="M37" s="10">
        <f t="shared" si="8"/>
        <v>324.70000000000005</v>
      </c>
      <c r="N37" s="10">
        <f t="shared" si="8"/>
        <v>324.70000000000005</v>
      </c>
      <c r="O37" s="10">
        <f t="shared" si="8"/>
        <v>0</v>
      </c>
      <c r="P37" s="10">
        <f t="shared" si="8"/>
        <v>0</v>
      </c>
      <c r="Q37" s="10">
        <f t="shared" si="8"/>
        <v>324.70000000000005</v>
      </c>
      <c r="R37" s="26"/>
      <c r="S37" s="81"/>
    </row>
    <row r="38" spans="1:19" s="11" customFormat="1" ht="37.5">
      <c r="A38" s="42" t="s">
        <v>229</v>
      </c>
      <c r="B38" s="15" t="s">
        <v>120</v>
      </c>
      <c r="C38" s="15" t="s">
        <v>123</v>
      </c>
      <c r="D38" s="29" t="s">
        <v>236</v>
      </c>
      <c r="E38" s="15"/>
      <c r="F38" s="10">
        <f t="shared" si="8"/>
        <v>324.70000000000005</v>
      </c>
      <c r="G38" s="10">
        <f t="shared" si="8"/>
        <v>0</v>
      </c>
      <c r="H38" s="10">
        <f t="shared" si="8"/>
        <v>0</v>
      </c>
      <c r="I38" s="10">
        <f t="shared" si="8"/>
        <v>324.70000000000005</v>
      </c>
      <c r="J38" s="10">
        <f t="shared" si="8"/>
        <v>324.70000000000005</v>
      </c>
      <c r="K38" s="10">
        <f t="shared" si="8"/>
        <v>0</v>
      </c>
      <c r="L38" s="10">
        <f t="shared" si="8"/>
        <v>0</v>
      </c>
      <c r="M38" s="10">
        <f t="shared" si="8"/>
        <v>324.70000000000005</v>
      </c>
      <c r="N38" s="10">
        <f t="shared" si="8"/>
        <v>324.70000000000005</v>
      </c>
      <c r="O38" s="10">
        <f t="shared" si="8"/>
        <v>0</v>
      </c>
      <c r="P38" s="10">
        <f t="shared" si="8"/>
        <v>0</v>
      </c>
      <c r="Q38" s="10">
        <f t="shared" si="8"/>
        <v>324.70000000000005</v>
      </c>
      <c r="R38" s="26"/>
      <c r="S38" s="81"/>
    </row>
    <row r="39" spans="1:19" s="11" customFormat="1" ht="40.5" customHeight="1">
      <c r="A39" s="42" t="s">
        <v>562</v>
      </c>
      <c r="B39" s="15" t="s">
        <v>120</v>
      </c>
      <c r="C39" s="15" t="s">
        <v>123</v>
      </c>
      <c r="D39" s="29" t="s">
        <v>118</v>
      </c>
      <c r="E39" s="15"/>
      <c r="F39" s="10">
        <f>F40+F41</f>
        <v>324.70000000000005</v>
      </c>
      <c r="G39" s="10">
        <f aca="true" t="shared" si="9" ref="G39:Q39">G40+G41</f>
        <v>0</v>
      </c>
      <c r="H39" s="10">
        <f t="shared" si="9"/>
        <v>0</v>
      </c>
      <c r="I39" s="10">
        <f t="shared" si="9"/>
        <v>324.70000000000005</v>
      </c>
      <c r="J39" s="10">
        <f t="shared" si="9"/>
        <v>324.70000000000005</v>
      </c>
      <c r="K39" s="10">
        <f t="shared" si="9"/>
        <v>0</v>
      </c>
      <c r="L39" s="10">
        <f t="shared" si="9"/>
        <v>0</v>
      </c>
      <c r="M39" s="10">
        <f t="shared" si="9"/>
        <v>324.70000000000005</v>
      </c>
      <c r="N39" s="10">
        <f t="shared" si="9"/>
        <v>324.70000000000005</v>
      </c>
      <c r="O39" s="10">
        <f t="shared" si="9"/>
        <v>0</v>
      </c>
      <c r="P39" s="10">
        <f t="shared" si="9"/>
        <v>0</v>
      </c>
      <c r="Q39" s="10">
        <f t="shared" si="9"/>
        <v>324.70000000000005</v>
      </c>
      <c r="R39" s="26"/>
      <c r="S39" s="81"/>
    </row>
    <row r="40" spans="1:19" s="11" customFormat="1" ht="37.5">
      <c r="A40" s="42" t="s">
        <v>173</v>
      </c>
      <c r="B40" s="15" t="s">
        <v>120</v>
      </c>
      <c r="C40" s="15" t="s">
        <v>123</v>
      </c>
      <c r="D40" s="29" t="s">
        <v>118</v>
      </c>
      <c r="E40" s="15" t="s">
        <v>174</v>
      </c>
      <c r="F40" s="10">
        <f>G40+H39+I40</f>
        <v>237.3</v>
      </c>
      <c r="G40" s="10"/>
      <c r="H40" s="10"/>
      <c r="I40" s="10">
        <v>237.3</v>
      </c>
      <c r="J40" s="10">
        <f>K40+L40+M40</f>
        <v>237.3</v>
      </c>
      <c r="K40" s="10"/>
      <c r="L40" s="10"/>
      <c r="M40" s="10">
        <v>237.3</v>
      </c>
      <c r="N40" s="10">
        <f>O40+P40+Q40</f>
        <v>237.3</v>
      </c>
      <c r="O40" s="10"/>
      <c r="P40" s="10"/>
      <c r="Q40" s="10">
        <v>237.3</v>
      </c>
      <c r="R40" s="26"/>
      <c r="S40" s="81"/>
    </row>
    <row r="41" spans="1:19" s="11" customFormat="1" ht="37.5">
      <c r="A41" s="42" t="s">
        <v>92</v>
      </c>
      <c r="B41" s="15" t="s">
        <v>120</v>
      </c>
      <c r="C41" s="15" t="s">
        <v>123</v>
      </c>
      <c r="D41" s="29" t="s">
        <v>118</v>
      </c>
      <c r="E41" s="15" t="s">
        <v>177</v>
      </c>
      <c r="F41" s="10">
        <f>G41+H40+I41</f>
        <v>87.4</v>
      </c>
      <c r="G41" s="10"/>
      <c r="H41" s="10"/>
      <c r="I41" s="10">
        <v>87.4</v>
      </c>
      <c r="J41" s="10">
        <f>K41+L41+M41</f>
        <v>87.4</v>
      </c>
      <c r="K41" s="10"/>
      <c r="L41" s="10"/>
      <c r="M41" s="10">
        <v>87.4</v>
      </c>
      <c r="N41" s="10">
        <f>O41+P41+Q41</f>
        <v>87.4</v>
      </c>
      <c r="O41" s="10"/>
      <c r="P41" s="10"/>
      <c r="Q41" s="10">
        <v>87.4</v>
      </c>
      <c r="R41" s="26"/>
      <c r="S41" s="81"/>
    </row>
    <row r="42" spans="1:19" s="11" customFormat="1" ht="18.75">
      <c r="A42" s="42" t="s">
        <v>210</v>
      </c>
      <c r="B42" s="15" t="s">
        <v>120</v>
      </c>
      <c r="C42" s="15" t="s">
        <v>123</v>
      </c>
      <c r="D42" s="29" t="s">
        <v>232</v>
      </c>
      <c r="E42" s="15"/>
      <c r="F42" s="10">
        <f aca="true" t="shared" si="10" ref="F42:Q42">F43+F46</f>
        <v>1560.3</v>
      </c>
      <c r="G42" s="10">
        <f t="shared" si="10"/>
        <v>0</v>
      </c>
      <c r="H42" s="10">
        <f t="shared" si="10"/>
        <v>1560.3</v>
      </c>
      <c r="I42" s="10">
        <f t="shared" si="10"/>
        <v>0</v>
      </c>
      <c r="J42" s="10">
        <f t="shared" si="10"/>
        <v>1730.2</v>
      </c>
      <c r="K42" s="10">
        <f t="shared" si="10"/>
        <v>0</v>
      </c>
      <c r="L42" s="10">
        <f t="shared" si="10"/>
        <v>1730.2</v>
      </c>
      <c r="M42" s="10">
        <f t="shared" si="10"/>
        <v>0</v>
      </c>
      <c r="N42" s="10">
        <f t="shared" si="10"/>
        <v>1730.2</v>
      </c>
      <c r="O42" s="10">
        <f t="shared" si="10"/>
        <v>0</v>
      </c>
      <c r="P42" s="10">
        <f t="shared" si="10"/>
        <v>1730.2</v>
      </c>
      <c r="Q42" s="10">
        <f t="shared" si="10"/>
        <v>0</v>
      </c>
      <c r="R42" s="26"/>
      <c r="S42" s="81"/>
    </row>
    <row r="43" spans="1:19" s="11" customFormat="1" ht="24.75" customHeight="1">
      <c r="A43" s="42" t="s">
        <v>188</v>
      </c>
      <c r="B43" s="15" t="s">
        <v>120</v>
      </c>
      <c r="C43" s="15" t="s">
        <v>123</v>
      </c>
      <c r="D43" s="29" t="s">
        <v>233</v>
      </c>
      <c r="E43" s="15"/>
      <c r="F43" s="10">
        <f>F44+F45</f>
        <v>1211</v>
      </c>
      <c r="G43" s="10">
        <f aca="true" t="shared" si="11" ref="G43:Q43">G44+G45</f>
        <v>0</v>
      </c>
      <c r="H43" s="10">
        <f t="shared" si="11"/>
        <v>1211</v>
      </c>
      <c r="I43" s="10">
        <f t="shared" si="11"/>
        <v>0</v>
      </c>
      <c r="J43" s="10">
        <f t="shared" si="11"/>
        <v>1440</v>
      </c>
      <c r="K43" s="10">
        <f t="shared" si="11"/>
        <v>0</v>
      </c>
      <c r="L43" s="10">
        <f t="shared" si="11"/>
        <v>1440</v>
      </c>
      <c r="M43" s="10">
        <f t="shared" si="11"/>
        <v>0</v>
      </c>
      <c r="N43" s="10">
        <f t="shared" si="11"/>
        <v>1440</v>
      </c>
      <c r="O43" s="10">
        <f t="shared" si="11"/>
        <v>0</v>
      </c>
      <c r="P43" s="10">
        <f t="shared" si="11"/>
        <v>1440</v>
      </c>
      <c r="Q43" s="10">
        <f t="shared" si="11"/>
        <v>0</v>
      </c>
      <c r="R43" s="26"/>
      <c r="S43" s="81"/>
    </row>
    <row r="44" spans="1:19" s="11" customFormat="1" ht="37.5">
      <c r="A44" s="42" t="s">
        <v>173</v>
      </c>
      <c r="B44" s="15" t="s">
        <v>120</v>
      </c>
      <c r="C44" s="15" t="s">
        <v>123</v>
      </c>
      <c r="D44" s="29" t="s">
        <v>233</v>
      </c>
      <c r="E44" s="15" t="s">
        <v>174</v>
      </c>
      <c r="F44" s="10">
        <f>G44+H44+I44</f>
        <v>659.3</v>
      </c>
      <c r="G44" s="10"/>
      <c r="H44" s="10">
        <f>888.3-229</f>
        <v>659.3</v>
      </c>
      <c r="I44" s="10"/>
      <c r="J44" s="10">
        <f>K44+L44+M44</f>
        <v>904.6</v>
      </c>
      <c r="K44" s="10"/>
      <c r="L44" s="10">
        <v>904.6</v>
      </c>
      <c r="M44" s="10"/>
      <c r="N44" s="10">
        <f>O44+P44+Q44</f>
        <v>904.6</v>
      </c>
      <c r="O44" s="10"/>
      <c r="P44" s="10">
        <v>904.6</v>
      </c>
      <c r="Q44" s="10"/>
      <c r="R44" s="26"/>
      <c r="S44" s="81"/>
    </row>
    <row r="45" spans="1:19" s="11" customFormat="1" ht="37.5">
      <c r="A45" s="42" t="s">
        <v>92</v>
      </c>
      <c r="B45" s="15" t="s">
        <v>120</v>
      </c>
      <c r="C45" s="15" t="s">
        <v>123</v>
      </c>
      <c r="D45" s="29" t="s">
        <v>233</v>
      </c>
      <c r="E45" s="15" t="s">
        <v>177</v>
      </c>
      <c r="F45" s="10">
        <f>G45+H45+I45</f>
        <v>551.7</v>
      </c>
      <c r="G45" s="10"/>
      <c r="H45" s="10">
        <v>551.7</v>
      </c>
      <c r="I45" s="10"/>
      <c r="J45" s="10">
        <f>K45+L45+M45</f>
        <v>535.4</v>
      </c>
      <c r="K45" s="10"/>
      <c r="L45" s="10">
        <v>535.4</v>
      </c>
      <c r="M45" s="10"/>
      <c r="N45" s="10">
        <f>O45+P45+Q45</f>
        <v>535.4</v>
      </c>
      <c r="O45" s="10"/>
      <c r="P45" s="10">
        <v>535.4</v>
      </c>
      <c r="Q45" s="10"/>
      <c r="R45" s="26"/>
      <c r="S45" s="81"/>
    </row>
    <row r="46" spans="1:19" s="11" customFormat="1" ht="56.25">
      <c r="A46" s="42" t="s">
        <v>455</v>
      </c>
      <c r="B46" s="15" t="s">
        <v>120</v>
      </c>
      <c r="C46" s="15" t="s">
        <v>123</v>
      </c>
      <c r="D46" s="29" t="s">
        <v>577</v>
      </c>
      <c r="E46" s="15"/>
      <c r="F46" s="10">
        <f>F47</f>
        <v>349.3</v>
      </c>
      <c r="G46" s="10">
        <f aca="true" t="shared" si="12" ref="G46:Q46">G47</f>
        <v>0</v>
      </c>
      <c r="H46" s="10">
        <f t="shared" si="12"/>
        <v>349.3</v>
      </c>
      <c r="I46" s="10">
        <f t="shared" si="12"/>
        <v>0</v>
      </c>
      <c r="J46" s="10">
        <f t="shared" si="12"/>
        <v>290.2</v>
      </c>
      <c r="K46" s="10">
        <f t="shared" si="12"/>
        <v>0</v>
      </c>
      <c r="L46" s="10">
        <f t="shared" si="12"/>
        <v>290.2</v>
      </c>
      <c r="M46" s="10">
        <f t="shared" si="12"/>
        <v>0</v>
      </c>
      <c r="N46" s="10">
        <f t="shared" si="12"/>
        <v>290.2</v>
      </c>
      <c r="O46" s="10">
        <f t="shared" si="12"/>
        <v>0</v>
      </c>
      <c r="P46" s="10">
        <f t="shared" si="12"/>
        <v>290.2</v>
      </c>
      <c r="Q46" s="10">
        <f t="shared" si="12"/>
        <v>0</v>
      </c>
      <c r="R46" s="26"/>
      <c r="S46" s="81"/>
    </row>
    <row r="47" spans="1:19" s="11" customFormat="1" ht="37.5">
      <c r="A47" s="42" t="s">
        <v>173</v>
      </c>
      <c r="B47" s="15" t="s">
        <v>120</v>
      </c>
      <c r="C47" s="15" t="s">
        <v>123</v>
      </c>
      <c r="D47" s="29" t="s">
        <v>577</v>
      </c>
      <c r="E47" s="15" t="s">
        <v>174</v>
      </c>
      <c r="F47" s="10">
        <f>G47+H47+I47</f>
        <v>349.3</v>
      </c>
      <c r="G47" s="10"/>
      <c r="H47" s="10">
        <v>349.3</v>
      </c>
      <c r="I47" s="10"/>
      <c r="J47" s="10">
        <f>K47+L47+M47</f>
        <v>290.2</v>
      </c>
      <c r="K47" s="10"/>
      <c r="L47" s="10">
        <v>290.2</v>
      </c>
      <c r="M47" s="10"/>
      <c r="N47" s="10">
        <f>O47+P47+Q47</f>
        <v>290.2</v>
      </c>
      <c r="O47" s="10"/>
      <c r="P47" s="10">
        <v>290.2</v>
      </c>
      <c r="Q47" s="10"/>
      <c r="R47" s="26"/>
      <c r="S47" s="81"/>
    </row>
    <row r="48" spans="1:19" s="11" customFormat="1" ht="64.5" customHeight="1">
      <c r="A48" s="43" t="s">
        <v>96</v>
      </c>
      <c r="B48" s="12" t="s">
        <v>120</v>
      </c>
      <c r="C48" s="12" t="s">
        <v>121</v>
      </c>
      <c r="D48" s="130"/>
      <c r="E48" s="12"/>
      <c r="F48" s="13">
        <f>F90+F94+F112+F57+F49+F78+F69+F86</f>
        <v>35563.299999999996</v>
      </c>
      <c r="G48" s="13">
        <f>G90+G94+G112+G57+G49+G78+G69+G86</f>
        <v>4083.2000000000003</v>
      </c>
      <c r="H48" s="13">
        <f>H90+H94+H112+H57+H49+H78+H69+H86</f>
        <v>30991.8</v>
      </c>
      <c r="I48" s="13">
        <f>I90+I94+I112+I57+I49+I78+I69+I86</f>
        <v>488.3</v>
      </c>
      <c r="J48" s="13">
        <f aca="true" t="shared" si="13" ref="J48:Q48">J90+J94+J112+J57+J49+J78+J69</f>
        <v>31744.200000000004</v>
      </c>
      <c r="K48" s="13">
        <f t="shared" si="13"/>
        <v>3093.3</v>
      </c>
      <c r="L48" s="13">
        <f t="shared" si="13"/>
        <v>28162.600000000002</v>
      </c>
      <c r="M48" s="13">
        <f t="shared" si="13"/>
        <v>488.3</v>
      </c>
      <c r="N48" s="13">
        <f t="shared" si="13"/>
        <v>31744.200000000004</v>
      </c>
      <c r="O48" s="13">
        <f t="shared" si="13"/>
        <v>3093.3</v>
      </c>
      <c r="P48" s="13">
        <f t="shared" si="13"/>
        <v>28162.600000000002</v>
      </c>
      <c r="Q48" s="13">
        <f t="shared" si="13"/>
        <v>488.3</v>
      </c>
      <c r="R48" s="26"/>
      <c r="S48" s="81"/>
    </row>
    <row r="49" spans="1:19" s="11" customFormat="1" ht="56.25">
      <c r="A49" s="42" t="s">
        <v>469</v>
      </c>
      <c r="B49" s="15" t="s">
        <v>120</v>
      </c>
      <c r="C49" s="15" t="s">
        <v>121</v>
      </c>
      <c r="D49" s="15" t="s">
        <v>252</v>
      </c>
      <c r="E49" s="15"/>
      <c r="F49" s="10">
        <f>F50</f>
        <v>2.1999999999999993</v>
      </c>
      <c r="G49" s="10">
        <f aca="true" t="shared" si="14" ref="G49:Q49">G50</f>
        <v>0</v>
      </c>
      <c r="H49" s="10">
        <f t="shared" si="14"/>
        <v>2.1999999999999993</v>
      </c>
      <c r="I49" s="10">
        <f t="shared" si="14"/>
        <v>0</v>
      </c>
      <c r="J49" s="10">
        <f t="shared" si="14"/>
        <v>169</v>
      </c>
      <c r="K49" s="10">
        <f t="shared" si="14"/>
        <v>0</v>
      </c>
      <c r="L49" s="10">
        <f t="shared" si="14"/>
        <v>169</v>
      </c>
      <c r="M49" s="10">
        <f t="shared" si="14"/>
        <v>0</v>
      </c>
      <c r="N49" s="10">
        <f t="shared" si="14"/>
        <v>169</v>
      </c>
      <c r="O49" s="10">
        <f t="shared" si="14"/>
        <v>0</v>
      </c>
      <c r="P49" s="10">
        <f t="shared" si="14"/>
        <v>169</v>
      </c>
      <c r="Q49" s="10">
        <f t="shared" si="14"/>
        <v>0</v>
      </c>
      <c r="R49" s="26"/>
      <c r="S49" s="81"/>
    </row>
    <row r="50" spans="1:19" s="11" customFormat="1" ht="37.5">
      <c r="A50" s="42" t="s">
        <v>470</v>
      </c>
      <c r="B50" s="15" t="s">
        <v>120</v>
      </c>
      <c r="C50" s="15" t="s">
        <v>121</v>
      </c>
      <c r="D50" s="15" t="s">
        <v>253</v>
      </c>
      <c r="E50" s="15"/>
      <c r="F50" s="10">
        <f>F51+F54</f>
        <v>2.1999999999999993</v>
      </c>
      <c r="G50" s="10">
        <f aca="true" t="shared" si="15" ref="G50:Q50">G51+G54</f>
        <v>0</v>
      </c>
      <c r="H50" s="10">
        <f t="shared" si="15"/>
        <v>2.1999999999999993</v>
      </c>
      <c r="I50" s="10">
        <f t="shared" si="15"/>
        <v>0</v>
      </c>
      <c r="J50" s="10">
        <f t="shared" si="15"/>
        <v>169</v>
      </c>
      <c r="K50" s="10">
        <f t="shared" si="15"/>
        <v>0</v>
      </c>
      <c r="L50" s="10">
        <f t="shared" si="15"/>
        <v>169</v>
      </c>
      <c r="M50" s="10">
        <f t="shared" si="15"/>
        <v>0</v>
      </c>
      <c r="N50" s="10">
        <f t="shared" si="15"/>
        <v>169</v>
      </c>
      <c r="O50" s="10">
        <f t="shared" si="15"/>
        <v>0</v>
      </c>
      <c r="P50" s="10">
        <f t="shared" si="15"/>
        <v>169</v>
      </c>
      <c r="Q50" s="10">
        <f t="shared" si="15"/>
        <v>0</v>
      </c>
      <c r="R50" s="26"/>
      <c r="S50" s="81"/>
    </row>
    <row r="51" spans="1:19" s="11" customFormat="1" ht="37.5">
      <c r="A51" s="42" t="s">
        <v>378</v>
      </c>
      <c r="B51" s="15" t="s">
        <v>120</v>
      </c>
      <c r="C51" s="15" t="s">
        <v>121</v>
      </c>
      <c r="D51" s="15" t="s">
        <v>379</v>
      </c>
      <c r="E51" s="15"/>
      <c r="F51" s="10">
        <f>F52</f>
        <v>2.1999999999999993</v>
      </c>
      <c r="G51" s="10">
        <f aca="true" t="shared" si="16" ref="G51:Q52">G52</f>
        <v>0</v>
      </c>
      <c r="H51" s="10">
        <f t="shared" si="16"/>
        <v>2.1999999999999993</v>
      </c>
      <c r="I51" s="10">
        <f t="shared" si="16"/>
        <v>0</v>
      </c>
      <c r="J51" s="10">
        <f t="shared" si="16"/>
        <v>23</v>
      </c>
      <c r="K51" s="10">
        <f t="shared" si="16"/>
        <v>0</v>
      </c>
      <c r="L51" s="10">
        <f t="shared" si="16"/>
        <v>23</v>
      </c>
      <c r="M51" s="10">
        <f t="shared" si="16"/>
        <v>0</v>
      </c>
      <c r="N51" s="10">
        <f t="shared" si="16"/>
        <v>23</v>
      </c>
      <c r="O51" s="10">
        <f t="shared" si="16"/>
        <v>0</v>
      </c>
      <c r="P51" s="10">
        <f t="shared" si="16"/>
        <v>23</v>
      </c>
      <c r="Q51" s="10">
        <f t="shared" si="16"/>
        <v>0</v>
      </c>
      <c r="R51" s="26"/>
      <c r="S51" s="81"/>
    </row>
    <row r="52" spans="1:19" s="11" customFormat="1" ht="18.75">
      <c r="A52" s="42" t="s">
        <v>222</v>
      </c>
      <c r="B52" s="15" t="s">
        <v>120</v>
      </c>
      <c r="C52" s="15" t="s">
        <v>121</v>
      </c>
      <c r="D52" s="15" t="s">
        <v>380</v>
      </c>
      <c r="E52" s="15"/>
      <c r="F52" s="10">
        <f>F53</f>
        <v>2.1999999999999993</v>
      </c>
      <c r="G52" s="10">
        <f t="shared" si="16"/>
        <v>0</v>
      </c>
      <c r="H52" s="10">
        <f t="shared" si="16"/>
        <v>2.1999999999999993</v>
      </c>
      <c r="I52" s="10">
        <f t="shared" si="16"/>
        <v>0</v>
      </c>
      <c r="J52" s="10">
        <f t="shared" si="16"/>
        <v>23</v>
      </c>
      <c r="K52" s="10">
        <f t="shared" si="16"/>
        <v>0</v>
      </c>
      <c r="L52" s="10">
        <f t="shared" si="16"/>
        <v>23</v>
      </c>
      <c r="M52" s="10">
        <f t="shared" si="16"/>
        <v>0</v>
      </c>
      <c r="N52" s="10">
        <f t="shared" si="16"/>
        <v>23</v>
      </c>
      <c r="O52" s="10">
        <f t="shared" si="16"/>
        <v>0</v>
      </c>
      <c r="P52" s="10">
        <f t="shared" si="16"/>
        <v>23</v>
      </c>
      <c r="Q52" s="10">
        <f t="shared" si="16"/>
        <v>0</v>
      </c>
      <c r="R52" s="26"/>
      <c r="S52" s="81"/>
    </row>
    <row r="53" spans="1:19" s="11" customFormat="1" ht="37.5">
      <c r="A53" s="42" t="s">
        <v>92</v>
      </c>
      <c r="B53" s="15" t="s">
        <v>120</v>
      </c>
      <c r="C53" s="15" t="s">
        <v>121</v>
      </c>
      <c r="D53" s="15" t="s">
        <v>380</v>
      </c>
      <c r="E53" s="15" t="s">
        <v>177</v>
      </c>
      <c r="F53" s="10">
        <f>G53+H53+I53</f>
        <v>2.1999999999999993</v>
      </c>
      <c r="G53" s="10"/>
      <c r="H53" s="10">
        <f>28-25.8</f>
        <v>2.1999999999999993</v>
      </c>
      <c r="I53" s="10"/>
      <c r="J53" s="10">
        <f>K53+L53+M53</f>
        <v>23</v>
      </c>
      <c r="K53" s="10"/>
      <c r="L53" s="10">
        <v>23</v>
      </c>
      <c r="M53" s="10"/>
      <c r="N53" s="10">
        <f>O53+P53+Q53</f>
        <v>23</v>
      </c>
      <c r="O53" s="10"/>
      <c r="P53" s="10">
        <v>23</v>
      </c>
      <c r="Q53" s="10"/>
      <c r="R53" s="26"/>
      <c r="S53" s="81"/>
    </row>
    <row r="54" spans="1:19" s="11" customFormat="1" ht="39" customHeight="1">
      <c r="A54" s="42" t="s">
        <v>412</v>
      </c>
      <c r="B54" s="15" t="s">
        <v>120</v>
      </c>
      <c r="C54" s="15" t="s">
        <v>121</v>
      </c>
      <c r="D54" s="15" t="s">
        <v>376</v>
      </c>
      <c r="E54" s="15"/>
      <c r="F54" s="10">
        <f>F55</f>
        <v>0</v>
      </c>
      <c r="G54" s="10">
        <f aca="true" t="shared" si="17" ref="G54:Q55">G55</f>
        <v>0</v>
      </c>
      <c r="H54" s="10">
        <f t="shared" si="17"/>
        <v>0</v>
      </c>
      <c r="I54" s="10">
        <f t="shared" si="17"/>
        <v>0</v>
      </c>
      <c r="J54" s="10">
        <f t="shared" si="17"/>
        <v>146</v>
      </c>
      <c r="K54" s="10">
        <f t="shared" si="17"/>
        <v>0</v>
      </c>
      <c r="L54" s="10">
        <f t="shared" si="17"/>
        <v>146</v>
      </c>
      <c r="M54" s="10">
        <f t="shared" si="17"/>
        <v>0</v>
      </c>
      <c r="N54" s="10">
        <f t="shared" si="17"/>
        <v>146</v>
      </c>
      <c r="O54" s="10">
        <f t="shared" si="17"/>
        <v>0</v>
      </c>
      <c r="P54" s="10">
        <f t="shared" si="17"/>
        <v>146</v>
      </c>
      <c r="Q54" s="10">
        <f t="shared" si="17"/>
        <v>0</v>
      </c>
      <c r="R54" s="26"/>
      <c r="S54" s="81"/>
    </row>
    <row r="55" spans="1:19" s="11" customFormat="1" ht="18.75">
      <c r="A55" s="42" t="s">
        <v>222</v>
      </c>
      <c r="B55" s="15" t="s">
        <v>120</v>
      </c>
      <c r="C55" s="15" t="s">
        <v>121</v>
      </c>
      <c r="D55" s="15" t="s">
        <v>388</v>
      </c>
      <c r="E55" s="15"/>
      <c r="F55" s="10">
        <f>F56</f>
        <v>0</v>
      </c>
      <c r="G55" s="10">
        <f t="shared" si="17"/>
        <v>0</v>
      </c>
      <c r="H55" s="10">
        <f t="shared" si="17"/>
        <v>0</v>
      </c>
      <c r="I55" s="10">
        <f t="shared" si="17"/>
        <v>0</v>
      </c>
      <c r="J55" s="10">
        <f t="shared" si="17"/>
        <v>146</v>
      </c>
      <c r="K55" s="10">
        <f t="shared" si="17"/>
        <v>0</v>
      </c>
      <c r="L55" s="10">
        <f t="shared" si="17"/>
        <v>146</v>
      </c>
      <c r="M55" s="10">
        <f t="shared" si="17"/>
        <v>0</v>
      </c>
      <c r="N55" s="10">
        <f t="shared" si="17"/>
        <v>146</v>
      </c>
      <c r="O55" s="10">
        <f t="shared" si="17"/>
        <v>0</v>
      </c>
      <c r="P55" s="10">
        <f t="shared" si="17"/>
        <v>146</v>
      </c>
      <c r="Q55" s="10">
        <f t="shared" si="17"/>
        <v>0</v>
      </c>
      <c r="R55" s="26"/>
      <c r="S55" s="81"/>
    </row>
    <row r="56" spans="1:19" s="11" customFormat="1" ht="37.5">
      <c r="A56" s="42" t="s">
        <v>92</v>
      </c>
      <c r="B56" s="15" t="s">
        <v>120</v>
      </c>
      <c r="C56" s="15" t="s">
        <v>121</v>
      </c>
      <c r="D56" s="15" t="s">
        <v>388</v>
      </c>
      <c r="E56" s="15" t="s">
        <v>177</v>
      </c>
      <c r="F56" s="10">
        <f>G56+H56+I56</f>
        <v>0</v>
      </c>
      <c r="G56" s="10"/>
      <c r="H56" s="10"/>
      <c r="I56" s="10"/>
      <c r="J56" s="10">
        <f>K56+L56+M56</f>
        <v>146</v>
      </c>
      <c r="K56" s="10"/>
      <c r="L56" s="10">
        <v>146</v>
      </c>
      <c r="M56" s="10"/>
      <c r="N56" s="10">
        <f>O56+P56+Q56</f>
        <v>146</v>
      </c>
      <c r="O56" s="10"/>
      <c r="P56" s="10">
        <v>146</v>
      </c>
      <c r="Q56" s="10"/>
      <c r="R56" s="26"/>
      <c r="S56" s="81"/>
    </row>
    <row r="57" spans="1:19" s="11" customFormat="1" ht="37.5">
      <c r="A57" s="42" t="s">
        <v>524</v>
      </c>
      <c r="B57" s="15" t="s">
        <v>120</v>
      </c>
      <c r="C57" s="15" t="s">
        <v>121</v>
      </c>
      <c r="D57" s="15" t="s">
        <v>9</v>
      </c>
      <c r="E57" s="15"/>
      <c r="F57" s="10">
        <f>F62+F58</f>
        <v>1797.6</v>
      </c>
      <c r="G57" s="10">
        <f aca="true" t="shared" si="18" ref="G57:Q57">G62+G58</f>
        <v>1724.3</v>
      </c>
      <c r="H57" s="10">
        <f t="shared" si="18"/>
        <v>73.3</v>
      </c>
      <c r="I57" s="10">
        <f t="shared" si="18"/>
        <v>0</v>
      </c>
      <c r="J57" s="10">
        <f t="shared" si="18"/>
        <v>1565.9</v>
      </c>
      <c r="K57" s="10">
        <f t="shared" si="18"/>
        <v>1565.9</v>
      </c>
      <c r="L57" s="10">
        <f t="shared" si="18"/>
        <v>0</v>
      </c>
      <c r="M57" s="10">
        <f t="shared" si="18"/>
        <v>0</v>
      </c>
      <c r="N57" s="10">
        <f t="shared" si="18"/>
        <v>1565.9</v>
      </c>
      <c r="O57" s="10">
        <f t="shared" si="18"/>
        <v>1565.9</v>
      </c>
      <c r="P57" s="10">
        <f t="shared" si="18"/>
        <v>0</v>
      </c>
      <c r="Q57" s="10">
        <f t="shared" si="18"/>
        <v>0</v>
      </c>
      <c r="R57" s="26"/>
      <c r="S57" s="81"/>
    </row>
    <row r="58" spans="1:19" s="11" customFormat="1" ht="37.5">
      <c r="A58" s="42" t="s">
        <v>40</v>
      </c>
      <c r="B58" s="15" t="s">
        <v>120</v>
      </c>
      <c r="C58" s="15" t="s">
        <v>121</v>
      </c>
      <c r="D58" s="15" t="s">
        <v>41</v>
      </c>
      <c r="E58" s="15"/>
      <c r="F58" s="10">
        <f>F59</f>
        <v>388.7</v>
      </c>
      <c r="G58" s="10">
        <f aca="true" t="shared" si="19" ref="G58:Q60">G59</f>
        <v>388.7</v>
      </c>
      <c r="H58" s="10">
        <f t="shared" si="19"/>
        <v>0</v>
      </c>
      <c r="I58" s="10">
        <f t="shared" si="19"/>
        <v>0</v>
      </c>
      <c r="J58" s="10">
        <f t="shared" si="19"/>
        <v>261.4</v>
      </c>
      <c r="K58" s="10">
        <f t="shared" si="19"/>
        <v>261.4</v>
      </c>
      <c r="L58" s="10">
        <f t="shared" si="19"/>
        <v>0</v>
      </c>
      <c r="M58" s="10">
        <f t="shared" si="19"/>
        <v>0</v>
      </c>
      <c r="N58" s="10">
        <f t="shared" si="19"/>
        <v>261.4</v>
      </c>
      <c r="O58" s="10">
        <f t="shared" si="19"/>
        <v>261.4</v>
      </c>
      <c r="P58" s="10">
        <f t="shared" si="19"/>
        <v>0</v>
      </c>
      <c r="Q58" s="10">
        <f t="shared" si="19"/>
        <v>0</v>
      </c>
      <c r="R58" s="26"/>
      <c r="S58" s="81"/>
    </row>
    <row r="59" spans="1:19" s="11" customFormat="1" ht="87" customHeight="1">
      <c r="A59" s="42" t="s">
        <v>434</v>
      </c>
      <c r="B59" s="15" t="s">
        <v>120</v>
      </c>
      <c r="C59" s="15" t="s">
        <v>121</v>
      </c>
      <c r="D59" s="27" t="s">
        <v>433</v>
      </c>
      <c r="E59" s="15"/>
      <c r="F59" s="10">
        <f>F60</f>
        <v>388.7</v>
      </c>
      <c r="G59" s="10">
        <f t="shared" si="19"/>
        <v>388.7</v>
      </c>
      <c r="H59" s="10">
        <f t="shared" si="19"/>
        <v>0</v>
      </c>
      <c r="I59" s="10">
        <f t="shared" si="19"/>
        <v>0</v>
      </c>
      <c r="J59" s="10">
        <f t="shared" si="19"/>
        <v>261.4</v>
      </c>
      <c r="K59" s="10">
        <f t="shared" si="19"/>
        <v>261.4</v>
      </c>
      <c r="L59" s="10">
        <f t="shared" si="19"/>
        <v>0</v>
      </c>
      <c r="M59" s="10">
        <f t="shared" si="19"/>
        <v>0</v>
      </c>
      <c r="N59" s="10">
        <f t="shared" si="19"/>
        <v>261.4</v>
      </c>
      <c r="O59" s="10">
        <f t="shared" si="19"/>
        <v>261.4</v>
      </c>
      <c r="P59" s="10">
        <f t="shared" si="19"/>
        <v>0</v>
      </c>
      <c r="Q59" s="10">
        <f t="shared" si="19"/>
        <v>0</v>
      </c>
      <c r="R59" s="26"/>
      <c r="S59" s="81"/>
    </row>
    <row r="60" spans="1:19" s="11" customFormat="1" ht="117" customHeight="1">
      <c r="A60" s="48" t="s">
        <v>435</v>
      </c>
      <c r="B60" s="15" t="s">
        <v>120</v>
      </c>
      <c r="C60" s="15" t="s">
        <v>121</v>
      </c>
      <c r="D60" s="15" t="s">
        <v>431</v>
      </c>
      <c r="E60" s="15"/>
      <c r="F60" s="10">
        <f>F61</f>
        <v>388.7</v>
      </c>
      <c r="G60" s="10">
        <f t="shared" si="19"/>
        <v>388.7</v>
      </c>
      <c r="H60" s="10">
        <f t="shared" si="19"/>
        <v>0</v>
      </c>
      <c r="I60" s="10">
        <f t="shared" si="19"/>
        <v>0</v>
      </c>
      <c r="J60" s="10">
        <f t="shared" si="19"/>
        <v>261.4</v>
      </c>
      <c r="K60" s="10">
        <f t="shared" si="19"/>
        <v>261.4</v>
      </c>
      <c r="L60" s="10">
        <f t="shared" si="19"/>
        <v>0</v>
      </c>
      <c r="M60" s="10">
        <f t="shared" si="19"/>
        <v>0</v>
      </c>
      <c r="N60" s="10">
        <f t="shared" si="19"/>
        <v>261.4</v>
      </c>
      <c r="O60" s="10">
        <f t="shared" si="19"/>
        <v>261.4</v>
      </c>
      <c r="P60" s="10">
        <f t="shared" si="19"/>
        <v>0</v>
      </c>
      <c r="Q60" s="10">
        <f t="shared" si="19"/>
        <v>0</v>
      </c>
      <c r="R60" s="26"/>
      <c r="S60" s="81"/>
    </row>
    <row r="61" spans="1:19" s="11" customFormat="1" ht="37.5">
      <c r="A61" s="42" t="s">
        <v>92</v>
      </c>
      <c r="B61" s="15" t="s">
        <v>120</v>
      </c>
      <c r="C61" s="15" t="s">
        <v>121</v>
      </c>
      <c r="D61" s="15" t="s">
        <v>431</v>
      </c>
      <c r="E61" s="15" t="s">
        <v>177</v>
      </c>
      <c r="F61" s="10">
        <f>H61+I61+G61</f>
        <v>388.7</v>
      </c>
      <c r="G61" s="10">
        <v>388.7</v>
      </c>
      <c r="H61" s="10"/>
      <c r="I61" s="10"/>
      <c r="J61" s="10">
        <f>L61+M61+K61</f>
        <v>261.4</v>
      </c>
      <c r="K61" s="10">
        <v>261.4</v>
      </c>
      <c r="L61" s="10"/>
      <c r="M61" s="10"/>
      <c r="N61" s="10">
        <f>O61+P61+Q61</f>
        <v>261.4</v>
      </c>
      <c r="O61" s="10">
        <v>261.4</v>
      </c>
      <c r="P61" s="10"/>
      <c r="Q61" s="10"/>
      <c r="R61" s="26"/>
      <c r="S61" s="81"/>
    </row>
    <row r="62" spans="1:19" s="11" customFormat="1" ht="32.25" customHeight="1">
      <c r="A62" s="42" t="s">
        <v>46</v>
      </c>
      <c r="B62" s="15" t="s">
        <v>120</v>
      </c>
      <c r="C62" s="15" t="s">
        <v>121</v>
      </c>
      <c r="D62" s="15" t="s">
        <v>45</v>
      </c>
      <c r="E62" s="15"/>
      <c r="F62" s="10">
        <f>F63</f>
        <v>1408.8999999999999</v>
      </c>
      <c r="G62" s="10">
        <f aca="true" t="shared" si="20" ref="G62:Q62">G63</f>
        <v>1335.6</v>
      </c>
      <c r="H62" s="10">
        <f t="shared" si="20"/>
        <v>73.3</v>
      </c>
      <c r="I62" s="10">
        <f t="shared" si="20"/>
        <v>0</v>
      </c>
      <c r="J62" s="10">
        <f t="shared" si="20"/>
        <v>1304.5</v>
      </c>
      <c r="K62" s="10">
        <f t="shared" si="20"/>
        <v>1304.5</v>
      </c>
      <c r="L62" s="10">
        <f t="shared" si="20"/>
        <v>0</v>
      </c>
      <c r="M62" s="10">
        <f t="shared" si="20"/>
        <v>0</v>
      </c>
      <c r="N62" s="10">
        <f t="shared" si="20"/>
        <v>1304.5</v>
      </c>
      <c r="O62" s="10">
        <f t="shared" si="20"/>
        <v>1304.5</v>
      </c>
      <c r="P62" s="10">
        <f t="shared" si="20"/>
        <v>0</v>
      </c>
      <c r="Q62" s="10">
        <f t="shared" si="20"/>
        <v>0</v>
      </c>
      <c r="R62" s="26"/>
      <c r="S62" s="81"/>
    </row>
    <row r="63" spans="1:19" s="11" customFormat="1" ht="60" customHeight="1">
      <c r="A63" s="42" t="s">
        <v>319</v>
      </c>
      <c r="B63" s="15" t="s">
        <v>120</v>
      </c>
      <c r="C63" s="15" t="s">
        <v>121</v>
      </c>
      <c r="D63" s="15" t="s">
        <v>531</v>
      </c>
      <c r="E63" s="15"/>
      <c r="F63" s="10">
        <f>F66+F64</f>
        <v>1408.8999999999999</v>
      </c>
      <c r="G63" s="10">
        <f aca="true" t="shared" si="21" ref="G63:N63">G66+G64</f>
        <v>1335.6</v>
      </c>
      <c r="H63" s="10">
        <f t="shared" si="21"/>
        <v>73.3</v>
      </c>
      <c r="I63" s="10">
        <f t="shared" si="21"/>
        <v>0</v>
      </c>
      <c r="J63" s="10">
        <f t="shared" si="21"/>
        <v>1304.5</v>
      </c>
      <c r="K63" s="10">
        <f t="shared" si="21"/>
        <v>1304.5</v>
      </c>
      <c r="L63" s="10">
        <f t="shared" si="21"/>
        <v>0</v>
      </c>
      <c r="M63" s="10">
        <f t="shared" si="21"/>
        <v>0</v>
      </c>
      <c r="N63" s="10">
        <f t="shared" si="21"/>
        <v>1304.5</v>
      </c>
      <c r="O63" s="10">
        <f>O66</f>
        <v>1304.5</v>
      </c>
      <c r="P63" s="10">
        <f>P66</f>
        <v>0</v>
      </c>
      <c r="Q63" s="10">
        <f>Q66</f>
        <v>0</v>
      </c>
      <c r="R63" s="26"/>
      <c r="S63" s="81"/>
    </row>
    <row r="64" spans="1:19" s="11" customFormat="1" ht="60" customHeight="1">
      <c r="A64" s="42" t="s">
        <v>188</v>
      </c>
      <c r="B64" s="15" t="s">
        <v>120</v>
      </c>
      <c r="C64" s="15" t="s">
        <v>121</v>
      </c>
      <c r="D64" s="15" t="s">
        <v>706</v>
      </c>
      <c r="E64" s="15"/>
      <c r="F64" s="10">
        <f>F65</f>
        <v>73.3</v>
      </c>
      <c r="G64" s="10">
        <f>G65</f>
        <v>0</v>
      </c>
      <c r="H64" s="10">
        <f>H65</f>
        <v>73.3</v>
      </c>
      <c r="I64" s="10">
        <f>I65</f>
        <v>0</v>
      </c>
      <c r="J64" s="10"/>
      <c r="K64" s="10"/>
      <c r="L64" s="10"/>
      <c r="M64" s="10"/>
      <c r="N64" s="10"/>
      <c r="O64" s="10"/>
      <c r="P64" s="10"/>
      <c r="Q64" s="10"/>
      <c r="R64" s="26"/>
      <c r="S64" s="81"/>
    </row>
    <row r="65" spans="1:19" s="11" customFormat="1" ht="60" customHeight="1">
      <c r="A65" s="42" t="s">
        <v>173</v>
      </c>
      <c r="B65" s="15" t="s">
        <v>120</v>
      </c>
      <c r="C65" s="15" t="s">
        <v>121</v>
      </c>
      <c r="D65" s="15" t="s">
        <v>706</v>
      </c>
      <c r="E65" s="15" t="s">
        <v>174</v>
      </c>
      <c r="F65" s="10">
        <f>G65+H65+I65</f>
        <v>73.3</v>
      </c>
      <c r="G65" s="10"/>
      <c r="H65" s="10">
        <v>73.3</v>
      </c>
      <c r="I65" s="10"/>
      <c r="J65" s="10"/>
      <c r="K65" s="10"/>
      <c r="L65" s="10"/>
      <c r="M65" s="10"/>
      <c r="N65" s="10"/>
      <c r="O65" s="10"/>
      <c r="P65" s="10"/>
      <c r="Q65" s="10"/>
      <c r="R65" s="26"/>
      <c r="S65" s="81"/>
    </row>
    <row r="66" spans="1:19" s="11" customFormat="1" ht="165" customHeight="1">
      <c r="A66" s="42" t="s">
        <v>436</v>
      </c>
      <c r="B66" s="15" t="s">
        <v>120</v>
      </c>
      <c r="C66" s="15" t="s">
        <v>121</v>
      </c>
      <c r="D66" s="15" t="s">
        <v>532</v>
      </c>
      <c r="E66" s="15"/>
      <c r="F66" s="10">
        <f>F67+F68</f>
        <v>1335.6</v>
      </c>
      <c r="G66" s="10">
        <f aca="true" t="shared" si="22" ref="G66:Q66">G67+G68</f>
        <v>1335.6</v>
      </c>
      <c r="H66" s="10">
        <f t="shared" si="22"/>
        <v>0</v>
      </c>
      <c r="I66" s="10">
        <f t="shared" si="22"/>
        <v>0</v>
      </c>
      <c r="J66" s="10">
        <f t="shared" si="22"/>
        <v>1304.5</v>
      </c>
      <c r="K66" s="10">
        <f t="shared" si="22"/>
        <v>1304.5</v>
      </c>
      <c r="L66" s="10">
        <f t="shared" si="22"/>
        <v>0</v>
      </c>
      <c r="M66" s="10">
        <f t="shared" si="22"/>
        <v>0</v>
      </c>
      <c r="N66" s="10">
        <f t="shared" si="22"/>
        <v>1304.5</v>
      </c>
      <c r="O66" s="10">
        <f t="shared" si="22"/>
        <v>1304.5</v>
      </c>
      <c r="P66" s="10">
        <f t="shared" si="22"/>
        <v>0</v>
      </c>
      <c r="Q66" s="10">
        <f t="shared" si="22"/>
        <v>0</v>
      </c>
      <c r="R66" s="26"/>
      <c r="S66" s="81"/>
    </row>
    <row r="67" spans="1:19" s="11" customFormat="1" ht="37.5">
      <c r="A67" s="42" t="s">
        <v>173</v>
      </c>
      <c r="B67" s="15" t="s">
        <v>120</v>
      </c>
      <c r="C67" s="15" t="s">
        <v>121</v>
      </c>
      <c r="D67" s="15" t="s">
        <v>532</v>
      </c>
      <c r="E67" s="15" t="s">
        <v>174</v>
      </c>
      <c r="F67" s="10">
        <f>G67+H67+I67</f>
        <v>992.1</v>
      </c>
      <c r="G67" s="10">
        <f>1012.9-20.8</f>
        <v>992.1</v>
      </c>
      <c r="H67" s="10"/>
      <c r="I67" s="10"/>
      <c r="J67" s="10">
        <f>K67+L67+M67</f>
        <v>981.8</v>
      </c>
      <c r="K67" s="10">
        <v>981.8</v>
      </c>
      <c r="L67" s="10"/>
      <c r="M67" s="10"/>
      <c r="N67" s="10">
        <f>O67+P67+Q67</f>
        <v>981.8</v>
      </c>
      <c r="O67" s="10">
        <v>981.8</v>
      </c>
      <c r="P67" s="82"/>
      <c r="Q67" s="82"/>
      <c r="R67" s="26"/>
      <c r="S67" s="81"/>
    </row>
    <row r="68" spans="1:19" s="11" customFormat="1" ht="37.5">
      <c r="A68" s="42" t="s">
        <v>92</v>
      </c>
      <c r="B68" s="15" t="s">
        <v>120</v>
      </c>
      <c r="C68" s="15" t="s">
        <v>121</v>
      </c>
      <c r="D68" s="15" t="s">
        <v>532</v>
      </c>
      <c r="E68" s="15" t="s">
        <v>177</v>
      </c>
      <c r="F68" s="10">
        <f>G68+H68+I68</f>
        <v>343.5</v>
      </c>
      <c r="G68" s="10">
        <f>20.8+322.7</f>
        <v>343.5</v>
      </c>
      <c r="H68" s="10"/>
      <c r="I68" s="10"/>
      <c r="J68" s="10">
        <f>K68+L68+M68</f>
        <v>322.7</v>
      </c>
      <c r="K68" s="10">
        <v>322.7</v>
      </c>
      <c r="L68" s="10"/>
      <c r="M68" s="10"/>
      <c r="N68" s="10">
        <f>O68+P68+Q68</f>
        <v>322.7</v>
      </c>
      <c r="O68" s="10">
        <v>322.7</v>
      </c>
      <c r="P68" s="82"/>
      <c r="Q68" s="82"/>
      <c r="R68" s="26"/>
      <c r="S68" s="81"/>
    </row>
    <row r="69" spans="1:19" s="11" customFormat="1" ht="37.5">
      <c r="A69" s="42" t="s">
        <v>626</v>
      </c>
      <c r="B69" s="15" t="s">
        <v>120</v>
      </c>
      <c r="C69" s="15" t="s">
        <v>121</v>
      </c>
      <c r="D69" s="15" t="s">
        <v>263</v>
      </c>
      <c r="E69" s="15"/>
      <c r="F69" s="10">
        <f>F70</f>
        <v>1567.4</v>
      </c>
      <c r="G69" s="10">
        <f aca="true" t="shared" si="23" ref="G69:Q70">G70</f>
        <v>299.70000000000005</v>
      </c>
      <c r="H69" s="10">
        <f t="shared" si="23"/>
        <v>1267.7</v>
      </c>
      <c r="I69" s="10">
        <f t="shared" si="23"/>
        <v>0</v>
      </c>
      <c r="J69" s="10">
        <f t="shared" si="23"/>
        <v>1704.4</v>
      </c>
      <c r="K69" s="10">
        <f t="shared" si="23"/>
        <v>299.70000000000005</v>
      </c>
      <c r="L69" s="10">
        <f t="shared" si="23"/>
        <v>1404.7</v>
      </c>
      <c r="M69" s="10">
        <f t="shared" si="23"/>
        <v>0</v>
      </c>
      <c r="N69" s="10">
        <f t="shared" si="23"/>
        <v>1704.4</v>
      </c>
      <c r="O69" s="10">
        <f t="shared" si="23"/>
        <v>299.70000000000005</v>
      </c>
      <c r="P69" s="10">
        <f t="shared" si="23"/>
        <v>1404.7</v>
      </c>
      <c r="Q69" s="10">
        <f t="shared" si="23"/>
        <v>0</v>
      </c>
      <c r="R69" s="26"/>
      <c r="S69" s="81"/>
    </row>
    <row r="70" spans="1:19" s="11" customFormat="1" ht="37.5">
      <c r="A70" s="42" t="s">
        <v>627</v>
      </c>
      <c r="B70" s="15" t="s">
        <v>120</v>
      </c>
      <c r="C70" s="15" t="s">
        <v>121</v>
      </c>
      <c r="D70" s="15" t="s">
        <v>623</v>
      </c>
      <c r="E70" s="15"/>
      <c r="F70" s="10">
        <f>F71</f>
        <v>1567.4</v>
      </c>
      <c r="G70" s="10">
        <f t="shared" si="23"/>
        <v>299.70000000000005</v>
      </c>
      <c r="H70" s="10">
        <f t="shared" si="23"/>
        <v>1267.7</v>
      </c>
      <c r="I70" s="10">
        <f t="shared" si="23"/>
        <v>0</v>
      </c>
      <c r="J70" s="10">
        <f t="shared" si="23"/>
        <v>1704.4</v>
      </c>
      <c r="K70" s="10">
        <f t="shared" si="23"/>
        <v>299.70000000000005</v>
      </c>
      <c r="L70" s="10">
        <f t="shared" si="23"/>
        <v>1404.7</v>
      </c>
      <c r="M70" s="10">
        <f t="shared" si="23"/>
        <v>0</v>
      </c>
      <c r="N70" s="10">
        <f t="shared" si="23"/>
        <v>1704.4</v>
      </c>
      <c r="O70" s="10">
        <f t="shared" si="23"/>
        <v>299.70000000000005</v>
      </c>
      <c r="P70" s="10">
        <f t="shared" si="23"/>
        <v>1404.7</v>
      </c>
      <c r="Q70" s="10">
        <f t="shared" si="23"/>
        <v>0</v>
      </c>
      <c r="R70" s="26"/>
      <c r="S70" s="81"/>
    </row>
    <row r="71" spans="1:19" s="11" customFormat="1" ht="37.5">
      <c r="A71" s="42" t="s">
        <v>628</v>
      </c>
      <c r="B71" s="15" t="s">
        <v>120</v>
      </c>
      <c r="C71" s="15" t="s">
        <v>121</v>
      </c>
      <c r="D71" s="15" t="s">
        <v>624</v>
      </c>
      <c r="E71" s="15"/>
      <c r="F71" s="10">
        <f>F75+F72</f>
        <v>1567.4</v>
      </c>
      <c r="G71" s="10">
        <f aca="true" t="shared" si="24" ref="G71:Q71">G75+G72</f>
        <v>299.70000000000005</v>
      </c>
      <c r="H71" s="10">
        <f t="shared" si="24"/>
        <v>1267.7</v>
      </c>
      <c r="I71" s="10">
        <f t="shared" si="24"/>
        <v>0</v>
      </c>
      <c r="J71" s="10">
        <f t="shared" si="24"/>
        <v>1704.4</v>
      </c>
      <c r="K71" s="10">
        <f t="shared" si="24"/>
        <v>299.70000000000005</v>
      </c>
      <c r="L71" s="10">
        <f t="shared" si="24"/>
        <v>1404.7</v>
      </c>
      <c r="M71" s="10">
        <f t="shared" si="24"/>
        <v>0</v>
      </c>
      <c r="N71" s="10">
        <f t="shared" si="24"/>
        <v>1704.4</v>
      </c>
      <c r="O71" s="10">
        <f t="shared" si="24"/>
        <v>299.70000000000005</v>
      </c>
      <c r="P71" s="10">
        <f t="shared" si="24"/>
        <v>1404.7</v>
      </c>
      <c r="Q71" s="10">
        <f t="shared" si="24"/>
        <v>0</v>
      </c>
      <c r="R71" s="26"/>
      <c r="S71" s="81"/>
    </row>
    <row r="72" spans="1:19" s="11" customFormat="1" ht="26.25" customHeight="1">
      <c r="A72" s="42" t="s">
        <v>188</v>
      </c>
      <c r="B72" s="15" t="s">
        <v>120</v>
      </c>
      <c r="C72" s="15" t="s">
        <v>121</v>
      </c>
      <c r="D72" s="15" t="s">
        <v>633</v>
      </c>
      <c r="E72" s="15"/>
      <c r="F72" s="10">
        <f>F73+F74</f>
        <v>1267.7</v>
      </c>
      <c r="G72" s="10">
        <f aca="true" t="shared" si="25" ref="G72:Q72">G73+G74</f>
        <v>0</v>
      </c>
      <c r="H72" s="10">
        <f t="shared" si="25"/>
        <v>1267.7</v>
      </c>
      <c r="I72" s="10">
        <f t="shared" si="25"/>
        <v>0</v>
      </c>
      <c r="J72" s="10">
        <f t="shared" si="25"/>
        <v>1404.7</v>
      </c>
      <c r="K72" s="10">
        <f t="shared" si="25"/>
        <v>0</v>
      </c>
      <c r="L72" s="10">
        <f t="shared" si="25"/>
        <v>1404.7</v>
      </c>
      <c r="M72" s="10">
        <f t="shared" si="25"/>
        <v>0</v>
      </c>
      <c r="N72" s="10">
        <f t="shared" si="25"/>
        <v>1404.7</v>
      </c>
      <c r="O72" s="10">
        <f t="shared" si="25"/>
        <v>0</v>
      </c>
      <c r="P72" s="10">
        <f t="shared" si="25"/>
        <v>1404.7</v>
      </c>
      <c r="Q72" s="10">
        <f t="shared" si="25"/>
        <v>0</v>
      </c>
      <c r="R72" s="26"/>
      <c r="S72" s="81"/>
    </row>
    <row r="73" spans="1:19" s="11" customFormat="1" ht="37.5">
      <c r="A73" s="42" t="s">
        <v>173</v>
      </c>
      <c r="B73" s="15" t="s">
        <v>120</v>
      </c>
      <c r="C73" s="15" t="s">
        <v>121</v>
      </c>
      <c r="D73" s="15" t="s">
        <v>633</v>
      </c>
      <c r="E73" s="15" t="s">
        <v>174</v>
      </c>
      <c r="F73" s="10">
        <f>G73+H73+I73</f>
        <v>1130.9</v>
      </c>
      <c r="G73" s="10"/>
      <c r="H73" s="10">
        <f>1066.9+29.7+26+5.2+3.1</f>
        <v>1130.9</v>
      </c>
      <c r="I73" s="10"/>
      <c r="J73" s="10">
        <f>K73+L73+M73</f>
        <v>1280</v>
      </c>
      <c r="K73" s="10"/>
      <c r="L73" s="10">
        <v>1280</v>
      </c>
      <c r="M73" s="10"/>
      <c r="N73" s="10">
        <f>O73+P73+Q73</f>
        <v>1280</v>
      </c>
      <c r="O73" s="10"/>
      <c r="P73" s="10">
        <v>1280</v>
      </c>
      <c r="Q73" s="10"/>
      <c r="R73" s="26"/>
      <c r="S73" s="81"/>
    </row>
    <row r="74" spans="1:19" s="11" customFormat="1" ht="37.5">
      <c r="A74" s="42" t="s">
        <v>92</v>
      </c>
      <c r="B74" s="15" t="s">
        <v>120</v>
      </c>
      <c r="C74" s="15" t="s">
        <v>121</v>
      </c>
      <c r="D74" s="15" t="s">
        <v>633</v>
      </c>
      <c r="E74" s="15" t="s">
        <v>177</v>
      </c>
      <c r="F74" s="10">
        <f>G74+H74+I74</f>
        <v>136.8</v>
      </c>
      <c r="G74" s="10"/>
      <c r="H74" s="10">
        <f>152.3-15.5</f>
        <v>136.8</v>
      </c>
      <c r="I74" s="10"/>
      <c r="J74" s="10">
        <f>K74+L74+M74</f>
        <v>124.7</v>
      </c>
      <c r="K74" s="10"/>
      <c r="L74" s="10">
        <v>124.7</v>
      </c>
      <c r="M74" s="10"/>
      <c r="N74" s="10">
        <f>O74+P74+Q74</f>
        <v>124.7</v>
      </c>
      <c r="O74" s="10"/>
      <c r="P74" s="10">
        <v>124.7</v>
      </c>
      <c r="Q74" s="10"/>
      <c r="R74" s="26"/>
      <c r="S74" s="81"/>
    </row>
    <row r="75" spans="1:19" s="11" customFormat="1" ht="100.5" customHeight="1">
      <c r="A75" s="48" t="s">
        <v>218</v>
      </c>
      <c r="B75" s="15" t="s">
        <v>120</v>
      </c>
      <c r="C75" s="15" t="s">
        <v>121</v>
      </c>
      <c r="D75" s="15" t="s">
        <v>625</v>
      </c>
      <c r="E75" s="15"/>
      <c r="F75" s="10">
        <f>F76+F77</f>
        <v>299.70000000000005</v>
      </c>
      <c r="G75" s="10">
        <f aca="true" t="shared" si="26" ref="G75:Q75">G76+G77</f>
        <v>299.70000000000005</v>
      </c>
      <c r="H75" s="10">
        <f t="shared" si="26"/>
        <v>0</v>
      </c>
      <c r="I75" s="10">
        <f t="shared" si="26"/>
        <v>0</v>
      </c>
      <c r="J75" s="10">
        <f t="shared" si="26"/>
        <v>299.70000000000005</v>
      </c>
      <c r="K75" s="10">
        <f t="shared" si="26"/>
        <v>299.70000000000005</v>
      </c>
      <c r="L75" s="10">
        <f t="shared" si="26"/>
        <v>0</v>
      </c>
      <c r="M75" s="10">
        <f t="shared" si="26"/>
        <v>0</v>
      </c>
      <c r="N75" s="10">
        <f t="shared" si="26"/>
        <v>299.70000000000005</v>
      </c>
      <c r="O75" s="10">
        <f t="shared" si="26"/>
        <v>299.70000000000005</v>
      </c>
      <c r="P75" s="10">
        <f t="shared" si="26"/>
        <v>0</v>
      </c>
      <c r="Q75" s="10">
        <f t="shared" si="26"/>
        <v>0</v>
      </c>
      <c r="R75" s="26"/>
      <c r="S75" s="81"/>
    </row>
    <row r="76" spans="1:19" s="11" customFormat="1" ht="37.5">
      <c r="A76" s="42" t="s">
        <v>173</v>
      </c>
      <c r="B76" s="15" t="s">
        <v>120</v>
      </c>
      <c r="C76" s="15" t="s">
        <v>121</v>
      </c>
      <c r="D76" s="15" t="s">
        <v>625</v>
      </c>
      <c r="E76" s="15" t="s">
        <v>174</v>
      </c>
      <c r="F76" s="10">
        <v>149.8</v>
      </c>
      <c r="G76" s="10">
        <v>149.8</v>
      </c>
      <c r="H76" s="10"/>
      <c r="I76" s="10"/>
      <c r="J76" s="10">
        <f>K76+L75+M76</f>
        <v>219.8</v>
      </c>
      <c r="K76" s="10">
        <v>219.8</v>
      </c>
      <c r="L76" s="10"/>
      <c r="M76" s="10"/>
      <c r="N76" s="10">
        <f>O76+P75+Q76</f>
        <v>219.8</v>
      </c>
      <c r="O76" s="10">
        <v>219.8</v>
      </c>
      <c r="P76" s="18"/>
      <c r="Q76" s="18"/>
      <c r="R76" s="26"/>
      <c r="S76" s="81"/>
    </row>
    <row r="77" spans="1:19" s="11" customFormat="1" ht="37.5">
      <c r="A77" s="42" t="s">
        <v>92</v>
      </c>
      <c r="B77" s="15" t="s">
        <v>120</v>
      </c>
      <c r="C77" s="15" t="s">
        <v>121</v>
      </c>
      <c r="D77" s="15" t="s">
        <v>625</v>
      </c>
      <c r="E77" s="15" t="s">
        <v>177</v>
      </c>
      <c r="F77" s="10">
        <v>149.9</v>
      </c>
      <c r="G77" s="10">
        <v>149.9</v>
      </c>
      <c r="H77" s="10"/>
      <c r="I77" s="10"/>
      <c r="J77" s="10">
        <f>K77+L76+M77</f>
        <v>79.9</v>
      </c>
      <c r="K77" s="10">
        <v>79.9</v>
      </c>
      <c r="L77" s="10"/>
      <c r="M77" s="10"/>
      <c r="N77" s="10">
        <f>O77+P76+Q77</f>
        <v>79.9</v>
      </c>
      <c r="O77" s="10">
        <v>79.9</v>
      </c>
      <c r="P77" s="18"/>
      <c r="Q77" s="18"/>
      <c r="R77" s="26"/>
      <c r="S77" s="81"/>
    </row>
    <row r="78" spans="1:19" s="11" customFormat="1" ht="63" customHeight="1">
      <c r="A78" s="42" t="s">
        <v>538</v>
      </c>
      <c r="B78" s="15" t="s">
        <v>120</v>
      </c>
      <c r="C78" s="15" t="s">
        <v>121</v>
      </c>
      <c r="D78" s="29" t="s">
        <v>246</v>
      </c>
      <c r="E78" s="15"/>
      <c r="F78" s="10">
        <f>F79</f>
        <v>1249.7</v>
      </c>
      <c r="G78" s="10">
        <f aca="true" t="shared" si="27" ref="G78:Q79">G79</f>
        <v>1235.3</v>
      </c>
      <c r="H78" s="10">
        <f t="shared" si="27"/>
        <v>14.4</v>
      </c>
      <c r="I78" s="10">
        <f t="shared" si="27"/>
        <v>0</v>
      </c>
      <c r="J78" s="10">
        <f t="shared" si="27"/>
        <v>1207.8</v>
      </c>
      <c r="K78" s="10">
        <f t="shared" si="27"/>
        <v>1207.8</v>
      </c>
      <c r="L78" s="10">
        <f t="shared" si="27"/>
        <v>0</v>
      </c>
      <c r="M78" s="10">
        <f t="shared" si="27"/>
        <v>0</v>
      </c>
      <c r="N78" s="10">
        <f t="shared" si="27"/>
        <v>1207.8</v>
      </c>
      <c r="O78" s="10">
        <f t="shared" si="27"/>
        <v>1207.8</v>
      </c>
      <c r="P78" s="10">
        <f t="shared" si="27"/>
        <v>0</v>
      </c>
      <c r="Q78" s="10">
        <f t="shared" si="27"/>
        <v>0</v>
      </c>
      <c r="R78" s="26"/>
      <c r="S78" s="81"/>
    </row>
    <row r="79" spans="1:19" s="11" customFormat="1" ht="40.5" customHeight="1">
      <c r="A79" s="42" t="s">
        <v>195</v>
      </c>
      <c r="B79" s="15" t="s">
        <v>120</v>
      </c>
      <c r="C79" s="15" t="s">
        <v>121</v>
      </c>
      <c r="D79" s="29" t="s">
        <v>61</v>
      </c>
      <c r="E79" s="15"/>
      <c r="F79" s="10">
        <f>F80</f>
        <v>1249.7</v>
      </c>
      <c r="G79" s="10">
        <f t="shared" si="27"/>
        <v>1235.3</v>
      </c>
      <c r="H79" s="10">
        <f t="shared" si="27"/>
        <v>14.4</v>
      </c>
      <c r="I79" s="10">
        <f t="shared" si="27"/>
        <v>0</v>
      </c>
      <c r="J79" s="10">
        <f t="shared" si="27"/>
        <v>1207.8</v>
      </c>
      <c r="K79" s="10">
        <f t="shared" si="27"/>
        <v>1207.8</v>
      </c>
      <c r="L79" s="10">
        <f t="shared" si="27"/>
        <v>0</v>
      </c>
      <c r="M79" s="10">
        <f t="shared" si="27"/>
        <v>0</v>
      </c>
      <c r="N79" s="10">
        <f t="shared" si="27"/>
        <v>1207.8</v>
      </c>
      <c r="O79" s="10">
        <f t="shared" si="27"/>
        <v>1207.8</v>
      </c>
      <c r="P79" s="10">
        <f t="shared" si="27"/>
        <v>0</v>
      </c>
      <c r="Q79" s="10">
        <f t="shared" si="27"/>
        <v>0</v>
      </c>
      <c r="R79" s="26"/>
      <c r="S79" s="81"/>
    </row>
    <row r="80" spans="1:19" s="11" customFormat="1" ht="61.5" customHeight="1">
      <c r="A80" s="42" t="s">
        <v>405</v>
      </c>
      <c r="B80" s="15" t="s">
        <v>120</v>
      </c>
      <c r="C80" s="15" t="s">
        <v>121</v>
      </c>
      <c r="D80" s="29" t="s">
        <v>404</v>
      </c>
      <c r="E80" s="15"/>
      <c r="F80" s="10">
        <f>F83+F81</f>
        <v>1249.7</v>
      </c>
      <c r="G80" s="10">
        <f>G83+G81</f>
        <v>1235.3</v>
      </c>
      <c r="H80" s="10">
        <f>H83+H81</f>
        <v>14.4</v>
      </c>
      <c r="I80" s="10">
        <f>I83+I81</f>
        <v>0</v>
      </c>
      <c r="J80" s="10">
        <f aca="true" t="shared" si="28" ref="J80:Q80">J83</f>
        <v>1207.8</v>
      </c>
      <c r="K80" s="10">
        <f t="shared" si="28"/>
        <v>1207.8</v>
      </c>
      <c r="L80" s="10">
        <f t="shared" si="28"/>
        <v>0</v>
      </c>
      <c r="M80" s="10">
        <f t="shared" si="28"/>
        <v>0</v>
      </c>
      <c r="N80" s="10">
        <f t="shared" si="28"/>
        <v>1207.8</v>
      </c>
      <c r="O80" s="10">
        <f t="shared" si="28"/>
        <v>1207.8</v>
      </c>
      <c r="P80" s="10">
        <f t="shared" si="28"/>
        <v>0</v>
      </c>
      <c r="Q80" s="10">
        <f t="shared" si="28"/>
        <v>0</v>
      </c>
      <c r="R80" s="26"/>
      <c r="S80" s="81"/>
    </row>
    <row r="81" spans="1:19" s="11" customFormat="1" ht="61.5" customHeight="1">
      <c r="A81" s="42" t="s">
        <v>188</v>
      </c>
      <c r="B81" s="15" t="s">
        <v>120</v>
      </c>
      <c r="C81" s="15" t="s">
        <v>121</v>
      </c>
      <c r="D81" s="29" t="s">
        <v>707</v>
      </c>
      <c r="E81" s="15"/>
      <c r="F81" s="10">
        <f>F82</f>
        <v>14.4</v>
      </c>
      <c r="G81" s="10">
        <f>G82</f>
        <v>0</v>
      </c>
      <c r="H81" s="10">
        <f>H82</f>
        <v>14.4</v>
      </c>
      <c r="I81" s="10">
        <f>I82</f>
        <v>0</v>
      </c>
      <c r="J81" s="10"/>
      <c r="K81" s="10"/>
      <c r="L81" s="10"/>
      <c r="M81" s="10"/>
      <c r="N81" s="10"/>
      <c r="O81" s="10"/>
      <c r="P81" s="10"/>
      <c r="Q81" s="10"/>
      <c r="R81" s="26"/>
      <c r="S81" s="81"/>
    </row>
    <row r="82" spans="1:19" s="11" customFormat="1" ht="61.5" customHeight="1">
      <c r="A82" s="42" t="s">
        <v>173</v>
      </c>
      <c r="B82" s="15" t="s">
        <v>120</v>
      </c>
      <c r="C82" s="15" t="s">
        <v>121</v>
      </c>
      <c r="D82" s="29" t="s">
        <v>707</v>
      </c>
      <c r="E82" s="15" t="s">
        <v>174</v>
      </c>
      <c r="F82" s="10">
        <f>G82+H82+I82</f>
        <v>14.4</v>
      </c>
      <c r="G82" s="10"/>
      <c r="H82" s="10">
        <v>14.4</v>
      </c>
      <c r="I82" s="10"/>
      <c r="J82" s="10"/>
      <c r="K82" s="10"/>
      <c r="L82" s="10"/>
      <c r="M82" s="10"/>
      <c r="N82" s="10"/>
      <c r="O82" s="10"/>
      <c r="P82" s="10"/>
      <c r="Q82" s="10"/>
      <c r="R82" s="26"/>
      <c r="S82" s="81"/>
    </row>
    <row r="83" spans="1:19" s="11" customFormat="1" ht="102.75" customHeight="1">
      <c r="A83" s="42" t="s">
        <v>437</v>
      </c>
      <c r="B83" s="15" t="s">
        <v>120</v>
      </c>
      <c r="C83" s="15" t="s">
        <v>121</v>
      </c>
      <c r="D83" s="29" t="s">
        <v>438</v>
      </c>
      <c r="E83" s="15"/>
      <c r="F83" s="10">
        <f>F84+F85</f>
        <v>1235.3</v>
      </c>
      <c r="G83" s="10">
        <f aca="true" t="shared" si="29" ref="G83:Q83">G84+G85</f>
        <v>1235.3</v>
      </c>
      <c r="H83" s="10">
        <f t="shared" si="29"/>
        <v>0</v>
      </c>
      <c r="I83" s="10">
        <f t="shared" si="29"/>
        <v>0</v>
      </c>
      <c r="J83" s="10">
        <f t="shared" si="29"/>
        <v>1207.8</v>
      </c>
      <c r="K83" s="10">
        <f t="shared" si="29"/>
        <v>1207.8</v>
      </c>
      <c r="L83" s="10">
        <f t="shared" si="29"/>
        <v>0</v>
      </c>
      <c r="M83" s="10">
        <f t="shared" si="29"/>
        <v>0</v>
      </c>
      <c r="N83" s="10">
        <f t="shared" si="29"/>
        <v>1207.8</v>
      </c>
      <c r="O83" s="10">
        <f t="shared" si="29"/>
        <v>1207.8</v>
      </c>
      <c r="P83" s="10">
        <f t="shared" si="29"/>
        <v>0</v>
      </c>
      <c r="Q83" s="10">
        <f t="shared" si="29"/>
        <v>0</v>
      </c>
      <c r="R83" s="26"/>
      <c r="S83" s="81"/>
    </row>
    <row r="84" spans="1:19" s="11" customFormat="1" ht="37.5">
      <c r="A84" s="42" t="s">
        <v>173</v>
      </c>
      <c r="B84" s="15" t="s">
        <v>120</v>
      </c>
      <c r="C84" s="15" t="s">
        <v>121</v>
      </c>
      <c r="D84" s="29" t="s">
        <v>438</v>
      </c>
      <c r="E84" s="15" t="s">
        <v>174</v>
      </c>
      <c r="F84" s="10">
        <f>G84+H84+I84</f>
        <v>856.0999999999999</v>
      </c>
      <c r="G84" s="10">
        <f>863.3-7.2</f>
        <v>856.0999999999999</v>
      </c>
      <c r="H84" s="10"/>
      <c r="I84" s="10"/>
      <c r="J84" s="10">
        <f>K84+L84+M84</f>
        <v>835.8</v>
      </c>
      <c r="K84" s="10">
        <v>835.8</v>
      </c>
      <c r="L84" s="10"/>
      <c r="M84" s="10"/>
      <c r="N84" s="10">
        <f>O84+P84+Q84</f>
        <v>835.8</v>
      </c>
      <c r="O84" s="10">
        <v>835.8</v>
      </c>
      <c r="P84" s="82"/>
      <c r="Q84" s="82"/>
      <c r="R84" s="26"/>
      <c r="S84" s="81"/>
    </row>
    <row r="85" spans="1:19" s="11" customFormat="1" ht="37.5">
      <c r="A85" s="42" t="s">
        <v>92</v>
      </c>
      <c r="B85" s="15" t="s">
        <v>120</v>
      </c>
      <c r="C85" s="15" t="s">
        <v>121</v>
      </c>
      <c r="D85" s="29" t="s">
        <v>438</v>
      </c>
      <c r="E85" s="15" t="s">
        <v>177</v>
      </c>
      <c r="F85" s="10">
        <f>G85+H85+I85</f>
        <v>379.2</v>
      </c>
      <c r="G85" s="10">
        <f>7.2+372</f>
        <v>379.2</v>
      </c>
      <c r="H85" s="10"/>
      <c r="I85" s="10"/>
      <c r="J85" s="10">
        <f>K85+L85+M85</f>
        <v>372</v>
      </c>
      <c r="K85" s="10">
        <v>372</v>
      </c>
      <c r="L85" s="10"/>
      <c r="M85" s="10"/>
      <c r="N85" s="10">
        <f>O85+P85+Q85</f>
        <v>372</v>
      </c>
      <c r="O85" s="10">
        <v>372</v>
      </c>
      <c r="P85" s="82"/>
      <c r="Q85" s="82"/>
      <c r="R85" s="26"/>
      <c r="S85" s="81"/>
    </row>
    <row r="86" spans="1:19" s="11" customFormat="1" ht="56.25">
      <c r="A86" s="42" t="s">
        <v>483</v>
      </c>
      <c r="B86" s="15" t="s">
        <v>120</v>
      </c>
      <c r="C86" s="15" t="s">
        <v>121</v>
      </c>
      <c r="D86" s="15" t="s">
        <v>277</v>
      </c>
      <c r="E86" s="130"/>
      <c r="F86" s="10">
        <f>F87</f>
        <v>803.9</v>
      </c>
      <c r="G86" s="10">
        <f aca="true" t="shared" si="30" ref="G86:I88">G87</f>
        <v>803.9</v>
      </c>
      <c r="H86" s="10">
        <f t="shared" si="30"/>
        <v>0</v>
      </c>
      <c r="I86" s="10">
        <f t="shared" si="30"/>
        <v>0</v>
      </c>
      <c r="J86" s="10"/>
      <c r="K86" s="10"/>
      <c r="L86" s="10"/>
      <c r="M86" s="10"/>
      <c r="N86" s="10"/>
      <c r="O86" s="10"/>
      <c r="P86" s="82"/>
      <c r="Q86" s="82"/>
      <c r="R86" s="26"/>
      <c r="S86" s="81"/>
    </row>
    <row r="87" spans="1:19" s="11" customFormat="1" ht="37.5">
      <c r="A87" s="8" t="s">
        <v>697</v>
      </c>
      <c r="B87" s="15" t="s">
        <v>120</v>
      </c>
      <c r="C87" s="15" t="s">
        <v>121</v>
      </c>
      <c r="D87" s="29" t="s">
        <v>696</v>
      </c>
      <c r="E87" s="130"/>
      <c r="F87" s="10">
        <f>F88</f>
        <v>803.9</v>
      </c>
      <c r="G87" s="10">
        <f t="shared" si="30"/>
        <v>803.9</v>
      </c>
      <c r="H87" s="10">
        <f t="shared" si="30"/>
        <v>0</v>
      </c>
      <c r="I87" s="10">
        <f t="shared" si="30"/>
        <v>0</v>
      </c>
      <c r="J87" s="10"/>
      <c r="K87" s="10"/>
      <c r="L87" s="10"/>
      <c r="M87" s="10"/>
      <c r="N87" s="10"/>
      <c r="O87" s="10"/>
      <c r="P87" s="82"/>
      <c r="Q87" s="82"/>
      <c r="R87" s="26"/>
      <c r="S87" s="81"/>
    </row>
    <row r="88" spans="1:19" s="11" customFormat="1" ht="168.75">
      <c r="A88" s="129" t="s">
        <v>698</v>
      </c>
      <c r="B88" s="15" t="s">
        <v>120</v>
      </c>
      <c r="C88" s="15" t="s">
        <v>121</v>
      </c>
      <c r="D88" s="35" t="s">
        <v>699</v>
      </c>
      <c r="E88" s="130"/>
      <c r="F88" s="10">
        <f>F89</f>
        <v>803.9</v>
      </c>
      <c r="G88" s="10">
        <f t="shared" si="30"/>
        <v>803.9</v>
      </c>
      <c r="H88" s="10">
        <f t="shared" si="30"/>
        <v>0</v>
      </c>
      <c r="I88" s="10">
        <f t="shared" si="30"/>
        <v>0</v>
      </c>
      <c r="J88" s="10"/>
      <c r="K88" s="10"/>
      <c r="L88" s="10"/>
      <c r="M88" s="10"/>
      <c r="N88" s="10"/>
      <c r="O88" s="10"/>
      <c r="P88" s="82"/>
      <c r="Q88" s="82"/>
      <c r="R88" s="26"/>
      <c r="S88" s="81"/>
    </row>
    <row r="89" spans="1:19" s="11" customFormat="1" ht="37.5">
      <c r="A89" s="42" t="s">
        <v>173</v>
      </c>
      <c r="B89" s="15" t="s">
        <v>120</v>
      </c>
      <c r="C89" s="15" t="s">
        <v>121</v>
      </c>
      <c r="D89" s="55" t="s">
        <v>699</v>
      </c>
      <c r="E89" s="29">
        <v>120</v>
      </c>
      <c r="F89" s="10">
        <f>G89+H89+I89</f>
        <v>803.9</v>
      </c>
      <c r="G89" s="10">
        <v>803.9</v>
      </c>
      <c r="H89" s="10"/>
      <c r="I89" s="10"/>
      <c r="J89" s="10"/>
      <c r="K89" s="10"/>
      <c r="L89" s="10"/>
      <c r="M89" s="10"/>
      <c r="N89" s="10"/>
      <c r="O89" s="10"/>
      <c r="P89" s="82"/>
      <c r="Q89" s="82"/>
      <c r="R89" s="26"/>
      <c r="S89" s="81"/>
    </row>
    <row r="90" spans="1:19" s="11" customFormat="1" ht="18.75">
      <c r="A90" s="42" t="s">
        <v>162</v>
      </c>
      <c r="B90" s="15" t="s">
        <v>120</v>
      </c>
      <c r="C90" s="15" t="s">
        <v>121</v>
      </c>
      <c r="D90" s="29" t="s">
        <v>234</v>
      </c>
      <c r="E90" s="15"/>
      <c r="F90" s="10">
        <f>F91</f>
        <v>20</v>
      </c>
      <c r="G90" s="10">
        <f aca="true" t="shared" si="31" ref="G90:Q90">G91</f>
        <v>20</v>
      </c>
      <c r="H90" s="10">
        <f t="shared" si="31"/>
        <v>0</v>
      </c>
      <c r="I90" s="10">
        <f t="shared" si="31"/>
        <v>0</v>
      </c>
      <c r="J90" s="10">
        <f t="shared" si="31"/>
        <v>19.9</v>
      </c>
      <c r="K90" s="10">
        <f t="shared" si="31"/>
        <v>19.9</v>
      </c>
      <c r="L90" s="10">
        <f t="shared" si="31"/>
        <v>0</v>
      </c>
      <c r="M90" s="10">
        <f t="shared" si="31"/>
        <v>0</v>
      </c>
      <c r="N90" s="10">
        <f t="shared" si="31"/>
        <v>19.9</v>
      </c>
      <c r="O90" s="10">
        <f t="shared" si="31"/>
        <v>19.9</v>
      </c>
      <c r="P90" s="10">
        <f t="shared" si="31"/>
        <v>0</v>
      </c>
      <c r="Q90" s="10">
        <f t="shared" si="31"/>
        <v>0</v>
      </c>
      <c r="R90" s="26"/>
      <c r="S90" s="81"/>
    </row>
    <row r="91" spans="1:19" s="11" customFormat="1" ht="117" customHeight="1">
      <c r="A91" s="42" t="s">
        <v>439</v>
      </c>
      <c r="B91" s="15" t="s">
        <v>120</v>
      </c>
      <c r="C91" s="15" t="s">
        <v>121</v>
      </c>
      <c r="D91" s="15" t="s">
        <v>440</v>
      </c>
      <c r="E91" s="15"/>
      <c r="F91" s="10">
        <f>F92+F93</f>
        <v>20</v>
      </c>
      <c r="G91" s="10">
        <f aca="true" t="shared" si="32" ref="G91:Q91">G92+G93</f>
        <v>20</v>
      </c>
      <c r="H91" s="10">
        <f t="shared" si="32"/>
        <v>0</v>
      </c>
      <c r="I91" s="10">
        <f t="shared" si="32"/>
        <v>0</v>
      </c>
      <c r="J91" s="10">
        <f t="shared" si="32"/>
        <v>19.9</v>
      </c>
      <c r="K91" s="10">
        <f t="shared" si="32"/>
        <v>19.9</v>
      </c>
      <c r="L91" s="10">
        <f t="shared" si="32"/>
        <v>0</v>
      </c>
      <c r="M91" s="10">
        <f t="shared" si="32"/>
        <v>0</v>
      </c>
      <c r="N91" s="10">
        <f t="shared" si="32"/>
        <v>19.9</v>
      </c>
      <c r="O91" s="10">
        <f t="shared" si="32"/>
        <v>19.9</v>
      </c>
      <c r="P91" s="10">
        <f t="shared" si="32"/>
        <v>0</v>
      </c>
      <c r="Q91" s="10">
        <f t="shared" si="32"/>
        <v>0</v>
      </c>
      <c r="R91" s="26"/>
      <c r="S91" s="81"/>
    </row>
    <row r="92" spans="1:19" s="11" customFormat="1" ht="37.5">
      <c r="A92" s="42" t="s">
        <v>173</v>
      </c>
      <c r="B92" s="15" t="s">
        <v>120</v>
      </c>
      <c r="C92" s="15" t="s">
        <v>121</v>
      </c>
      <c r="D92" s="15" t="s">
        <v>440</v>
      </c>
      <c r="E92" s="15" t="s">
        <v>174</v>
      </c>
      <c r="F92" s="10">
        <f>G92+H92+I92</f>
        <v>14.8</v>
      </c>
      <c r="G92" s="10">
        <v>14.8</v>
      </c>
      <c r="H92" s="10"/>
      <c r="I92" s="10"/>
      <c r="J92" s="10">
        <f>K92+L92+M92</f>
        <v>14.8</v>
      </c>
      <c r="K92" s="10">
        <v>14.8</v>
      </c>
      <c r="L92" s="10"/>
      <c r="M92" s="10"/>
      <c r="N92" s="10">
        <f>O92+P92+Q92</f>
        <v>14.8</v>
      </c>
      <c r="O92" s="10">
        <v>14.8</v>
      </c>
      <c r="P92" s="82"/>
      <c r="Q92" s="82"/>
      <c r="R92" s="26"/>
      <c r="S92" s="81"/>
    </row>
    <row r="93" spans="1:19" s="11" customFormat="1" ht="37.5">
      <c r="A93" s="42" t="s">
        <v>92</v>
      </c>
      <c r="B93" s="15" t="s">
        <v>120</v>
      </c>
      <c r="C93" s="15" t="s">
        <v>121</v>
      </c>
      <c r="D93" s="15" t="s">
        <v>440</v>
      </c>
      <c r="E93" s="15" t="s">
        <v>177</v>
      </c>
      <c r="F93" s="10">
        <f>G93+H93+I93</f>
        <v>5.2</v>
      </c>
      <c r="G93" s="10">
        <v>5.2</v>
      </c>
      <c r="H93" s="10"/>
      <c r="I93" s="10"/>
      <c r="J93" s="10">
        <f>K93+L93+M93</f>
        <v>5.1</v>
      </c>
      <c r="K93" s="10">
        <v>5.1</v>
      </c>
      <c r="L93" s="10"/>
      <c r="M93" s="10"/>
      <c r="N93" s="10">
        <f>O93+P93+Q93</f>
        <v>5.1</v>
      </c>
      <c r="O93" s="10">
        <v>5.1</v>
      </c>
      <c r="P93" s="82"/>
      <c r="Q93" s="82"/>
      <c r="R93" s="26"/>
      <c r="S93" s="81"/>
    </row>
    <row r="94" spans="1:19" s="11" customFormat="1" ht="18.75">
      <c r="A94" s="42" t="s">
        <v>339</v>
      </c>
      <c r="B94" s="15" t="s">
        <v>120</v>
      </c>
      <c r="C94" s="15" t="s">
        <v>121</v>
      </c>
      <c r="D94" s="29" t="s">
        <v>235</v>
      </c>
      <c r="E94" s="15"/>
      <c r="F94" s="10">
        <f>F95+F107</f>
        <v>787.7</v>
      </c>
      <c r="G94" s="10">
        <f aca="true" t="shared" si="33" ref="G94:Q94">G95+G107</f>
        <v>0</v>
      </c>
      <c r="H94" s="10">
        <f t="shared" si="33"/>
        <v>299.4</v>
      </c>
      <c r="I94" s="10">
        <f t="shared" si="33"/>
        <v>488.3</v>
      </c>
      <c r="J94" s="10">
        <f t="shared" si="33"/>
        <v>713.3</v>
      </c>
      <c r="K94" s="10">
        <f t="shared" si="33"/>
        <v>0</v>
      </c>
      <c r="L94" s="10">
        <f t="shared" si="33"/>
        <v>225</v>
      </c>
      <c r="M94" s="10">
        <f t="shared" si="33"/>
        <v>488.3</v>
      </c>
      <c r="N94" s="10">
        <f t="shared" si="33"/>
        <v>713.3</v>
      </c>
      <c r="O94" s="10">
        <f t="shared" si="33"/>
        <v>0</v>
      </c>
      <c r="P94" s="10">
        <f t="shared" si="33"/>
        <v>225</v>
      </c>
      <c r="Q94" s="10">
        <f t="shared" si="33"/>
        <v>488.3</v>
      </c>
      <c r="R94" s="26"/>
      <c r="S94" s="81"/>
    </row>
    <row r="95" spans="1:19" s="11" customFormat="1" ht="37.5">
      <c r="A95" s="42" t="s">
        <v>230</v>
      </c>
      <c r="B95" s="15" t="s">
        <v>120</v>
      </c>
      <c r="C95" s="15" t="s">
        <v>121</v>
      </c>
      <c r="D95" s="29" t="s">
        <v>236</v>
      </c>
      <c r="E95" s="15"/>
      <c r="F95" s="10">
        <f>F96+F99+F102+F105</f>
        <v>488.3</v>
      </c>
      <c r="G95" s="10">
        <f aca="true" t="shared" si="34" ref="G95:Q95">G96+G99+G102+G105</f>
        <v>0</v>
      </c>
      <c r="H95" s="10">
        <f t="shared" si="34"/>
        <v>0</v>
      </c>
      <c r="I95" s="10">
        <f t="shared" si="34"/>
        <v>488.3</v>
      </c>
      <c r="J95" s="10">
        <f t="shared" si="34"/>
        <v>488.3</v>
      </c>
      <c r="K95" s="10">
        <f t="shared" si="34"/>
        <v>0</v>
      </c>
      <c r="L95" s="10">
        <f t="shared" si="34"/>
        <v>0</v>
      </c>
      <c r="M95" s="10">
        <f t="shared" si="34"/>
        <v>488.3</v>
      </c>
      <c r="N95" s="10">
        <f t="shared" si="34"/>
        <v>488.3</v>
      </c>
      <c r="O95" s="10">
        <f t="shared" si="34"/>
        <v>0</v>
      </c>
      <c r="P95" s="10">
        <f t="shared" si="34"/>
        <v>0</v>
      </c>
      <c r="Q95" s="10">
        <f t="shared" si="34"/>
        <v>488.3</v>
      </c>
      <c r="R95" s="26"/>
      <c r="S95" s="81"/>
    </row>
    <row r="96" spans="1:19" s="11" customFormat="1" ht="56.25">
      <c r="A96" s="42" t="s">
        <v>389</v>
      </c>
      <c r="B96" s="15" t="s">
        <v>120</v>
      </c>
      <c r="C96" s="15" t="s">
        <v>121</v>
      </c>
      <c r="D96" s="29" t="s">
        <v>237</v>
      </c>
      <c r="E96" s="15"/>
      <c r="F96" s="10">
        <f>F97+F98</f>
        <v>52.099999999999994</v>
      </c>
      <c r="G96" s="10">
        <f aca="true" t="shared" si="35" ref="G96:Q96">G97+G98</f>
        <v>0</v>
      </c>
      <c r="H96" s="10">
        <f t="shared" si="35"/>
        <v>0</v>
      </c>
      <c r="I96" s="10">
        <f t="shared" si="35"/>
        <v>52.099999999999994</v>
      </c>
      <c r="J96" s="10">
        <f t="shared" si="35"/>
        <v>52.099999999999994</v>
      </c>
      <c r="K96" s="10">
        <f t="shared" si="35"/>
        <v>0</v>
      </c>
      <c r="L96" s="10">
        <f t="shared" si="35"/>
        <v>0</v>
      </c>
      <c r="M96" s="10">
        <f t="shared" si="35"/>
        <v>52.099999999999994</v>
      </c>
      <c r="N96" s="10">
        <f t="shared" si="35"/>
        <v>52.099999999999994</v>
      </c>
      <c r="O96" s="10">
        <f t="shared" si="35"/>
        <v>0</v>
      </c>
      <c r="P96" s="10">
        <f t="shared" si="35"/>
        <v>0</v>
      </c>
      <c r="Q96" s="10">
        <f t="shared" si="35"/>
        <v>52.099999999999994</v>
      </c>
      <c r="R96" s="26"/>
      <c r="S96" s="81"/>
    </row>
    <row r="97" spans="1:19" s="11" customFormat="1" ht="37.5">
      <c r="A97" s="42" t="s">
        <v>173</v>
      </c>
      <c r="B97" s="15" t="s">
        <v>120</v>
      </c>
      <c r="C97" s="15" t="s">
        <v>121</v>
      </c>
      <c r="D97" s="29" t="s">
        <v>237</v>
      </c>
      <c r="E97" s="15" t="s">
        <v>174</v>
      </c>
      <c r="F97" s="10">
        <f>G97+H97+I97</f>
        <v>36.4</v>
      </c>
      <c r="G97" s="10"/>
      <c r="H97" s="10"/>
      <c r="I97" s="10">
        <v>36.4</v>
      </c>
      <c r="J97" s="10">
        <f>K97+L97+M97</f>
        <v>36.4</v>
      </c>
      <c r="K97" s="10"/>
      <c r="L97" s="10"/>
      <c r="M97" s="10">
        <v>36.4</v>
      </c>
      <c r="N97" s="10">
        <f>O97+P97+Q97</f>
        <v>36.4</v>
      </c>
      <c r="O97" s="82"/>
      <c r="P97" s="82"/>
      <c r="Q97" s="82">
        <v>36.4</v>
      </c>
      <c r="R97" s="26"/>
      <c r="S97" s="81"/>
    </row>
    <row r="98" spans="1:19" s="11" customFormat="1" ht="37.5">
      <c r="A98" s="42" t="s">
        <v>92</v>
      </c>
      <c r="B98" s="15" t="s">
        <v>120</v>
      </c>
      <c r="C98" s="15" t="s">
        <v>121</v>
      </c>
      <c r="D98" s="29" t="s">
        <v>237</v>
      </c>
      <c r="E98" s="15" t="s">
        <v>177</v>
      </c>
      <c r="F98" s="10">
        <f>G98+H98+I98</f>
        <v>15.7</v>
      </c>
      <c r="G98" s="10"/>
      <c r="H98" s="10"/>
      <c r="I98" s="10">
        <v>15.7</v>
      </c>
      <c r="J98" s="10">
        <f>K98+L98+M98</f>
        <v>15.7</v>
      </c>
      <c r="K98" s="10"/>
      <c r="L98" s="10"/>
      <c r="M98" s="10">
        <v>15.7</v>
      </c>
      <c r="N98" s="10">
        <f>O98+P98+Q98</f>
        <v>15.7</v>
      </c>
      <c r="O98" s="82"/>
      <c r="P98" s="82"/>
      <c r="Q98" s="82">
        <v>15.7</v>
      </c>
      <c r="R98" s="26"/>
      <c r="S98" s="81"/>
    </row>
    <row r="99" spans="1:19" s="11" customFormat="1" ht="37.5">
      <c r="A99" s="42" t="s">
        <v>650</v>
      </c>
      <c r="B99" s="15" t="s">
        <v>120</v>
      </c>
      <c r="C99" s="15" t="s">
        <v>121</v>
      </c>
      <c r="D99" s="29" t="s">
        <v>238</v>
      </c>
      <c r="E99" s="15"/>
      <c r="F99" s="10">
        <f>F100+F101</f>
        <v>177.4</v>
      </c>
      <c r="G99" s="10">
        <f aca="true" t="shared" si="36" ref="G99:Q99">G100+G101</f>
        <v>0</v>
      </c>
      <c r="H99" s="10">
        <f t="shared" si="36"/>
        <v>0</v>
      </c>
      <c r="I99" s="10">
        <f t="shared" si="36"/>
        <v>177.4</v>
      </c>
      <c r="J99" s="10">
        <f t="shared" si="36"/>
        <v>177.4</v>
      </c>
      <c r="K99" s="10">
        <f t="shared" si="36"/>
        <v>0</v>
      </c>
      <c r="L99" s="10">
        <f t="shared" si="36"/>
        <v>0</v>
      </c>
      <c r="M99" s="10">
        <f t="shared" si="36"/>
        <v>177.4</v>
      </c>
      <c r="N99" s="10">
        <f t="shared" si="36"/>
        <v>177.4</v>
      </c>
      <c r="O99" s="10">
        <f t="shared" si="36"/>
        <v>0</v>
      </c>
      <c r="P99" s="10">
        <f t="shared" si="36"/>
        <v>0</v>
      </c>
      <c r="Q99" s="10">
        <f t="shared" si="36"/>
        <v>177.4</v>
      </c>
      <c r="R99" s="26"/>
      <c r="S99" s="81"/>
    </row>
    <row r="100" spans="1:19" s="11" customFormat="1" ht="37.5">
      <c r="A100" s="42" t="s">
        <v>173</v>
      </c>
      <c r="B100" s="15" t="s">
        <v>120</v>
      </c>
      <c r="C100" s="15" t="s">
        <v>121</v>
      </c>
      <c r="D100" s="29" t="s">
        <v>238</v>
      </c>
      <c r="E100" s="15" t="s">
        <v>174</v>
      </c>
      <c r="F100" s="10">
        <f>G100+H100+I100</f>
        <v>124.2</v>
      </c>
      <c r="G100" s="10"/>
      <c r="H100" s="10"/>
      <c r="I100" s="10">
        <v>124.2</v>
      </c>
      <c r="J100" s="10">
        <f>K100+L100+M100</f>
        <v>124.2</v>
      </c>
      <c r="K100" s="10"/>
      <c r="L100" s="10"/>
      <c r="M100" s="10">
        <v>124.2</v>
      </c>
      <c r="N100" s="10">
        <f>O100+P100+Q100</f>
        <v>124.2</v>
      </c>
      <c r="O100" s="82"/>
      <c r="P100" s="82"/>
      <c r="Q100" s="82">
        <v>124.2</v>
      </c>
      <c r="R100" s="26"/>
      <c r="S100" s="81"/>
    </row>
    <row r="101" spans="1:19" s="11" customFormat="1" ht="37.5">
      <c r="A101" s="42" t="s">
        <v>92</v>
      </c>
      <c r="B101" s="15" t="s">
        <v>120</v>
      </c>
      <c r="C101" s="15" t="s">
        <v>121</v>
      </c>
      <c r="D101" s="29" t="s">
        <v>238</v>
      </c>
      <c r="E101" s="15" t="s">
        <v>177</v>
      </c>
      <c r="F101" s="10">
        <f>G101+H100+I101</f>
        <v>53.2</v>
      </c>
      <c r="G101" s="10"/>
      <c r="H101" s="10"/>
      <c r="I101" s="10">
        <v>53.2</v>
      </c>
      <c r="J101" s="10">
        <f>K101+L101+M101</f>
        <v>53.2</v>
      </c>
      <c r="K101" s="10"/>
      <c r="L101" s="10"/>
      <c r="M101" s="10">
        <v>53.2</v>
      </c>
      <c r="N101" s="10">
        <f>O101+P101+Q101</f>
        <v>53.2</v>
      </c>
      <c r="O101" s="18"/>
      <c r="P101" s="18"/>
      <c r="Q101" s="18">
        <v>53.2</v>
      </c>
      <c r="R101" s="26"/>
      <c r="S101" s="81"/>
    </row>
    <row r="102" spans="1:19" s="11" customFormat="1" ht="46.5" customHeight="1">
      <c r="A102" s="42" t="s">
        <v>649</v>
      </c>
      <c r="B102" s="15" t="s">
        <v>120</v>
      </c>
      <c r="C102" s="15" t="s">
        <v>121</v>
      </c>
      <c r="D102" s="29" t="s">
        <v>239</v>
      </c>
      <c r="E102" s="15"/>
      <c r="F102" s="10">
        <f>F103+F104</f>
        <v>250.8</v>
      </c>
      <c r="G102" s="10">
        <f aca="true" t="shared" si="37" ref="G102:Q102">G103+G104</f>
        <v>0</v>
      </c>
      <c r="H102" s="10">
        <f t="shared" si="37"/>
        <v>0</v>
      </c>
      <c r="I102" s="10">
        <f t="shared" si="37"/>
        <v>250.8</v>
      </c>
      <c r="J102" s="10">
        <f t="shared" si="37"/>
        <v>250.8</v>
      </c>
      <c r="K102" s="10">
        <f t="shared" si="37"/>
        <v>0</v>
      </c>
      <c r="L102" s="10">
        <f t="shared" si="37"/>
        <v>0</v>
      </c>
      <c r="M102" s="10">
        <f t="shared" si="37"/>
        <v>250.8</v>
      </c>
      <c r="N102" s="10">
        <f t="shared" si="37"/>
        <v>250.8</v>
      </c>
      <c r="O102" s="10">
        <f t="shared" si="37"/>
        <v>0</v>
      </c>
      <c r="P102" s="10">
        <f t="shared" si="37"/>
        <v>0</v>
      </c>
      <c r="Q102" s="10">
        <f t="shared" si="37"/>
        <v>250.8</v>
      </c>
      <c r="R102" s="26"/>
      <c r="S102" s="81"/>
    </row>
    <row r="103" spans="1:19" s="11" customFormat="1" ht="37.5">
      <c r="A103" s="42" t="s">
        <v>173</v>
      </c>
      <c r="B103" s="15" t="s">
        <v>120</v>
      </c>
      <c r="C103" s="15" t="s">
        <v>121</v>
      </c>
      <c r="D103" s="29" t="s">
        <v>239</v>
      </c>
      <c r="E103" s="15" t="s">
        <v>174</v>
      </c>
      <c r="F103" s="10">
        <f>G103+H103+I103</f>
        <v>175.5</v>
      </c>
      <c r="G103" s="10"/>
      <c r="H103" s="10"/>
      <c r="I103" s="10">
        <v>175.5</v>
      </c>
      <c r="J103" s="10">
        <f>K103+L103+M103</f>
        <v>175.5</v>
      </c>
      <c r="K103" s="10"/>
      <c r="L103" s="10"/>
      <c r="M103" s="10">
        <v>175.5</v>
      </c>
      <c r="N103" s="10">
        <f>O103+P103+Q103</f>
        <v>175.5</v>
      </c>
      <c r="O103" s="82"/>
      <c r="P103" s="82"/>
      <c r="Q103" s="82">
        <v>175.5</v>
      </c>
      <c r="R103" s="26"/>
      <c r="S103" s="81"/>
    </row>
    <row r="104" spans="1:19" s="11" customFormat="1" ht="37.5">
      <c r="A104" s="42" t="s">
        <v>92</v>
      </c>
      <c r="B104" s="15" t="s">
        <v>120</v>
      </c>
      <c r="C104" s="15" t="s">
        <v>121</v>
      </c>
      <c r="D104" s="29" t="s">
        <v>239</v>
      </c>
      <c r="E104" s="15" t="s">
        <v>177</v>
      </c>
      <c r="F104" s="10">
        <f>G104+H104+I104</f>
        <v>75.3</v>
      </c>
      <c r="G104" s="10"/>
      <c r="H104" s="10"/>
      <c r="I104" s="10">
        <v>75.3</v>
      </c>
      <c r="J104" s="10">
        <f>K104+L104+M104</f>
        <v>75.3</v>
      </c>
      <c r="K104" s="10"/>
      <c r="L104" s="10"/>
      <c r="M104" s="10">
        <v>75.3</v>
      </c>
      <c r="N104" s="10">
        <f>O104+P104+Q104</f>
        <v>75.3</v>
      </c>
      <c r="O104" s="82"/>
      <c r="P104" s="82"/>
      <c r="Q104" s="82">
        <v>75.3</v>
      </c>
      <c r="R104" s="26"/>
      <c r="S104" s="81"/>
    </row>
    <row r="105" spans="1:19" s="11" customFormat="1" ht="64.5" customHeight="1">
      <c r="A105" s="42" t="s">
        <v>653</v>
      </c>
      <c r="B105" s="15" t="s">
        <v>120</v>
      </c>
      <c r="C105" s="15" t="s">
        <v>121</v>
      </c>
      <c r="D105" s="29" t="s">
        <v>344</v>
      </c>
      <c r="E105" s="15"/>
      <c r="F105" s="10">
        <f>F106</f>
        <v>8</v>
      </c>
      <c r="G105" s="10">
        <f aca="true" t="shared" si="38" ref="G105:Q105">G106</f>
        <v>0</v>
      </c>
      <c r="H105" s="10">
        <f t="shared" si="38"/>
        <v>0</v>
      </c>
      <c r="I105" s="10">
        <f t="shared" si="38"/>
        <v>8</v>
      </c>
      <c r="J105" s="10">
        <f t="shared" si="38"/>
        <v>8</v>
      </c>
      <c r="K105" s="10">
        <f t="shared" si="38"/>
        <v>0</v>
      </c>
      <c r="L105" s="10">
        <f t="shared" si="38"/>
        <v>0</v>
      </c>
      <c r="M105" s="10">
        <f t="shared" si="38"/>
        <v>8</v>
      </c>
      <c r="N105" s="10">
        <f t="shared" si="38"/>
        <v>8</v>
      </c>
      <c r="O105" s="10">
        <f t="shared" si="38"/>
        <v>0</v>
      </c>
      <c r="P105" s="10">
        <f t="shared" si="38"/>
        <v>0</v>
      </c>
      <c r="Q105" s="10">
        <f t="shared" si="38"/>
        <v>8</v>
      </c>
      <c r="R105" s="26"/>
      <c r="S105" s="81"/>
    </row>
    <row r="106" spans="1:19" s="11" customFormat="1" ht="37.5">
      <c r="A106" s="42" t="s">
        <v>92</v>
      </c>
      <c r="B106" s="15" t="s">
        <v>120</v>
      </c>
      <c r="C106" s="15" t="s">
        <v>121</v>
      </c>
      <c r="D106" s="29" t="s">
        <v>344</v>
      </c>
      <c r="E106" s="15" t="s">
        <v>177</v>
      </c>
      <c r="F106" s="10">
        <f>G106+H106+I106</f>
        <v>8</v>
      </c>
      <c r="G106" s="10"/>
      <c r="H106" s="10"/>
      <c r="I106" s="10">
        <v>8</v>
      </c>
      <c r="J106" s="10">
        <f>K106+L106+M106</f>
        <v>8</v>
      </c>
      <c r="K106" s="10"/>
      <c r="L106" s="10"/>
      <c r="M106" s="10">
        <v>8</v>
      </c>
      <c r="N106" s="10">
        <f>O106+P106+Q106</f>
        <v>8</v>
      </c>
      <c r="O106" s="82"/>
      <c r="P106" s="82"/>
      <c r="Q106" s="82">
        <v>8</v>
      </c>
      <c r="R106" s="26"/>
      <c r="S106" s="81"/>
    </row>
    <row r="107" spans="1:19" s="11" customFormat="1" ht="37.5">
      <c r="A107" s="42" t="s">
        <v>231</v>
      </c>
      <c r="B107" s="15" t="s">
        <v>120</v>
      </c>
      <c r="C107" s="15" t="s">
        <v>121</v>
      </c>
      <c r="D107" s="29" t="s">
        <v>66</v>
      </c>
      <c r="E107" s="15"/>
      <c r="F107" s="10">
        <f>F108+F110</f>
        <v>299.4</v>
      </c>
      <c r="G107" s="10">
        <f aca="true" t="shared" si="39" ref="G107:M107">G108+G110</f>
        <v>0</v>
      </c>
      <c r="H107" s="10">
        <f t="shared" si="39"/>
        <v>299.4</v>
      </c>
      <c r="I107" s="10">
        <f t="shared" si="39"/>
        <v>0</v>
      </c>
      <c r="J107" s="10">
        <f t="shared" si="39"/>
        <v>225</v>
      </c>
      <c r="K107" s="10">
        <f t="shared" si="39"/>
        <v>0</v>
      </c>
      <c r="L107" s="10">
        <f t="shared" si="39"/>
        <v>225</v>
      </c>
      <c r="M107" s="10">
        <f t="shared" si="39"/>
        <v>0</v>
      </c>
      <c r="N107" s="10">
        <f>N108</f>
        <v>225</v>
      </c>
      <c r="O107" s="10">
        <f>O108</f>
        <v>0</v>
      </c>
      <c r="P107" s="10">
        <f>P108</f>
        <v>225</v>
      </c>
      <c r="Q107" s="10">
        <f>Q108</f>
        <v>0</v>
      </c>
      <c r="R107" s="26"/>
      <c r="S107" s="81"/>
    </row>
    <row r="108" spans="1:19" s="11" customFormat="1" ht="134.25" customHeight="1">
      <c r="A108" s="42" t="s">
        <v>634</v>
      </c>
      <c r="B108" s="15" t="s">
        <v>120</v>
      </c>
      <c r="C108" s="15" t="s">
        <v>121</v>
      </c>
      <c r="D108" s="29" t="s">
        <v>69</v>
      </c>
      <c r="E108" s="15"/>
      <c r="F108" s="10">
        <f>F109</f>
        <v>225</v>
      </c>
      <c r="G108" s="10">
        <f aca="true" t="shared" si="40" ref="G108:Q108">G109</f>
        <v>0</v>
      </c>
      <c r="H108" s="10">
        <f t="shared" si="40"/>
        <v>225</v>
      </c>
      <c r="I108" s="10">
        <f t="shared" si="40"/>
        <v>0</v>
      </c>
      <c r="J108" s="10">
        <f t="shared" si="40"/>
        <v>225</v>
      </c>
      <c r="K108" s="10">
        <f t="shared" si="40"/>
        <v>0</v>
      </c>
      <c r="L108" s="10">
        <f t="shared" si="40"/>
        <v>225</v>
      </c>
      <c r="M108" s="10">
        <f t="shared" si="40"/>
        <v>0</v>
      </c>
      <c r="N108" s="10">
        <f t="shared" si="40"/>
        <v>225</v>
      </c>
      <c r="O108" s="10">
        <f t="shared" si="40"/>
        <v>0</v>
      </c>
      <c r="P108" s="10">
        <f t="shared" si="40"/>
        <v>225</v>
      </c>
      <c r="Q108" s="10">
        <f t="shared" si="40"/>
        <v>0</v>
      </c>
      <c r="R108" s="26"/>
      <c r="S108" s="81"/>
    </row>
    <row r="109" spans="1:19" s="11" customFormat="1" ht="18.75">
      <c r="A109" s="42" t="s">
        <v>225</v>
      </c>
      <c r="B109" s="15" t="s">
        <v>120</v>
      </c>
      <c r="C109" s="15" t="s">
        <v>121</v>
      </c>
      <c r="D109" s="29" t="s">
        <v>69</v>
      </c>
      <c r="E109" s="15" t="s">
        <v>224</v>
      </c>
      <c r="F109" s="10">
        <f>G109+H109+I109</f>
        <v>225</v>
      </c>
      <c r="G109" s="10"/>
      <c r="H109" s="10">
        <v>225</v>
      </c>
      <c r="I109" s="10"/>
      <c r="J109" s="10">
        <f>K109+L109+M109</f>
        <v>225</v>
      </c>
      <c r="K109" s="10"/>
      <c r="L109" s="10">
        <v>225</v>
      </c>
      <c r="M109" s="10"/>
      <c r="N109" s="10">
        <f>O109+P109+Q109</f>
        <v>225</v>
      </c>
      <c r="O109" s="82"/>
      <c r="P109" s="82">
        <v>225</v>
      </c>
      <c r="Q109" s="82"/>
      <c r="R109" s="26"/>
      <c r="S109" s="81"/>
    </row>
    <row r="110" spans="1:19" s="11" customFormat="1" ht="136.5" customHeight="1">
      <c r="A110" s="42" t="s">
        <v>657</v>
      </c>
      <c r="B110" s="15" t="s">
        <v>120</v>
      </c>
      <c r="C110" s="15" t="s">
        <v>121</v>
      </c>
      <c r="D110" s="29" t="s">
        <v>656</v>
      </c>
      <c r="E110" s="15"/>
      <c r="F110" s="10">
        <f>F111</f>
        <v>74.4</v>
      </c>
      <c r="G110" s="10">
        <f aca="true" t="shared" si="41" ref="G110:N110">G111</f>
        <v>0</v>
      </c>
      <c r="H110" s="10">
        <f t="shared" si="41"/>
        <v>74.4</v>
      </c>
      <c r="I110" s="10">
        <f t="shared" si="41"/>
        <v>0</v>
      </c>
      <c r="J110" s="10">
        <f t="shared" si="41"/>
        <v>0</v>
      </c>
      <c r="K110" s="10">
        <f t="shared" si="41"/>
        <v>0</v>
      </c>
      <c r="L110" s="10">
        <f t="shared" si="41"/>
        <v>0</v>
      </c>
      <c r="M110" s="10">
        <f t="shared" si="41"/>
        <v>0</v>
      </c>
      <c r="N110" s="10">
        <f t="shared" si="41"/>
        <v>0</v>
      </c>
      <c r="O110" s="82"/>
      <c r="P110" s="82"/>
      <c r="Q110" s="82"/>
      <c r="R110" s="26"/>
      <c r="S110" s="81"/>
    </row>
    <row r="111" spans="1:19" s="11" customFormat="1" ht="18.75">
      <c r="A111" s="42" t="s">
        <v>225</v>
      </c>
      <c r="B111" s="15" t="s">
        <v>120</v>
      </c>
      <c r="C111" s="15" t="s">
        <v>121</v>
      </c>
      <c r="D111" s="29" t="s">
        <v>656</v>
      </c>
      <c r="E111" s="15" t="s">
        <v>224</v>
      </c>
      <c r="F111" s="10">
        <v>74.4</v>
      </c>
      <c r="G111" s="10"/>
      <c r="H111" s="10">
        <v>74.4</v>
      </c>
      <c r="I111" s="10"/>
      <c r="J111" s="10">
        <v>0</v>
      </c>
      <c r="K111" s="10"/>
      <c r="L111" s="10"/>
      <c r="M111" s="10"/>
      <c r="N111" s="10">
        <v>0</v>
      </c>
      <c r="O111" s="82"/>
      <c r="P111" s="82"/>
      <c r="Q111" s="82"/>
      <c r="R111" s="26"/>
      <c r="S111" s="81"/>
    </row>
    <row r="112" spans="1:19" s="11" customFormat="1" ht="18.75">
      <c r="A112" s="42" t="s">
        <v>209</v>
      </c>
      <c r="B112" s="15" t="s">
        <v>120</v>
      </c>
      <c r="C112" s="15" t="s">
        <v>121</v>
      </c>
      <c r="D112" s="39" t="s">
        <v>240</v>
      </c>
      <c r="E112" s="15"/>
      <c r="F112" s="10">
        <f>F113+F117</f>
        <v>29334.799999999996</v>
      </c>
      <c r="G112" s="10">
        <f aca="true" t="shared" si="42" ref="G112:Q112">G113+G117</f>
        <v>0</v>
      </c>
      <c r="H112" s="10">
        <f>H113+H117</f>
        <v>29334.799999999996</v>
      </c>
      <c r="I112" s="10">
        <f t="shared" si="42"/>
        <v>0</v>
      </c>
      <c r="J112" s="10">
        <f t="shared" si="42"/>
        <v>26363.9</v>
      </c>
      <c r="K112" s="10">
        <f t="shared" si="42"/>
        <v>0</v>
      </c>
      <c r="L112" s="10">
        <f t="shared" si="42"/>
        <v>26363.9</v>
      </c>
      <c r="M112" s="10">
        <f t="shared" si="42"/>
        <v>0</v>
      </c>
      <c r="N112" s="10">
        <f t="shared" si="42"/>
        <v>26363.9</v>
      </c>
      <c r="O112" s="10">
        <f t="shared" si="42"/>
        <v>0</v>
      </c>
      <c r="P112" s="10">
        <f t="shared" si="42"/>
        <v>26363.9</v>
      </c>
      <c r="Q112" s="10">
        <f t="shared" si="42"/>
        <v>0</v>
      </c>
      <c r="R112" s="26"/>
      <c r="S112" s="81"/>
    </row>
    <row r="113" spans="1:19" s="11" customFormat="1" ht="23.25" customHeight="1">
      <c r="A113" s="42" t="s">
        <v>188</v>
      </c>
      <c r="B113" s="15" t="s">
        <v>120</v>
      </c>
      <c r="C113" s="15" t="s">
        <v>121</v>
      </c>
      <c r="D113" s="29" t="s">
        <v>241</v>
      </c>
      <c r="E113" s="15"/>
      <c r="F113" s="10">
        <f>F114+F115+F116</f>
        <v>23432.799999999996</v>
      </c>
      <c r="G113" s="10">
        <f aca="true" t="shared" si="43" ref="G113:Q113">G114+G115+G116</f>
        <v>0</v>
      </c>
      <c r="H113" s="10">
        <f t="shared" si="43"/>
        <v>23432.799999999996</v>
      </c>
      <c r="I113" s="10">
        <f t="shared" si="43"/>
        <v>0</v>
      </c>
      <c r="J113" s="10">
        <f t="shared" si="43"/>
        <v>21296.7</v>
      </c>
      <c r="K113" s="10">
        <f t="shared" si="43"/>
        <v>0</v>
      </c>
      <c r="L113" s="10">
        <f t="shared" si="43"/>
        <v>21296.7</v>
      </c>
      <c r="M113" s="10">
        <f t="shared" si="43"/>
        <v>0</v>
      </c>
      <c r="N113" s="10">
        <f>N114+N115+N116</f>
        <v>21296.7</v>
      </c>
      <c r="O113" s="10">
        <f t="shared" si="43"/>
        <v>0</v>
      </c>
      <c r="P113" s="10">
        <f t="shared" si="43"/>
        <v>21296.7</v>
      </c>
      <c r="Q113" s="10">
        <f t="shared" si="43"/>
        <v>0</v>
      </c>
      <c r="R113" s="26"/>
      <c r="S113" s="81"/>
    </row>
    <row r="114" spans="1:19" s="11" customFormat="1" ht="37.5">
      <c r="A114" s="42" t="s">
        <v>173</v>
      </c>
      <c r="B114" s="15" t="s">
        <v>120</v>
      </c>
      <c r="C114" s="15" t="s">
        <v>121</v>
      </c>
      <c r="D114" s="29" t="s">
        <v>241</v>
      </c>
      <c r="E114" s="15" t="s">
        <v>174</v>
      </c>
      <c r="F114" s="10">
        <f>G114+H114+I114</f>
        <v>18414.399999999998</v>
      </c>
      <c r="G114" s="10"/>
      <c r="H114" s="10">
        <f>17936.3+88+56.6+270.7+62.8</f>
        <v>18414.399999999998</v>
      </c>
      <c r="I114" s="10"/>
      <c r="J114" s="10">
        <f>L114+M114+K114</f>
        <v>17164.7</v>
      </c>
      <c r="K114" s="10"/>
      <c r="L114" s="10">
        <v>17164.7</v>
      </c>
      <c r="M114" s="10"/>
      <c r="N114" s="10">
        <f>P114+Q114+O114</f>
        <v>17164.7</v>
      </c>
      <c r="O114" s="82"/>
      <c r="P114" s="10">
        <v>17164.7</v>
      </c>
      <c r="Q114" s="82"/>
      <c r="R114" s="26"/>
      <c r="S114" s="81"/>
    </row>
    <row r="115" spans="1:19" s="11" customFormat="1" ht="37.5">
      <c r="A115" s="42" t="s">
        <v>92</v>
      </c>
      <c r="B115" s="15" t="s">
        <v>120</v>
      </c>
      <c r="C115" s="15" t="s">
        <v>121</v>
      </c>
      <c r="D115" s="29" t="s">
        <v>241</v>
      </c>
      <c r="E115" s="15" t="s">
        <v>177</v>
      </c>
      <c r="F115" s="10">
        <f>G115+H115+I115</f>
        <v>4918.4</v>
      </c>
      <c r="G115" s="10"/>
      <c r="H115" s="10">
        <f>4532+400-13.6</f>
        <v>4918.4</v>
      </c>
      <c r="I115" s="10"/>
      <c r="J115" s="10">
        <f>L115+M115+K115</f>
        <v>4032</v>
      </c>
      <c r="K115" s="10"/>
      <c r="L115" s="10">
        <v>4032</v>
      </c>
      <c r="M115" s="10"/>
      <c r="N115" s="10">
        <f>P115+Q115+O115</f>
        <v>4032</v>
      </c>
      <c r="O115" s="82"/>
      <c r="P115" s="10">
        <v>4032</v>
      </c>
      <c r="Q115" s="82"/>
      <c r="R115" s="26"/>
      <c r="S115" s="81"/>
    </row>
    <row r="116" spans="1:19" s="11" customFormat="1" ht="18.75">
      <c r="A116" s="42" t="s">
        <v>175</v>
      </c>
      <c r="B116" s="15" t="s">
        <v>120</v>
      </c>
      <c r="C116" s="15" t="s">
        <v>121</v>
      </c>
      <c r="D116" s="29" t="s">
        <v>241</v>
      </c>
      <c r="E116" s="15" t="s">
        <v>178</v>
      </c>
      <c r="F116" s="10">
        <f>H116+I116+G116</f>
        <v>100</v>
      </c>
      <c r="G116" s="10"/>
      <c r="H116" s="10">
        <v>100</v>
      </c>
      <c r="I116" s="10"/>
      <c r="J116" s="10">
        <f>L116+M116+K116</f>
        <v>100</v>
      </c>
      <c r="K116" s="10"/>
      <c r="L116" s="10">
        <v>100</v>
      </c>
      <c r="M116" s="10"/>
      <c r="N116" s="10">
        <f>P116+Q116+O116</f>
        <v>100</v>
      </c>
      <c r="O116" s="82"/>
      <c r="P116" s="10">
        <v>100</v>
      </c>
      <c r="Q116" s="82"/>
      <c r="R116" s="26"/>
      <c r="S116" s="81"/>
    </row>
    <row r="117" spans="1:19" s="11" customFormat="1" ht="56.25">
      <c r="A117" s="53" t="s">
        <v>455</v>
      </c>
      <c r="B117" s="15" t="s">
        <v>120</v>
      </c>
      <c r="C117" s="15" t="s">
        <v>121</v>
      </c>
      <c r="D117" s="29" t="s">
        <v>468</v>
      </c>
      <c r="E117" s="15"/>
      <c r="F117" s="10">
        <f>F118</f>
        <v>5902</v>
      </c>
      <c r="G117" s="10">
        <f aca="true" t="shared" si="44" ref="G117:Q117">G118</f>
        <v>0</v>
      </c>
      <c r="H117" s="10">
        <f t="shared" si="44"/>
        <v>5902</v>
      </c>
      <c r="I117" s="10">
        <f t="shared" si="44"/>
        <v>0</v>
      </c>
      <c r="J117" s="10">
        <f t="shared" si="44"/>
        <v>5067.2</v>
      </c>
      <c r="K117" s="10">
        <f t="shared" si="44"/>
        <v>0</v>
      </c>
      <c r="L117" s="10">
        <f t="shared" si="44"/>
        <v>5067.2</v>
      </c>
      <c r="M117" s="10">
        <f t="shared" si="44"/>
        <v>0</v>
      </c>
      <c r="N117" s="10">
        <f t="shared" si="44"/>
        <v>5067.2</v>
      </c>
      <c r="O117" s="10">
        <f t="shared" si="44"/>
        <v>0</v>
      </c>
      <c r="P117" s="10">
        <f t="shared" si="44"/>
        <v>5067.2</v>
      </c>
      <c r="Q117" s="10">
        <f t="shared" si="44"/>
        <v>0</v>
      </c>
      <c r="R117" s="26"/>
      <c r="S117" s="81"/>
    </row>
    <row r="118" spans="1:19" s="11" customFormat="1" ht="37.5">
      <c r="A118" s="42" t="s">
        <v>173</v>
      </c>
      <c r="B118" s="15" t="s">
        <v>120</v>
      </c>
      <c r="C118" s="15" t="s">
        <v>121</v>
      </c>
      <c r="D118" s="29" t="s">
        <v>468</v>
      </c>
      <c r="E118" s="15" t="s">
        <v>174</v>
      </c>
      <c r="F118" s="10">
        <f>H118+I118</f>
        <v>5902</v>
      </c>
      <c r="G118" s="10"/>
      <c r="H118" s="10">
        <v>5902</v>
      </c>
      <c r="I118" s="10"/>
      <c r="J118" s="10">
        <f>L118+M118</f>
        <v>5067.2</v>
      </c>
      <c r="K118" s="10"/>
      <c r="L118" s="10">
        <v>5067.2</v>
      </c>
      <c r="M118" s="10"/>
      <c r="N118" s="10">
        <f>P118+Q118</f>
        <v>5067.2</v>
      </c>
      <c r="O118" s="82"/>
      <c r="P118" s="82">
        <v>5067.2</v>
      </c>
      <c r="Q118" s="82"/>
      <c r="R118" s="26"/>
      <c r="S118" s="81"/>
    </row>
    <row r="119" spans="1:19" s="11" customFormat="1" ht="18.75">
      <c r="A119" s="43" t="s">
        <v>166</v>
      </c>
      <c r="B119" s="12" t="s">
        <v>120</v>
      </c>
      <c r="C119" s="12" t="s">
        <v>128</v>
      </c>
      <c r="D119" s="130"/>
      <c r="E119" s="12"/>
      <c r="F119" s="13">
        <f>F120</f>
        <v>9.6</v>
      </c>
      <c r="G119" s="13">
        <f aca="true" t="shared" si="45" ref="G119:Q120">G120</f>
        <v>9.6</v>
      </c>
      <c r="H119" s="13">
        <f t="shared" si="45"/>
        <v>0</v>
      </c>
      <c r="I119" s="13">
        <f t="shared" si="45"/>
        <v>0</v>
      </c>
      <c r="J119" s="13">
        <f t="shared" si="45"/>
        <v>28.4</v>
      </c>
      <c r="K119" s="13">
        <f t="shared" si="45"/>
        <v>28.4</v>
      </c>
      <c r="L119" s="13">
        <f t="shared" si="45"/>
        <v>0</v>
      </c>
      <c r="M119" s="13">
        <f t="shared" si="45"/>
        <v>0</v>
      </c>
      <c r="N119" s="13">
        <f t="shared" si="45"/>
        <v>3.9</v>
      </c>
      <c r="O119" s="13">
        <f t="shared" si="45"/>
        <v>3.9</v>
      </c>
      <c r="P119" s="13">
        <f t="shared" si="45"/>
        <v>0</v>
      </c>
      <c r="Q119" s="13">
        <f t="shared" si="45"/>
        <v>0</v>
      </c>
      <c r="R119" s="26"/>
      <c r="S119" s="81"/>
    </row>
    <row r="120" spans="1:19" s="11" customFormat="1" ht="18.75">
      <c r="A120" s="42" t="s">
        <v>162</v>
      </c>
      <c r="B120" s="15" t="s">
        <v>120</v>
      </c>
      <c r="C120" s="15" t="s">
        <v>128</v>
      </c>
      <c r="D120" s="29" t="s">
        <v>234</v>
      </c>
      <c r="E120" s="12"/>
      <c r="F120" s="10">
        <f>F121</f>
        <v>9.6</v>
      </c>
      <c r="G120" s="10">
        <f t="shared" si="45"/>
        <v>9.6</v>
      </c>
      <c r="H120" s="10">
        <f t="shared" si="45"/>
        <v>0</v>
      </c>
      <c r="I120" s="10">
        <f t="shared" si="45"/>
        <v>0</v>
      </c>
      <c r="J120" s="10">
        <f t="shared" si="45"/>
        <v>28.4</v>
      </c>
      <c r="K120" s="10">
        <f t="shared" si="45"/>
        <v>28.4</v>
      </c>
      <c r="L120" s="10">
        <f t="shared" si="45"/>
        <v>0</v>
      </c>
      <c r="M120" s="10">
        <f t="shared" si="45"/>
        <v>0</v>
      </c>
      <c r="N120" s="10">
        <f t="shared" si="45"/>
        <v>3.9</v>
      </c>
      <c r="O120" s="10">
        <f t="shared" si="45"/>
        <v>3.9</v>
      </c>
      <c r="P120" s="10">
        <f t="shared" si="45"/>
        <v>0</v>
      </c>
      <c r="Q120" s="10">
        <f t="shared" si="45"/>
        <v>0</v>
      </c>
      <c r="R120" s="26"/>
      <c r="S120" s="81"/>
    </row>
    <row r="121" spans="1:19" s="11" customFormat="1" ht="56.25">
      <c r="A121" s="42" t="s">
        <v>94</v>
      </c>
      <c r="B121" s="15" t="s">
        <v>120</v>
      </c>
      <c r="C121" s="15" t="s">
        <v>128</v>
      </c>
      <c r="D121" s="29" t="s">
        <v>243</v>
      </c>
      <c r="E121" s="15"/>
      <c r="F121" s="10">
        <f>F122</f>
        <v>9.6</v>
      </c>
      <c r="G121" s="10">
        <f aca="true" t="shared" si="46" ref="G121:Q121">G122</f>
        <v>9.6</v>
      </c>
      <c r="H121" s="10">
        <f t="shared" si="46"/>
        <v>0</v>
      </c>
      <c r="I121" s="10">
        <f t="shared" si="46"/>
        <v>0</v>
      </c>
      <c r="J121" s="10">
        <f t="shared" si="46"/>
        <v>28.4</v>
      </c>
      <c r="K121" s="10">
        <f t="shared" si="46"/>
        <v>28.4</v>
      </c>
      <c r="L121" s="10">
        <f t="shared" si="46"/>
        <v>0</v>
      </c>
      <c r="M121" s="10">
        <f t="shared" si="46"/>
        <v>0</v>
      </c>
      <c r="N121" s="10">
        <f t="shared" si="46"/>
        <v>3.9</v>
      </c>
      <c r="O121" s="10">
        <f t="shared" si="46"/>
        <v>3.9</v>
      </c>
      <c r="P121" s="10">
        <f t="shared" si="46"/>
        <v>0</v>
      </c>
      <c r="Q121" s="10">
        <f t="shared" si="46"/>
        <v>0</v>
      </c>
      <c r="R121" s="26"/>
      <c r="S121" s="81"/>
    </row>
    <row r="122" spans="1:19" s="11" customFormat="1" ht="37.5">
      <c r="A122" s="42" t="s">
        <v>92</v>
      </c>
      <c r="B122" s="15" t="s">
        <v>120</v>
      </c>
      <c r="C122" s="15" t="s">
        <v>128</v>
      </c>
      <c r="D122" s="29" t="s">
        <v>243</v>
      </c>
      <c r="E122" s="15" t="s">
        <v>177</v>
      </c>
      <c r="F122" s="10">
        <f>G122+H122+I122</f>
        <v>9.6</v>
      </c>
      <c r="G122" s="10">
        <v>9.6</v>
      </c>
      <c r="H122" s="10"/>
      <c r="I122" s="10"/>
      <c r="J122" s="10">
        <f>K122+L122+M122</f>
        <v>28.4</v>
      </c>
      <c r="K122" s="10">
        <v>28.4</v>
      </c>
      <c r="L122" s="10"/>
      <c r="M122" s="10"/>
      <c r="N122" s="10">
        <f>O122+P122+Q122</f>
        <v>3.9</v>
      </c>
      <c r="O122" s="82">
        <v>3.9</v>
      </c>
      <c r="P122" s="82"/>
      <c r="Q122" s="82"/>
      <c r="R122" s="26"/>
      <c r="S122" s="81"/>
    </row>
    <row r="123" spans="1:19" s="11" customFormat="1" ht="40.5" customHeight="1">
      <c r="A123" s="43" t="s">
        <v>199</v>
      </c>
      <c r="B123" s="12" t="s">
        <v>120</v>
      </c>
      <c r="C123" s="12" t="s">
        <v>136</v>
      </c>
      <c r="D123" s="130"/>
      <c r="E123" s="12"/>
      <c r="F123" s="13">
        <f>F124</f>
        <v>8728.2</v>
      </c>
      <c r="G123" s="13">
        <f aca="true" t="shared" si="47" ref="G123:Q123">G124</f>
        <v>299.4</v>
      </c>
      <c r="H123" s="13">
        <f t="shared" si="47"/>
        <v>8208.900000000001</v>
      </c>
      <c r="I123" s="13">
        <f t="shared" si="47"/>
        <v>219.9</v>
      </c>
      <c r="J123" s="13">
        <f t="shared" si="47"/>
        <v>8146.2</v>
      </c>
      <c r="K123" s="13">
        <f t="shared" si="47"/>
        <v>0</v>
      </c>
      <c r="L123" s="13">
        <f t="shared" si="47"/>
        <v>7926.3</v>
      </c>
      <c r="M123" s="13">
        <f t="shared" si="47"/>
        <v>219.9</v>
      </c>
      <c r="N123" s="13">
        <f t="shared" si="47"/>
        <v>8146.2</v>
      </c>
      <c r="O123" s="10">
        <f t="shared" si="47"/>
        <v>0</v>
      </c>
      <c r="P123" s="10">
        <f t="shared" si="47"/>
        <v>7926.3</v>
      </c>
      <c r="Q123" s="10">
        <f t="shared" si="47"/>
        <v>219.9</v>
      </c>
      <c r="R123" s="26"/>
      <c r="S123" s="81"/>
    </row>
    <row r="124" spans="1:19" s="11" customFormat="1" ht="39" customHeight="1">
      <c r="A124" s="42" t="s">
        <v>483</v>
      </c>
      <c r="B124" s="15" t="s">
        <v>120</v>
      </c>
      <c r="C124" s="15" t="s">
        <v>136</v>
      </c>
      <c r="D124" s="29" t="s">
        <v>277</v>
      </c>
      <c r="E124" s="15"/>
      <c r="F124" s="10">
        <f>F129+F125+F135</f>
        <v>8728.2</v>
      </c>
      <c r="G124" s="10">
        <f>G129+G125+G135</f>
        <v>299.4</v>
      </c>
      <c r="H124" s="10">
        <f>H129+H125+H135</f>
        <v>8208.900000000001</v>
      </c>
      <c r="I124" s="10">
        <f>I129+I125+I135</f>
        <v>219.9</v>
      </c>
      <c r="J124" s="10">
        <f aca="true" t="shared" si="48" ref="J124:Q124">J129+J125</f>
        <v>8146.2</v>
      </c>
      <c r="K124" s="10">
        <f t="shared" si="48"/>
        <v>0</v>
      </c>
      <c r="L124" s="10">
        <f t="shared" si="48"/>
        <v>7926.3</v>
      </c>
      <c r="M124" s="10">
        <f t="shared" si="48"/>
        <v>219.9</v>
      </c>
      <c r="N124" s="10">
        <f t="shared" si="48"/>
        <v>8146.2</v>
      </c>
      <c r="O124" s="10">
        <f t="shared" si="48"/>
        <v>0</v>
      </c>
      <c r="P124" s="10">
        <f t="shared" si="48"/>
        <v>7926.3</v>
      </c>
      <c r="Q124" s="10">
        <f t="shared" si="48"/>
        <v>219.9</v>
      </c>
      <c r="R124" s="26"/>
      <c r="S124" s="81"/>
    </row>
    <row r="125" spans="1:19" s="11" customFormat="1" ht="60" customHeight="1">
      <c r="A125" s="42" t="s">
        <v>491</v>
      </c>
      <c r="B125" s="15" t="s">
        <v>120</v>
      </c>
      <c r="C125" s="15" t="s">
        <v>136</v>
      </c>
      <c r="D125" s="29" t="s">
        <v>279</v>
      </c>
      <c r="E125" s="15"/>
      <c r="F125" s="10">
        <f>F126</f>
        <v>219.9</v>
      </c>
      <c r="G125" s="10">
        <f aca="true" t="shared" si="49" ref="G125:Q125">G126</f>
        <v>0</v>
      </c>
      <c r="H125" s="10">
        <f t="shared" si="49"/>
        <v>0</v>
      </c>
      <c r="I125" s="10">
        <f t="shared" si="49"/>
        <v>219.9</v>
      </c>
      <c r="J125" s="10">
        <f t="shared" si="49"/>
        <v>219.9</v>
      </c>
      <c r="K125" s="10">
        <f t="shared" si="49"/>
        <v>0</v>
      </c>
      <c r="L125" s="10">
        <f t="shared" si="49"/>
        <v>0</v>
      </c>
      <c r="M125" s="10">
        <f t="shared" si="49"/>
        <v>219.9</v>
      </c>
      <c r="N125" s="10">
        <f t="shared" si="49"/>
        <v>219.9</v>
      </c>
      <c r="O125" s="10">
        <f t="shared" si="49"/>
        <v>0</v>
      </c>
      <c r="P125" s="10">
        <f t="shared" si="49"/>
        <v>0</v>
      </c>
      <c r="Q125" s="10">
        <f t="shared" si="49"/>
        <v>219.9</v>
      </c>
      <c r="R125" s="26"/>
      <c r="S125" s="81"/>
    </row>
    <row r="126" spans="1:19" s="11" customFormat="1" ht="37.5">
      <c r="A126" s="42" t="s">
        <v>26</v>
      </c>
      <c r="B126" s="15" t="s">
        <v>120</v>
      </c>
      <c r="C126" s="15" t="s">
        <v>136</v>
      </c>
      <c r="D126" s="29" t="s">
        <v>490</v>
      </c>
      <c r="E126" s="15"/>
      <c r="F126" s="10">
        <f>F127+F128</f>
        <v>219.9</v>
      </c>
      <c r="G126" s="10">
        <f aca="true" t="shared" si="50" ref="G126:Q126">G127+G128</f>
        <v>0</v>
      </c>
      <c r="H126" s="10">
        <f t="shared" si="50"/>
        <v>0</v>
      </c>
      <c r="I126" s="10">
        <f t="shared" si="50"/>
        <v>219.9</v>
      </c>
      <c r="J126" s="10">
        <f t="shared" si="50"/>
        <v>219.9</v>
      </c>
      <c r="K126" s="10">
        <f t="shared" si="50"/>
        <v>0</v>
      </c>
      <c r="L126" s="10">
        <f t="shared" si="50"/>
        <v>0</v>
      </c>
      <c r="M126" s="10">
        <f t="shared" si="50"/>
        <v>219.9</v>
      </c>
      <c r="N126" s="10">
        <f t="shared" si="50"/>
        <v>219.9</v>
      </c>
      <c r="O126" s="10">
        <f t="shared" si="50"/>
        <v>0</v>
      </c>
      <c r="P126" s="10">
        <f t="shared" si="50"/>
        <v>0</v>
      </c>
      <c r="Q126" s="10">
        <f t="shared" si="50"/>
        <v>219.9</v>
      </c>
      <c r="R126" s="26"/>
      <c r="S126" s="81"/>
    </row>
    <row r="127" spans="1:19" s="11" customFormat="1" ht="37.5">
      <c r="A127" s="42" t="s">
        <v>173</v>
      </c>
      <c r="B127" s="15" t="s">
        <v>120</v>
      </c>
      <c r="C127" s="15" t="s">
        <v>136</v>
      </c>
      <c r="D127" s="29" t="s">
        <v>490</v>
      </c>
      <c r="E127" s="15" t="s">
        <v>174</v>
      </c>
      <c r="F127" s="10">
        <f>G127+H127+I127</f>
        <v>154</v>
      </c>
      <c r="G127" s="10"/>
      <c r="H127" s="10"/>
      <c r="I127" s="10">
        <v>154</v>
      </c>
      <c r="J127" s="10">
        <f>K127+L127+M127</f>
        <v>154</v>
      </c>
      <c r="K127" s="10"/>
      <c r="L127" s="10"/>
      <c r="M127" s="10">
        <v>154</v>
      </c>
      <c r="N127" s="10">
        <f>O127+P127+Q127</f>
        <v>154</v>
      </c>
      <c r="O127" s="82"/>
      <c r="P127" s="82"/>
      <c r="Q127" s="82">
        <v>154</v>
      </c>
      <c r="R127" s="26"/>
      <c r="S127" s="81"/>
    </row>
    <row r="128" spans="1:19" s="11" customFormat="1" ht="37.5">
      <c r="A128" s="42" t="s">
        <v>92</v>
      </c>
      <c r="B128" s="15" t="s">
        <v>120</v>
      </c>
      <c r="C128" s="15" t="s">
        <v>136</v>
      </c>
      <c r="D128" s="29" t="s">
        <v>490</v>
      </c>
      <c r="E128" s="15" t="s">
        <v>177</v>
      </c>
      <c r="F128" s="10">
        <f>G128+H128+I128</f>
        <v>65.9</v>
      </c>
      <c r="G128" s="10"/>
      <c r="H128" s="10"/>
      <c r="I128" s="10">
        <v>65.9</v>
      </c>
      <c r="J128" s="10">
        <f>K128+L128+M128</f>
        <v>65.9</v>
      </c>
      <c r="K128" s="10"/>
      <c r="L128" s="10"/>
      <c r="M128" s="10">
        <v>65.9</v>
      </c>
      <c r="N128" s="10">
        <f>O128+P128+Q128</f>
        <v>65.9</v>
      </c>
      <c r="O128" s="82"/>
      <c r="P128" s="82"/>
      <c r="Q128" s="82">
        <v>65.9</v>
      </c>
      <c r="R128" s="26"/>
      <c r="S128" s="81"/>
    </row>
    <row r="129" spans="1:19" s="11" customFormat="1" ht="56.25">
      <c r="A129" s="42" t="s">
        <v>415</v>
      </c>
      <c r="B129" s="15" t="s">
        <v>120</v>
      </c>
      <c r="C129" s="15" t="s">
        <v>136</v>
      </c>
      <c r="D129" s="29" t="s">
        <v>67</v>
      </c>
      <c r="E129" s="15"/>
      <c r="F129" s="10">
        <f>F130+F133</f>
        <v>8208.900000000001</v>
      </c>
      <c r="G129" s="10">
        <f aca="true" t="shared" si="51" ref="G129:Q129">G130+G133</f>
        <v>0</v>
      </c>
      <c r="H129" s="10">
        <f t="shared" si="51"/>
        <v>8208.900000000001</v>
      </c>
      <c r="I129" s="10">
        <f t="shared" si="51"/>
        <v>0</v>
      </c>
      <c r="J129" s="10">
        <f t="shared" si="51"/>
        <v>7926.3</v>
      </c>
      <c r="K129" s="10">
        <f t="shared" si="51"/>
        <v>0</v>
      </c>
      <c r="L129" s="10">
        <f t="shared" si="51"/>
        <v>7926.3</v>
      </c>
      <c r="M129" s="10">
        <f t="shared" si="51"/>
        <v>0</v>
      </c>
      <c r="N129" s="10">
        <f t="shared" si="51"/>
        <v>7926.3</v>
      </c>
      <c r="O129" s="10">
        <f t="shared" si="51"/>
        <v>0</v>
      </c>
      <c r="P129" s="10">
        <f t="shared" si="51"/>
        <v>7926.3</v>
      </c>
      <c r="Q129" s="10">
        <f t="shared" si="51"/>
        <v>0</v>
      </c>
      <c r="R129" s="26"/>
      <c r="S129" s="81"/>
    </row>
    <row r="130" spans="1:19" s="11" customFormat="1" ht="24" customHeight="1">
      <c r="A130" s="42" t="s">
        <v>188</v>
      </c>
      <c r="B130" s="15" t="s">
        <v>120</v>
      </c>
      <c r="C130" s="15" t="s">
        <v>136</v>
      </c>
      <c r="D130" s="29" t="s">
        <v>492</v>
      </c>
      <c r="E130" s="15"/>
      <c r="F130" s="10">
        <f aca="true" t="shared" si="52" ref="F130:Q130">F131+F132</f>
        <v>6495.700000000001</v>
      </c>
      <c r="G130" s="10">
        <f t="shared" si="52"/>
        <v>0</v>
      </c>
      <c r="H130" s="10">
        <f t="shared" si="52"/>
        <v>6495.700000000001</v>
      </c>
      <c r="I130" s="10">
        <f t="shared" si="52"/>
        <v>0</v>
      </c>
      <c r="J130" s="10">
        <f t="shared" si="52"/>
        <v>6449.1</v>
      </c>
      <c r="K130" s="10">
        <f t="shared" si="52"/>
        <v>0</v>
      </c>
      <c r="L130" s="10">
        <f t="shared" si="52"/>
        <v>6449.1</v>
      </c>
      <c r="M130" s="10">
        <f t="shared" si="52"/>
        <v>0</v>
      </c>
      <c r="N130" s="10">
        <f t="shared" si="52"/>
        <v>6449.1</v>
      </c>
      <c r="O130" s="10">
        <f t="shared" si="52"/>
        <v>0</v>
      </c>
      <c r="P130" s="10">
        <f t="shared" si="52"/>
        <v>6449.1</v>
      </c>
      <c r="Q130" s="10">
        <f t="shared" si="52"/>
        <v>0</v>
      </c>
      <c r="R130" s="26"/>
      <c r="S130" s="81"/>
    </row>
    <row r="131" spans="1:19" s="11" customFormat="1" ht="37.5">
      <c r="A131" s="42" t="s">
        <v>173</v>
      </c>
      <c r="B131" s="15" t="s">
        <v>120</v>
      </c>
      <c r="C131" s="15" t="s">
        <v>136</v>
      </c>
      <c r="D131" s="29" t="s">
        <v>492</v>
      </c>
      <c r="E131" s="15" t="s">
        <v>174</v>
      </c>
      <c r="F131" s="10">
        <f>G131+H131+I131</f>
        <v>5462.1</v>
      </c>
      <c r="G131" s="10"/>
      <c r="H131" s="9">
        <v>5462.1</v>
      </c>
      <c r="I131" s="10"/>
      <c r="J131" s="10">
        <f>K131+L131+M131</f>
        <v>5415.5</v>
      </c>
      <c r="K131" s="10"/>
      <c r="L131" s="9">
        <v>5415.5</v>
      </c>
      <c r="M131" s="10"/>
      <c r="N131" s="10">
        <f>O131+P131+Q131</f>
        <v>5415.5</v>
      </c>
      <c r="O131" s="10"/>
      <c r="P131" s="9">
        <v>5415.5</v>
      </c>
      <c r="Q131" s="10"/>
      <c r="R131" s="26"/>
      <c r="S131" s="81"/>
    </row>
    <row r="132" spans="1:19" s="11" customFormat="1" ht="37.5">
      <c r="A132" s="42" t="s">
        <v>92</v>
      </c>
      <c r="B132" s="15" t="s">
        <v>120</v>
      </c>
      <c r="C132" s="15" t="s">
        <v>136</v>
      </c>
      <c r="D132" s="29" t="s">
        <v>492</v>
      </c>
      <c r="E132" s="15" t="s">
        <v>177</v>
      </c>
      <c r="F132" s="10">
        <f>G132+H132+I132</f>
        <v>1033.6</v>
      </c>
      <c r="G132" s="10"/>
      <c r="H132" s="9">
        <v>1033.6</v>
      </c>
      <c r="I132" s="10"/>
      <c r="J132" s="10">
        <f>K132+L132+M132</f>
        <v>1033.6</v>
      </c>
      <c r="K132" s="10"/>
      <c r="L132" s="9">
        <v>1033.6</v>
      </c>
      <c r="M132" s="10"/>
      <c r="N132" s="10">
        <f>O132+P132+Q132</f>
        <v>1033.6</v>
      </c>
      <c r="O132" s="10"/>
      <c r="P132" s="9">
        <v>1033.6</v>
      </c>
      <c r="Q132" s="10"/>
      <c r="R132" s="26"/>
      <c r="S132" s="81"/>
    </row>
    <row r="133" spans="1:19" s="11" customFormat="1" ht="56.25">
      <c r="A133" s="53" t="s">
        <v>455</v>
      </c>
      <c r="B133" s="15" t="s">
        <v>120</v>
      </c>
      <c r="C133" s="15" t="s">
        <v>136</v>
      </c>
      <c r="D133" s="29" t="s">
        <v>574</v>
      </c>
      <c r="E133" s="15"/>
      <c r="F133" s="10">
        <f>F134</f>
        <v>1713.2</v>
      </c>
      <c r="G133" s="10">
        <f aca="true" t="shared" si="53" ref="G133:Q133">G134</f>
        <v>0</v>
      </c>
      <c r="H133" s="10">
        <f t="shared" si="53"/>
        <v>1713.2</v>
      </c>
      <c r="I133" s="10">
        <f t="shared" si="53"/>
        <v>0</v>
      </c>
      <c r="J133" s="10">
        <f t="shared" si="53"/>
        <v>1477.2</v>
      </c>
      <c r="K133" s="10">
        <f t="shared" si="53"/>
        <v>0</v>
      </c>
      <c r="L133" s="10">
        <f t="shared" si="53"/>
        <v>1477.2</v>
      </c>
      <c r="M133" s="10">
        <f t="shared" si="53"/>
        <v>0</v>
      </c>
      <c r="N133" s="10">
        <f t="shared" si="53"/>
        <v>1477.2</v>
      </c>
      <c r="O133" s="10">
        <f t="shared" si="53"/>
        <v>0</v>
      </c>
      <c r="P133" s="10">
        <f t="shared" si="53"/>
        <v>1477.2</v>
      </c>
      <c r="Q133" s="10">
        <f t="shared" si="53"/>
        <v>0</v>
      </c>
      <c r="R133" s="26"/>
      <c r="S133" s="81"/>
    </row>
    <row r="134" spans="1:19" s="11" customFormat="1" ht="37.5">
      <c r="A134" s="42" t="s">
        <v>173</v>
      </c>
      <c r="B134" s="15" t="s">
        <v>120</v>
      </c>
      <c r="C134" s="15" t="s">
        <v>136</v>
      </c>
      <c r="D134" s="29" t="s">
        <v>574</v>
      </c>
      <c r="E134" s="15" t="s">
        <v>174</v>
      </c>
      <c r="F134" s="10">
        <f>G134+H134+I134</f>
        <v>1713.2</v>
      </c>
      <c r="G134" s="10"/>
      <c r="H134" s="9">
        <v>1713.2</v>
      </c>
      <c r="I134" s="10"/>
      <c r="J134" s="10">
        <f>K134+L134+M134</f>
        <v>1477.2</v>
      </c>
      <c r="K134" s="10"/>
      <c r="L134" s="9">
        <v>1477.2</v>
      </c>
      <c r="M134" s="10"/>
      <c r="N134" s="10">
        <f>O134+P134+Q134</f>
        <v>1477.2</v>
      </c>
      <c r="O134" s="10"/>
      <c r="P134" s="9">
        <v>1477.2</v>
      </c>
      <c r="Q134" s="10"/>
      <c r="R134" s="26"/>
      <c r="S134" s="81"/>
    </row>
    <row r="135" spans="1:19" s="11" customFormat="1" ht="39.75" customHeight="1">
      <c r="A135" s="8" t="s">
        <v>697</v>
      </c>
      <c r="B135" s="15" t="s">
        <v>120</v>
      </c>
      <c r="C135" s="15" t="s">
        <v>136</v>
      </c>
      <c r="D135" s="29" t="s">
        <v>696</v>
      </c>
      <c r="E135" s="15"/>
      <c r="F135" s="10">
        <f>G135+H135+I135</f>
        <v>299.4</v>
      </c>
      <c r="G135" s="10">
        <f>G136</f>
        <v>299.4</v>
      </c>
      <c r="H135" s="9"/>
      <c r="I135" s="10"/>
      <c r="J135" s="10"/>
      <c r="K135" s="10"/>
      <c r="L135" s="9"/>
      <c r="M135" s="10"/>
      <c r="N135" s="10"/>
      <c r="O135" s="10"/>
      <c r="P135" s="9"/>
      <c r="Q135" s="10"/>
      <c r="R135" s="26"/>
      <c r="S135" s="81"/>
    </row>
    <row r="136" spans="1:19" s="11" customFormat="1" ht="168.75">
      <c r="A136" s="129" t="s">
        <v>698</v>
      </c>
      <c r="B136" s="15" t="s">
        <v>120</v>
      </c>
      <c r="C136" s="15" t="s">
        <v>136</v>
      </c>
      <c r="D136" s="35" t="s">
        <v>699</v>
      </c>
      <c r="E136" s="15"/>
      <c r="F136" s="10">
        <f>G136+H136+I136</f>
        <v>299.4</v>
      </c>
      <c r="G136" s="10">
        <f>G137</f>
        <v>299.4</v>
      </c>
      <c r="H136" s="9"/>
      <c r="I136" s="10"/>
      <c r="J136" s="10"/>
      <c r="K136" s="10"/>
      <c r="L136" s="9"/>
      <c r="M136" s="10"/>
      <c r="N136" s="10"/>
      <c r="O136" s="10"/>
      <c r="P136" s="9"/>
      <c r="Q136" s="10"/>
      <c r="R136" s="26"/>
      <c r="S136" s="81"/>
    </row>
    <row r="137" spans="1:19" s="11" customFormat="1" ht="37.5">
      <c r="A137" s="42" t="s">
        <v>173</v>
      </c>
      <c r="B137" s="15" t="s">
        <v>120</v>
      </c>
      <c r="C137" s="15" t="s">
        <v>136</v>
      </c>
      <c r="D137" s="55" t="s">
        <v>699</v>
      </c>
      <c r="E137" s="15" t="s">
        <v>174</v>
      </c>
      <c r="F137" s="10">
        <f>G137+H137+I137</f>
        <v>299.4</v>
      </c>
      <c r="G137" s="10">
        <v>299.4</v>
      </c>
      <c r="H137" s="9"/>
      <c r="I137" s="10"/>
      <c r="J137" s="10"/>
      <c r="K137" s="10"/>
      <c r="L137" s="9"/>
      <c r="M137" s="10"/>
      <c r="N137" s="10"/>
      <c r="O137" s="10"/>
      <c r="P137" s="9"/>
      <c r="Q137" s="10"/>
      <c r="R137" s="26"/>
      <c r="S137" s="81"/>
    </row>
    <row r="138" spans="1:19" s="11" customFormat="1" ht="22.5" customHeight="1">
      <c r="A138" s="43" t="s">
        <v>122</v>
      </c>
      <c r="B138" s="12" t="s">
        <v>120</v>
      </c>
      <c r="C138" s="12" t="s">
        <v>142</v>
      </c>
      <c r="D138" s="130"/>
      <c r="E138" s="12"/>
      <c r="F138" s="13">
        <f>F139</f>
        <v>5995</v>
      </c>
      <c r="G138" s="13">
        <f aca="true" t="shared" si="54" ref="G138:N139">G139</f>
        <v>0</v>
      </c>
      <c r="H138" s="13">
        <f t="shared" si="54"/>
        <v>5995</v>
      </c>
      <c r="I138" s="13">
        <f t="shared" si="54"/>
        <v>0</v>
      </c>
      <c r="J138" s="13">
        <f t="shared" si="54"/>
        <v>5000</v>
      </c>
      <c r="K138" s="13">
        <f t="shared" si="54"/>
        <v>0</v>
      </c>
      <c r="L138" s="13">
        <f t="shared" si="54"/>
        <v>5000</v>
      </c>
      <c r="M138" s="13">
        <f t="shared" si="54"/>
        <v>0</v>
      </c>
      <c r="N138" s="13">
        <f t="shared" si="54"/>
        <v>5000</v>
      </c>
      <c r="O138" s="10">
        <f aca="true" t="shared" si="55" ref="G138:Q140">O139</f>
        <v>0</v>
      </c>
      <c r="P138" s="10">
        <f t="shared" si="55"/>
        <v>5000</v>
      </c>
      <c r="Q138" s="10">
        <f t="shared" si="55"/>
        <v>0</v>
      </c>
      <c r="R138" s="26"/>
      <c r="S138" s="81"/>
    </row>
    <row r="139" spans="1:19" s="11" customFormat="1" ht="25.5" customHeight="1">
      <c r="A139" s="42" t="s">
        <v>338</v>
      </c>
      <c r="B139" s="15" t="s">
        <v>120</v>
      </c>
      <c r="C139" s="15" t="s">
        <v>142</v>
      </c>
      <c r="D139" s="29" t="s">
        <v>244</v>
      </c>
      <c r="E139" s="15"/>
      <c r="F139" s="10">
        <f>F140</f>
        <v>5995</v>
      </c>
      <c r="G139" s="10">
        <f t="shared" si="54"/>
        <v>0</v>
      </c>
      <c r="H139" s="10">
        <f t="shared" si="54"/>
        <v>5995</v>
      </c>
      <c r="I139" s="10">
        <f t="shared" si="54"/>
        <v>0</v>
      </c>
      <c r="J139" s="10">
        <f t="shared" si="54"/>
        <v>5000</v>
      </c>
      <c r="K139" s="10">
        <f t="shared" si="54"/>
        <v>0</v>
      </c>
      <c r="L139" s="10">
        <f t="shared" si="54"/>
        <v>5000</v>
      </c>
      <c r="M139" s="10">
        <f t="shared" si="54"/>
        <v>0</v>
      </c>
      <c r="N139" s="10">
        <f t="shared" si="54"/>
        <v>5000</v>
      </c>
      <c r="O139" s="10">
        <f t="shared" si="55"/>
        <v>0</v>
      </c>
      <c r="P139" s="10">
        <f t="shared" si="55"/>
        <v>5000</v>
      </c>
      <c r="Q139" s="10">
        <f t="shared" si="55"/>
        <v>0</v>
      </c>
      <c r="R139" s="26"/>
      <c r="S139" s="81"/>
    </row>
    <row r="140" spans="1:19" s="11" customFormat="1" ht="25.5" customHeight="1">
      <c r="A140" s="42" t="s">
        <v>147</v>
      </c>
      <c r="B140" s="15" t="s">
        <v>120</v>
      </c>
      <c r="C140" s="15" t="s">
        <v>142</v>
      </c>
      <c r="D140" s="29" t="s">
        <v>245</v>
      </c>
      <c r="E140" s="15"/>
      <c r="F140" s="10">
        <f>F141</f>
        <v>5995</v>
      </c>
      <c r="G140" s="10">
        <f t="shared" si="55"/>
        <v>0</v>
      </c>
      <c r="H140" s="10">
        <f t="shared" si="55"/>
        <v>5995</v>
      </c>
      <c r="I140" s="10">
        <f t="shared" si="55"/>
        <v>0</v>
      </c>
      <c r="J140" s="10">
        <f t="shared" si="55"/>
        <v>5000</v>
      </c>
      <c r="K140" s="10">
        <f t="shared" si="55"/>
        <v>0</v>
      </c>
      <c r="L140" s="10">
        <f t="shared" si="55"/>
        <v>5000</v>
      </c>
      <c r="M140" s="10">
        <f t="shared" si="55"/>
        <v>0</v>
      </c>
      <c r="N140" s="10">
        <f t="shared" si="55"/>
        <v>5000</v>
      </c>
      <c r="O140" s="10">
        <f t="shared" si="55"/>
        <v>0</v>
      </c>
      <c r="P140" s="10">
        <f t="shared" si="55"/>
        <v>5000</v>
      </c>
      <c r="Q140" s="10">
        <f t="shared" si="55"/>
        <v>0</v>
      </c>
      <c r="R140" s="26"/>
      <c r="S140" s="81"/>
    </row>
    <row r="141" spans="1:19" s="11" customFormat="1" ht="18.75">
      <c r="A141" s="42" t="s">
        <v>182</v>
      </c>
      <c r="B141" s="15" t="s">
        <v>120</v>
      </c>
      <c r="C141" s="15" t="s">
        <v>142</v>
      </c>
      <c r="D141" s="29" t="s">
        <v>245</v>
      </c>
      <c r="E141" s="15" t="s">
        <v>181</v>
      </c>
      <c r="F141" s="10">
        <f>G141+H141+I141</f>
        <v>5995</v>
      </c>
      <c r="G141" s="10"/>
      <c r="H141" s="10">
        <v>5995</v>
      </c>
      <c r="I141" s="10"/>
      <c r="J141" s="10">
        <f>K141+L141+M141</f>
        <v>5000</v>
      </c>
      <c r="K141" s="10"/>
      <c r="L141" s="10">
        <v>5000</v>
      </c>
      <c r="M141" s="10"/>
      <c r="N141" s="10">
        <f>O141+P141+Q141</f>
        <v>5000</v>
      </c>
      <c r="O141" s="82"/>
      <c r="P141" s="82">
        <v>5000</v>
      </c>
      <c r="Q141" s="82"/>
      <c r="R141" s="26"/>
      <c r="S141" s="81"/>
    </row>
    <row r="142" spans="1:19" s="11" customFormat="1" ht="18.75">
      <c r="A142" s="43" t="s">
        <v>143</v>
      </c>
      <c r="B142" s="12" t="s">
        <v>120</v>
      </c>
      <c r="C142" s="12" t="s">
        <v>157</v>
      </c>
      <c r="D142" s="130"/>
      <c r="E142" s="12"/>
      <c r="F142" s="13">
        <f>F148+F178+F183+F143+F160+F171+F156</f>
        <v>27996.300000000003</v>
      </c>
      <c r="G142" s="13">
        <f aca="true" t="shared" si="56" ref="G142:N142">G148+G178+G183+G143+G160+G171+G156</f>
        <v>10133.1</v>
      </c>
      <c r="H142" s="13">
        <f t="shared" si="56"/>
        <v>15789.500000000002</v>
      </c>
      <c r="I142" s="13">
        <f t="shared" si="56"/>
        <v>2073.7</v>
      </c>
      <c r="J142" s="13">
        <f t="shared" si="56"/>
        <v>21025.6</v>
      </c>
      <c r="K142" s="13">
        <f t="shared" si="56"/>
        <v>4951.8</v>
      </c>
      <c r="L142" s="13">
        <f t="shared" si="56"/>
        <v>14000.1</v>
      </c>
      <c r="M142" s="13">
        <f t="shared" si="56"/>
        <v>2073.7</v>
      </c>
      <c r="N142" s="13">
        <f t="shared" si="56"/>
        <v>21025.6</v>
      </c>
      <c r="O142" s="13" t="e">
        <f>O148+O178+O183+O143+#REF!+O171</f>
        <v>#REF!</v>
      </c>
      <c r="P142" s="13" t="e">
        <f>P148+P178+P183+P143+#REF!+P171</f>
        <v>#REF!</v>
      </c>
      <c r="Q142" s="13" t="e">
        <f>Q148+Q178+Q183+Q143+#REF!+Q171</f>
        <v>#REF!</v>
      </c>
      <c r="R142" s="26"/>
      <c r="S142" s="81"/>
    </row>
    <row r="143" spans="1:19" s="11" customFormat="1" ht="56.25">
      <c r="A143" s="42" t="s">
        <v>538</v>
      </c>
      <c r="B143" s="15" t="s">
        <v>120</v>
      </c>
      <c r="C143" s="15" t="s">
        <v>157</v>
      </c>
      <c r="D143" s="29" t="s">
        <v>246</v>
      </c>
      <c r="E143" s="15"/>
      <c r="F143" s="10">
        <f>F144</f>
        <v>0</v>
      </c>
      <c r="G143" s="10">
        <f aca="true" t="shared" si="57" ref="G143:Q145">G144</f>
        <v>0</v>
      </c>
      <c r="H143" s="10">
        <f t="shared" si="57"/>
        <v>0</v>
      </c>
      <c r="I143" s="10">
        <f t="shared" si="57"/>
        <v>0</v>
      </c>
      <c r="J143" s="10">
        <f t="shared" si="57"/>
        <v>2.5</v>
      </c>
      <c r="K143" s="10">
        <f t="shared" si="57"/>
        <v>0</v>
      </c>
      <c r="L143" s="10">
        <f t="shared" si="57"/>
        <v>2.5</v>
      </c>
      <c r="M143" s="10">
        <f t="shared" si="57"/>
        <v>0</v>
      </c>
      <c r="N143" s="10">
        <f t="shared" si="57"/>
        <v>2.5</v>
      </c>
      <c r="O143" s="10">
        <f t="shared" si="57"/>
        <v>0</v>
      </c>
      <c r="P143" s="10">
        <f t="shared" si="57"/>
        <v>2.5</v>
      </c>
      <c r="Q143" s="10">
        <f t="shared" si="57"/>
        <v>0</v>
      </c>
      <c r="R143" s="26"/>
      <c r="S143" s="81"/>
    </row>
    <row r="144" spans="1:19" s="11" customFormat="1" ht="37.5">
      <c r="A144" s="42" t="s">
        <v>411</v>
      </c>
      <c r="B144" s="15" t="s">
        <v>120</v>
      </c>
      <c r="C144" s="15" t="s">
        <v>157</v>
      </c>
      <c r="D144" s="29" t="s">
        <v>63</v>
      </c>
      <c r="E144" s="15"/>
      <c r="F144" s="10">
        <f>F145</f>
        <v>0</v>
      </c>
      <c r="G144" s="10">
        <f t="shared" si="57"/>
        <v>0</v>
      </c>
      <c r="H144" s="10">
        <f t="shared" si="57"/>
        <v>0</v>
      </c>
      <c r="I144" s="10">
        <f t="shared" si="57"/>
        <v>0</v>
      </c>
      <c r="J144" s="10">
        <f t="shared" si="57"/>
        <v>2.5</v>
      </c>
      <c r="K144" s="10">
        <f t="shared" si="57"/>
        <v>0</v>
      </c>
      <c r="L144" s="10">
        <f t="shared" si="57"/>
        <v>2.5</v>
      </c>
      <c r="M144" s="10">
        <f t="shared" si="57"/>
        <v>0</v>
      </c>
      <c r="N144" s="10">
        <f t="shared" si="57"/>
        <v>2.5</v>
      </c>
      <c r="O144" s="10">
        <f t="shared" si="57"/>
        <v>0</v>
      </c>
      <c r="P144" s="10">
        <f t="shared" si="57"/>
        <v>2.5</v>
      </c>
      <c r="Q144" s="10">
        <f t="shared" si="57"/>
        <v>0</v>
      </c>
      <c r="R144" s="26"/>
      <c r="S144" s="81"/>
    </row>
    <row r="145" spans="1:19" s="11" customFormat="1" ht="65.25" customHeight="1">
      <c r="A145" s="42" t="s">
        <v>64</v>
      </c>
      <c r="B145" s="15" t="s">
        <v>120</v>
      </c>
      <c r="C145" s="15" t="s">
        <v>157</v>
      </c>
      <c r="D145" s="29" t="s">
        <v>546</v>
      </c>
      <c r="E145" s="15"/>
      <c r="F145" s="10">
        <f>F146</f>
        <v>0</v>
      </c>
      <c r="G145" s="10">
        <f t="shared" si="57"/>
        <v>0</v>
      </c>
      <c r="H145" s="10">
        <f t="shared" si="57"/>
        <v>0</v>
      </c>
      <c r="I145" s="10">
        <f t="shared" si="57"/>
        <v>0</v>
      </c>
      <c r="J145" s="10">
        <f t="shared" si="57"/>
        <v>2.5</v>
      </c>
      <c r="K145" s="10">
        <f t="shared" si="57"/>
        <v>0</v>
      </c>
      <c r="L145" s="10">
        <f t="shared" si="57"/>
        <v>2.5</v>
      </c>
      <c r="M145" s="10">
        <f t="shared" si="57"/>
        <v>0</v>
      </c>
      <c r="N145" s="10">
        <f t="shared" si="57"/>
        <v>2.5</v>
      </c>
      <c r="O145" s="10">
        <f t="shared" si="57"/>
        <v>0</v>
      </c>
      <c r="P145" s="10">
        <f t="shared" si="57"/>
        <v>2.5</v>
      </c>
      <c r="Q145" s="10">
        <f t="shared" si="57"/>
        <v>0</v>
      </c>
      <c r="R145" s="26"/>
      <c r="S145" s="81"/>
    </row>
    <row r="146" spans="1:19" s="11" customFormat="1" ht="18.75">
      <c r="A146" s="42" t="s">
        <v>211</v>
      </c>
      <c r="B146" s="15" t="s">
        <v>120</v>
      </c>
      <c r="C146" s="15" t="s">
        <v>157</v>
      </c>
      <c r="D146" s="29" t="s">
        <v>547</v>
      </c>
      <c r="E146" s="15"/>
      <c r="F146" s="10">
        <f>F147</f>
        <v>0</v>
      </c>
      <c r="G146" s="10">
        <f aca="true" t="shared" si="58" ref="G146:Q146">G147</f>
        <v>0</v>
      </c>
      <c r="H146" s="10">
        <f t="shared" si="58"/>
        <v>0</v>
      </c>
      <c r="I146" s="10">
        <f t="shared" si="58"/>
        <v>0</v>
      </c>
      <c r="J146" s="10">
        <f t="shared" si="58"/>
        <v>2.5</v>
      </c>
      <c r="K146" s="10">
        <f t="shared" si="58"/>
        <v>0</v>
      </c>
      <c r="L146" s="10">
        <f t="shared" si="58"/>
        <v>2.5</v>
      </c>
      <c r="M146" s="10">
        <f t="shared" si="58"/>
        <v>0</v>
      </c>
      <c r="N146" s="10">
        <f t="shared" si="58"/>
        <v>2.5</v>
      </c>
      <c r="O146" s="10">
        <f t="shared" si="58"/>
        <v>0</v>
      </c>
      <c r="P146" s="10">
        <f t="shared" si="58"/>
        <v>2.5</v>
      </c>
      <c r="Q146" s="10">
        <f t="shared" si="58"/>
        <v>0</v>
      </c>
      <c r="R146" s="26"/>
      <c r="S146" s="81"/>
    </row>
    <row r="147" spans="1:19" s="11" customFormat="1" ht="37.5">
      <c r="A147" s="42" t="s">
        <v>92</v>
      </c>
      <c r="B147" s="15" t="s">
        <v>120</v>
      </c>
      <c r="C147" s="15" t="s">
        <v>157</v>
      </c>
      <c r="D147" s="29" t="s">
        <v>547</v>
      </c>
      <c r="E147" s="15" t="s">
        <v>177</v>
      </c>
      <c r="F147" s="10">
        <f>G147+H147+I147</f>
        <v>0</v>
      </c>
      <c r="G147" s="10"/>
      <c r="H147" s="10"/>
      <c r="I147" s="10"/>
      <c r="J147" s="10">
        <f>K147+L147+M147</f>
        <v>2.5</v>
      </c>
      <c r="K147" s="10"/>
      <c r="L147" s="10">
        <v>2.5</v>
      </c>
      <c r="M147" s="10"/>
      <c r="N147" s="10">
        <f>O147+P147+Q147</f>
        <v>2.5</v>
      </c>
      <c r="O147" s="82"/>
      <c r="P147" s="82">
        <v>2.5</v>
      </c>
      <c r="Q147" s="82"/>
      <c r="R147" s="26"/>
      <c r="S147" s="81"/>
    </row>
    <row r="148" spans="1:19" s="11" customFormat="1" ht="37.5">
      <c r="A148" s="42" t="s">
        <v>503</v>
      </c>
      <c r="B148" s="15" t="s">
        <v>120</v>
      </c>
      <c r="C148" s="15" t="s">
        <v>157</v>
      </c>
      <c r="D148" s="29" t="s">
        <v>247</v>
      </c>
      <c r="E148" s="29"/>
      <c r="F148" s="10">
        <f>F149</f>
        <v>20</v>
      </c>
      <c r="G148" s="10">
        <f aca="true" t="shared" si="59" ref="G148:Q148">G149</f>
        <v>0</v>
      </c>
      <c r="H148" s="10">
        <f t="shared" si="59"/>
        <v>20</v>
      </c>
      <c r="I148" s="10">
        <f t="shared" si="59"/>
        <v>0</v>
      </c>
      <c r="J148" s="10">
        <f t="shared" si="59"/>
        <v>90</v>
      </c>
      <c r="K148" s="10">
        <f t="shared" si="59"/>
        <v>0</v>
      </c>
      <c r="L148" s="10">
        <f t="shared" si="59"/>
        <v>90</v>
      </c>
      <c r="M148" s="10">
        <f t="shared" si="59"/>
        <v>0</v>
      </c>
      <c r="N148" s="10">
        <f t="shared" si="59"/>
        <v>90</v>
      </c>
      <c r="O148" s="10">
        <f t="shared" si="59"/>
        <v>0</v>
      </c>
      <c r="P148" s="10">
        <f t="shared" si="59"/>
        <v>90</v>
      </c>
      <c r="Q148" s="10">
        <f t="shared" si="59"/>
        <v>0</v>
      </c>
      <c r="R148" s="26"/>
      <c r="S148" s="81"/>
    </row>
    <row r="149" spans="1:19" s="11" customFormat="1" ht="56.25">
      <c r="A149" s="42" t="s">
        <v>504</v>
      </c>
      <c r="B149" s="15" t="s">
        <v>120</v>
      </c>
      <c r="C149" s="15" t="s">
        <v>157</v>
      </c>
      <c r="D149" s="29" t="s">
        <v>311</v>
      </c>
      <c r="E149" s="29"/>
      <c r="F149" s="10">
        <f>F150+F153</f>
        <v>20</v>
      </c>
      <c r="G149" s="10">
        <f aca="true" t="shared" si="60" ref="G149:Q149">G150+G153</f>
        <v>0</v>
      </c>
      <c r="H149" s="10">
        <f t="shared" si="60"/>
        <v>20</v>
      </c>
      <c r="I149" s="10">
        <f t="shared" si="60"/>
        <v>0</v>
      </c>
      <c r="J149" s="10">
        <f t="shared" si="60"/>
        <v>90</v>
      </c>
      <c r="K149" s="10">
        <f t="shared" si="60"/>
        <v>0</v>
      </c>
      <c r="L149" s="10">
        <f t="shared" si="60"/>
        <v>90</v>
      </c>
      <c r="M149" s="10">
        <f t="shared" si="60"/>
        <v>0</v>
      </c>
      <c r="N149" s="10">
        <f t="shared" si="60"/>
        <v>90</v>
      </c>
      <c r="O149" s="10">
        <f t="shared" si="60"/>
        <v>0</v>
      </c>
      <c r="P149" s="10">
        <f t="shared" si="60"/>
        <v>90</v>
      </c>
      <c r="Q149" s="10">
        <f t="shared" si="60"/>
        <v>0</v>
      </c>
      <c r="R149" s="26"/>
      <c r="S149" s="81"/>
    </row>
    <row r="150" spans="1:19" s="11" customFormat="1" ht="37.5">
      <c r="A150" s="42" t="s">
        <v>32</v>
      </c>
      <c r="B150" s="15" t="s">
        <v>120</v>
      </c>
      <c r="C150" s="15" t="s">
        <v>157</v>
      </c>
      <c r="D150" s="29" t="s">
        <v>314</v>
      </c>
      <c r="E150" s="29"/>
      <c r="F150" s="10">
        <f>F151</f>
        <v>10</v>
      </c>
      <c r="G150" s="10">
        <f aca="true" t="shared" si="61" ref="G150:Q151">G151</f>
        <v>0</v>
      </c>
      <c r="H150" s="10">
        <f t="shared" si="61"/>
        <v>10</v>
      </c>
      <c r="I150" s="10">
        <f t="shared" si="61"/>
        <v>0</v>
      </c>
      <c r="J150" s="10">
        <f t="shared" si="61"/>
        <v>10</v>
      </c>
      <c r="K150" s="10">
        <f t="shared" si="61"/>
        <v>0</v>
      </c>
      <c r="L150" s="10">
        <f t="shared" si="61"/>
        <v>10</v>
      </c>
      <c r="M150" s="10">
        <f t="shared" si="61"/>
        <v>0</v>
      </c>
      <c r="N150" s="10">
        <f t="shared" si="61"/>
        <v>10</v>
      </c>
      <c r="O150" s="10">
        <f t="shared" si="61"/>
        <v>0</v>
      </c>
      <c r="P150" s="10">
        <f t="shared" si="61"/>
        <v>10</v>
      </c>
      <c r="Q150" s="10">
        <f t="shared" si="61"/>
        <v>0</v>
      </c>
      <c r="R150" s="26"/>
      <c r="S150" s="81"/>
    </row>
    <row r="151" spans="1:19" s="11" customFormat="1" ht="56.25">
      <c r="A151" s="42" t="s">
        <v>208</v>
      </c>
      <c r="B151" s="15" t="s">
        <v>120</v>
      </c>
      <c r="C151" s="15" t="s">
        <v>157</v>
      </c>
      <c r="D151" s="29" t="s">
        <v>315</v>
      </c>
      <c r="E151" s="29"/>
      <c r="F151" s="10">
        <f>F152</f>
        <v>10</v>
      </c>
      <c r="G151" s="10">
        <f t="shared" si="61"/>
        <v>0</v>
      </c>
      <c r="H151" s="10">
        <f t="shared" si="61"/>
        <v>10</v>
      </c>
      <c r="I151" s="10">
        <f t="shared" si="61"/>
        <v>0</v>
      </c>
      <c r="J151" s="10">
        <f t="shared" si="61"/>
        <v>10</v>
      </c>
      <c r="K151" s="10">
        <f t="shared" si="61"/>
        <v>0</v>
      </c>
      <c r="L151" s="10">
        <f t="shared" si="61"/>
        <v>10</v>
      </c>
      <c r="M151" s="10">
        <f t="shared" si="61"/>
        <v>0</v>
      </c>
      <c r="N151" s="10">
        <f t="shared" si="61"/>
        <v>10</v>
      </c>
      <c r="O151" s="10">
        <f t="shared" si="61"/>
        <v>0</v>
      </c>
      <c r="P151" s="10">
        <f t="shared" si="61"/>
        <v>10</v>
      </c>
      <c r="Q151" s="10">
        <f t="shared" si="61"/>
        <v>0</v>
      </c>
      <c r="R151" s="26"/>
      <c r="S151" s="81"/>
    </row>
    <row r="152" spans="1:19" s="11" customFormat="1" ht="37.5">
      <c r="A152" s="42" t="s">
        <v>92</v>
      </c>
      <c r="B152" s="15" t="s">
        <v>120</v>
      </c>
      <c r="C152" s="15" t="s">
        <v>157</v>
      </c>
      <c r="D152" s="29" t="s">
        <v>315</v>
      </c>
      <c r="E152" s="29">
        <v>240</v>
      </c>
      <c r="F152" s="10">
        <f>G152+H152+I152</f>
        <v>10</v>
      </c>
      <c r="G152" s="10"/>
      <c r="H152" s="10">
        <v>10</v>
      </c>
      <c r="I152" s="10"/>
      <c r="J152" s="10">
        <f>K152+L152+M152</f>
        <v>10</v>
      </c>
      <c r="K152" s="10"/>
      <c r="L152" s="10">
        <v>10</v>
      </c>
      <c r="M152" s="10"/>
      <c r="N152" s="10">
        <f>O152+P152+Q152</f>
        <v>10</v>
      </c>
      <c r="O152" s="82"/>
      <c r="P152" s="82">
        <v>10</v>
      </c>
      <c r="Q152" s="82"/>
      <c r="R152" s="26"/>
      <c r="S152" s="81"/>
    </row>
    <row r="153" spans="1:19" s="11" customFormat="1" ht="36.75" customHeight="1">
      <c r="A153" s="42" t="s">
        <v>302</v>
      </c>
      <c r="B153" s="15" t="s">
        <v>120</v>
      </c>
      <c r="C153" s="15" t="s">
        <v>157</v>
      </c>
      <c r="D153" s="29" t="s">
        <v>317</v>
      </c>
      <c r="E153" s="29"/>
      <c r="F153" s="10">
        <f>F154</f>
        <v>10</v>
      </c>
      <c r="G153" s="10">
        <f aca="true" t="shared" si="62" ref="G153:Q153">G154</f>
        <v>0</v>
      </c>
      <c r="H153" s="10">
        <f t="shared" si="62"/>
        <v>10</v>
      </c>
      <c r="I153" s="10">
        <f t="shared" si="62"/>
        <v>0</v>
      </c>
      <c r="J153" s="10">
        <f t="shared" si="62"/>
        <v>80</v>
      </c>
      <c r="K153" s="10">
        <f t="shared" si="62"/>
        <v>0</v>
      </c>
      <c r="L153" s="10">
        <f t="shared" si="62"/>
        <v>80</v>
      </c>
      <c r="M153" s="10">
        <f t="shared" si="62"/>
        <v>0</v>
      </c>
      <c r="N153" s="10">
        <f t="shared" si="62"/>
        <v>80</v>
      </c>
      <c r="O153" s="10">
        <f t="shared" si="62"/>
        <v>0</v>
      </c>
      <c r="P153" s="10">
        <f t="shared" si="62"/>
        <v>80</v>
      </c>
      <c r="Q153" s="10">
        <f t="shared" si="62"/>
        <v>0</v>
      </c>
      <c r="R153" s="26"/>
      <c r="S153" s="81"/>
    </row>
    <row r="154" spans="1:19" s="11" customFormat="1" ht="37.5">
      <c r="A154" s="42" t="s">
        <v>303</v>
      </c>
      <c r="B154" s="15" t="s">
        <v>120</v>
      </c>
      <c r="C154" s="15" t="s">
        <v>157</v>
      </c>
      <c r="D154" s="29" t="s">
        <v>316</v>
      </c>
      <c r="E154" s="29"/>
      <c r="F154" s="10">
        <f>F155</f>
        <v>10</v>
      </c>
      <c r="G154" s="10">
        <f aca="true" t="shared" si="63" ref="G154:Q154">G155</f>
        <v>0</v>
      </c>
      <c r="H154" s="10">
        <f t="shared" si="63"/>
        <v>10</v>
      </c>
      <c r="I154" s="10">
        <f t="shared" si="63"/>
        <v>0</v>
      </c>
      <c r="J154" s="10">
        <f t="shared" si="63"/>
        <v>80</v>
      </c>
      <c r="K154" s="10">
        <f t="shared" si="63"/>
        <v>0</v>
      </c>
      <c r="L154" s="10">
        <f t="shared" si="63"/>
        <v>80</v>
      </c>
      <c r="M154" s="10">
        <f t="shared" si="63"/>
        <v>0</v>
      </c>
      <c r="N154" s="10">
        <f t="shared" si="63"/>
        <v>80</v>
      </c>
      <c r="O154" s="10">
        <f t="shared" si="63"/>
        <v>0</v>
      </c>
      <c r="P154" s="10">
        <f t="shared" si="63"/>
        <v>80</v>
      </c>
      <c r="Q154" s="10">
        <f t="shared" si="63"/>
        <v>0</v>
      </c>
      <c r="R154" s="26"/>
      <c r="S154" s="81"/>
    </row>
    <row r="155" spans="1:19" s="11" customFormat="1" ht="37.5">
      <c r="A155" s="42" t="s">
        <v>92</v>
      </c>
      <c r="B155" s="15" t="s">
        <v>120</v>
      </c>
      <c r="C155" s="15" t="s">
        <v>157</v>
      </c>
      <c r="D155" s="29" t="s">
        <v>316</v>
      </c>
      <c r="E155" s="29">
        <v>240</v>
      </c>
      <c r="F155" s="10">
        <f>G155+H155+I155</f>
        <v>10</v>
      </c>
      <c r="G155" s="10"/>
      <c r="H155" s="10">
        <v>10</v>
      </c>
      <c r="I155" s="10"/>
      <c r="J155" s="10">
        <f>K155+L155+M155</f>
        <v>80</v>
      </c>
      <c r="K155" s="10"/>
      <c r="L155" s="10">
        <v>80</v>
      </c>
      <c r="M155" s="10"/>
      <c r="N155" s="10">
        <f>O155+P155+Q155</f>
        <v>80</v>
      </c>
      <c r="O155" s="82"/>
      <c r="P155" s="82">
        <v>80</v>
      </c>
      <c r="Q155" s="82"/>
      <c r="R155" s="26"/>
      <c r="S155" s="81"/>
    </row>
    <row r="156" spans="1:19" s="11" customFormat="1" ht="39.75" customHeight="1">
      <c r="A156" s="42" t="s">
        <v>495</v>
      </c>
      <c r="B156" s="15" t="s">
        <v>120</v>
      </c>
      <c r="C156" s="15" t="s">
        <v>157</v>
      </c>
      <c r="D156" s="15" t="s">
        <v>254</v>
      </c>
      <c r="E156" s="29"/>
      <c r="F156" s="10">
        <f>F157</f>
        <v>4.2</v>
      </c>
      <c r="G156" s="10">
        <f aca="true" t="shared" si="64" ref="G156:N158">G157</f>
        <v>0</v>
      </c>
      <c r="H156" s="10">
        <f t="shared" si="64"/>
        <v>4.2</v>
      </c>
      <c r="I156" s="10">
        <f t="shared" si="64"/>
        <v>0</v>
      </c>
      <c r="J156" s="10">
        <f t="shared" si="64"/>
        <v>0</v>
      </c>
      <c r="K156" s="10">
        <f t="shared" si="64"/>
        <v>0</v>
      </c>
      <c r="L156" s="10">
        <f t="shared" si="64"/>
        <v>0</v>
      </c>
      <c r="M156" s="10">
        <f t="shared" si="64"/>
        <v>0</v>
      </c>
      <c r="N156" s="10">
        <f t="shared" si="64"/>
        <v>0</v>
      </c>
      <c r="O156" s="10"/>
      <c r="P156" s="10"/>
      <c r="Q156" s="10"/>
      <c r="R156" s="26"/>
      <c r="S156" s="81"/>
    </row>
    <row r="157" spans="1:19" s="11" customFormat="1" ht="39.75" customHeight="1">
      <c r="A157" s="42" t="s">
        <v>31</v>
      </c>
      <c r="B157" s="15" t="s">
        <v>120</v>
      </c>
      <c r="C157" s="15" t="s">
        <v>157</v>
      </c>
      <c r="D157" s="15" t="s">
        <v>258</v>
      </c>
      <c r="E157" s="29"/>
      <c r="F157" s="10">
        <f>F158</f>
        <v>4.2</v>
      </c>
      <c r="G157" s="10">
        <f t="shared" si="64"/>
        <v>0</v>
      </c>
      <c r="H157" s="10">
        <f t="shared" si="64"/>
        <v>4.2</v>
      </c>
      <c r="I157" s="10">
        <f t="shared" si="64"/>
        <v>0</v>
      </c>
      <c r="J157" s="10">
        <f t="shared" si="64"/>
        <v>0</v>
      </c>
      <c r="K157" s="10">
        <f t="shared" si="64"/>
        <v>0</v>
      </c>
      <c r="L157" s="10">
        <f t="shared" si="64"/>
        <v>0</v>
      </c>
      <c r="M157" s="10">
        <f t="shared" si="64"/>
        <v>0</v>
      </c>
      <c r="N157" s="10">
        <f t="shared" si="64"/>
        <v>0</v>
      </c>
      <c r="O157" s="10"/>
      <c r="P157" s="10"/>
      <c r="Q157" s="10"/>
      <c r="R157" s="26"/>
      <c r="S157" s="81"/>
    </row>
    <row r="158" spans="1:19" s="11" customFormat="1" ht="39.75" customHeight="1">
      <c r="A158" s="42" t="s">
        <v>179</v>
      </c>
      <c r="B158" s="15" t="s">
        <v>120</v>
      </c>
      <c r="C158" s="15" t="s">
        <v>157</v>
      </c>
      <c r="D158" s="15" t="s">
        <v>259</v>
      </c>
      <c r="E158" s="29"/>
      <c r="F158" s="10">
        <f>F159</f>
        <v>4.2</v>
      </c>
      <c r="G158" s="10">
        <f t="shared" si="64"/>
        <v>0</v>
      </c>
      <c r="H158" s="10">
        <f t="shared" si="64"/>
        <v>4.2</v>
      </c>
      <c r="I158" s="10">
        <f t="shared" si="64"/>
        <v>0</v>
      </c>
      <c r="J158" s="10">
        <f t="shared" si="64"/>
        <v>0</v>
      </c>
      <c r="K158" s="10">
        <f t="shared" si="64"/>
        <v>0</v>
      </c>
      <c r="L158" s="10">
        <f t="shared" si="64"/>
        <v>0</v>
      </c>
      <c r="M158" s="10">
        <f t="shared" si="64"/>
        <v>0</v>
      </c>
      <c r="N158" s="10">
        <f t="shared" si="64"/>
        <v>0</v>
      </c>
      <c r="O158" s="10"/>
      <c r="P158" s="10"/>
      <c r="Q158" s="10"/>
      <c r="R158" s="26"/>
      <c r="S158" s="81"/>
    </row>
    <row r="159" spans="1:19" s="11" customFormat="1" ht="39.75" customHeight="1">
      <c r="A159" s="42" t="s">
        <v>92</v>
      </c>
      <c r="B159" s="15" t="s">
        <v>120</v>
      </c>
      <c r="C159" s="15" t="s">
        <v>157</v>
      </c>
      <c r="D159" s="15" t="s">
        <v>259</v>
      </c>
      <c r="E159" s="29">
        <v>240</v>
      </c>
      <c r="F159" s="10">
        <f>G159+H159+I159</f>
        <v>4.2</v>
      </c>
      <c r="G159" s="10"/>
      <c r="H159" s="10">
        <v>4.2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26"/>
      <c r="S159" s="81"/>
    </row>
    <row r="160" spans="1:19" s="11" customFormat="1" ht="39.75" customHeight="1">
      <c r="A160" s="42" t="s">
        <v>483</v>
      </c>
      <c r="B160" s="15" t="s">
        <v>120</v>
      </c>
      <c r="C160" s="15" t="s">
        <v>157</v>
      </c>
      <c r="D160" s="29" t="s">
        <v>277</v>
      </c>
      <c r="E160" s="29"/>
      <c r="F160" s="10">
        <f>F161</f>
        <v>17527.4</v>
      </c>
      <c r="G160" s="10">
        <f aca="true" t="shared" si="65" ref="G160:N160">G161</f>
        <v>0</v>
      </c>
      <c r="H160" s="10">
        <f t="shared" si="65"/>
        <v>15453.7</v>
      </c>
      <c r="I160" s="10">
        <f t="shared" si="65"/>
        <v>2073.7</v>
      </c>
      <c r="J160" s="10">
        <f t="shared" si="65"/>
        <v>15834.8</v>
      </c>
      <c r="K160" s="10">
        <f t="shared" si="65"/>
        <v>0</v>
      </c>
      <c r="L160" s="10">
        <f t="shared" si="65"/>
        <v>13761.1</v>
      </c>
      <c r="M160" s="10">
        <f t="shared" si="65"/>
        <v>2073.7</v>
      </c>
      <c r="N160" s="10">
        <f t="shared" si="65"/>
        <v>15834.8</v>
      </c>
      <c r="O160" s="10"/>
      <c r="P160" s="10"/>
      <c r="Q160" s="10"/>
      <c r="R160" s="26"/>
      <c r="S160" s="81"/>
    </row>
    <row r="161" spans="1:19" s="11" customFormat="1" ht="42" customHeight="1">
      <c r="A161" s="42" t="s">
        <v>573</v>
      </c>
      <c r="B161" s="15" t="s">
        <v>120</v>
      </c>
      <c r="C161" s="15" t="s">
        <v>157</v>
      </c>
      <c r="D161" s="29" t="s">
        <v>278</v>
      </c>
      <c r="E161" s="29"/>
      <c r="F161" s="10">
        <f>F162+F166+F169</f>
        <v>17527.4</v>
      </c>
      <c r="G161" s="10">
        <f aca="true" t="shared" si="66" ref="G161:N161">G162+G166+G169</f>
        <v>0</v>
      </c>
      <c r="H161" s="10">
        <f t="shared" si="66"/>
        <v>15453.7</v>
      </c>
      <c r="I161" s="10">
        <f t="shared" si="66"/>
        <v>2073.7</v>
      </c>
      <c r="J161" s="10">
        <f t="shared" si="66"/>
        <v>15834.8</v>
      </c>
      <c r="K161" s="10">
        <f t="shared" si="66"/>
        <v>0</v>
      </c>
      <c r="L161" s="10">
        <f t="shared" si="66"/>
        <v>13761.1</v>
      </c>
      <c r="M161" s="10">
        <f t="shared" si="66"/>
        <v>2073.7</v>
      </c>
      <c r="N161" s="10">
        <f t="shared" si="66"/>
        <v>15834.8</v>
      </c>
      <c r="O161" s="10">
        <f>O162+O166+O169</f>
        <v>0</v>
      </c>
      <c r="P161" s="10">
        <f>P162+P166+P169</f>
        <v>13761.1</v>
      </c>
      <c r="Q161" s="10">
        <f>Q162+Q166+Q169</f>
        <v>2073.7</v>
      </c>
      <c r="R161" s="26"/>
      <c r="S161" s="81"/>
    </row>
    <row r="162" spans="1:19" s="11" customFormat="1" ht="18.75">
      <c r="A162" s="50" t="s">
        <v>347</v>
      </c>
      <c r="B162" s="15" t="s">
        <v>120</v>
      </c>
      <c r="C162" s="15" t="s">
        <v>157</v>
      </c>
      <c r="D162" s="29" t="s">
        <v>493</v>
      </c>
      <c r="E162" s="29"/>
      <c r="F162" s="10">
        <f>F163+F164+F165</f>
        <v>12681.300000000001</v>
      </c>
      <c r="G162" s="10">
        <f aca="true" t="shared" si="67" ref="G162:N162">G163+G164+G165</f>
        <v>0</v>
      </c>
      <c r="H162" s="10">
        <f t="shared" si="67"/>
        <v>12681.300000000001</v>
      </c>
      <c r="I162" s="10">
        <f t="shared" si="67"/>
        <v>0</v>
      </c>
      <c r="J162" s="10">
        <f t="shared" si="67"/>
        <v>11672.6</v>
      </c>
      <c r="K162" s="10">
        <f t="shared" si="67"/>
        <v>0</v>
      </c>
      <c r="L162" s="10">
        <f t="shared" si="67"/>
        <v>11672.6</v>
      </c>
      <c r="M162" s="10">
        <f t="shared" si="67"/>
        <v>0</v>
      </c>
      <c r="N162" s="10">
        <f t="shared" si="67"/>
        <v>11672.6</v>
      </c>
      <c r="O162" s="10">
        <f>O163+O164+O165</f>
        <v>0</v>
      </c>
      <c r="P162" s="10">
        <f>P163+P164+P165</f>
        <v>11672.6</v>
      </c>
      <c r="Q162" s="10">
        <f>Q163+Q164+Q165</f>
        <v>0</v>
      </c>
      <c r="R162" s="26"/>
      <c r="S162" s="81"/>
    </row>
    <row r="163" spans="1:19" s="11" customFormat="1" ht="18.75">
      <c r="A163" s="42" t="s">
        <v>675</v>
      </c>
      <c r="B163" s="15" t="s">
        <v>120</v>
      </c>
      <c r="C163" s="15" t="s">
        <v>157</v>
      </c>
      <c r="D163" s="29" t="s">
        <v>493</v>
      </c>
      <c r="E163" s="29">
        <v>110</v>
      </c>
      <c r="F163" s="10">
        <f>G163+H163+I163</f>
        <v>11045.2</v>
      </c>
      <c r="G163" s="10"/>
      <c r="H163" s="10">
        <f>11063.2-18</f>
        <v>11045.2</v>
      </c>
      <c r="I163" s="10"/>
      <c r="J163" s="10">
        <f>K163+L163+M163</f>
        <v>10945</v>
      </c>
      <c r="K163" s="10"/>
      <c r="L163" s="10">
        <v>10945</v>
      </c>
      <c r="M163" s="10"/>
      <c r="N163" s="10">
        <f>O163+P163+Q163</f>
        <v>10945</v>
      </c>
      <c r="O163" s="82"/>
      <c r="P163" s="10">
        <v>10945</v>
      </c>
      <c r="Q163" s="82"/>
      <c r="R163" s="26"/>
      <c r="S163" s="81"/>
    </row>
    <row r="164" spans="1:19" s="11" customFormat="1" ht="37.5">
      <c r="A164" s="42" t="s">
        <v>92</v>
      </c>
      <c r="B164" s="15" t="s">
        <v>120</v>
      </c>
      <c r="C164" s="15" t="s">
        <v>157</v>
      </c>
      <c r="D164" s="29" t="s">
        <v>493</v>
      </c>
      <c r="E164" s="29">
        <v>240</v>
      </c>
      <c r="F164" s="10">
        <f>G164+H164+I164</f>
        <v>1635</v>
      </c>
      <c r="G164" s="10"/>
      <c r="H164" s="78">
        <f>1616.1+18.9</f>
        <v>1635</v>
      </c>
      <c r="I164" s="10"/>
      <c r="J164" s="10">
        <f>K164+L164+M164</f>
        <v>726.6</v>
      </c>
      <c r="K164" s="10"/>
      <c r="L164" s="78">
        <v>726.6</v>
      </c>
      <c r="M164" s="10"/>
      <c r="N164" s="10">
        <f>O164+P164+Q164</f>
        <v>726.6</v>
      </c>
      <c r="O164" s="82"/>
      <c r="P164" s="78">
        <v>726.6</v>
      </c>
      <c r="Q164" s="82"/>
      <c r="R164" s="26"/>
      <c r="S164" s="81"/>
    </row>
    <row r="165" spans="1:19" s="11" customFormat="1" ht="18.75">
      <c r="A165" s="42" t="s">
        <v>175</v>
      </c>
      <c r="B165" s="15" t="s">
        <v>120</v>
      </c>
      <c r="C165" s="15" t="s">
        <v>157</v>
      </c>
      <c r="D165" s="29" t="s">
        <v>493</v>
      </c>
      <c r="E165" s="29">
        <v>850</v>
      </c>
      <c r="F165" s="10">
        <f>G165+H165+I165</f>
        <v>1.1</v>
      </c>
      <c r="G165" s="10"/>
      <c r="H165" s="10">
        <f>2-0.9</f>
        <v>1.1</v>
      </c>
      <c r="I165" s="10"/>
      <c r="J165" s="10">
        <f>K165+L165+M165</f>
        <v>1</v>
      </c>
      <c r="K165" s="10"/>
      <c r="L165" s="10">
        <v>1</v>
      </c>
      <c r="M165" s="10"/>
      <c r="N165" s="10">
        <f>O165+P165+Q165</f>
        <v>1</v>
      </c>
      <c r="O165" s="82"/>
      <c r="P165" s="10">
        <v>1</v>
      </c>
      <c r="Q165" s="82"/>
      <c r="R165" s="26"/>
      <c r="S165" s="81"/>
    </row>
    <row r="166" spans="1:19" s="11" customFormat="1" ht="37.5">
      <c r="A166" s="42" t="s">
        <v>384</v>
      </c>
      <c r="B166" s="15" t="s">
        <v>120</v>
      </c>
      <c r="C166" s="15" t="s">
        <v>157</v>
      </c>
      <c r="D166" s="29" t="s">
        <v>494</v>
      </c>
      <c r="E166" s="29"/>
      <c r="F166" s="10">
        <f>F167+F168</f>
        <v>2073.7</v>
      </c>
      <c r="G166" s="10">
        <f aca="true" t="shared" si="68" ref="G166:Q166">G167+G168</f>
        <v>0</v>
      </c>
      <c r="H166" s="10">
        <f t="shared" si="68"/>
        <v>0</v>
      </c>
      <c r="I166" s="10">
        <f t="shared" si="68"/>
        <v>2073.7</v>
      </c>
      <c r="J166" s="10">
        <f t="shared" si="68"/>
        <v>2073.7</v>
      </c>
      <c r="K166" s="10">
        <f t="shared" si="68"/>
        <v>0</v>
      </c>
      <c r="L166" s="10">
        <f t="shared" si="68"/>
        <v>0</v>
      </c>
      <c r="M166" s="10">
        <f t="shared" si="68"/>
        <v>2073.7</v>
      </c>
      <c r="N166" s="10">
        <f t="shared" si="68"/>
        <v>2073.7</v>
      </c>
      <c r="O166" s="10">
        <f t="shared" si="68"/>
        <v>0</v>
      </c>
      <c r="P166" s="10">
        <f t="shared" si="68"/>
        <v>0</v>
      </c>
      <c r="Q166" s="10">
        <f t="shared" si="68"/>
        <v>2073.7</v>
      </c>
      <c r="R166" s="26"/>
      <c r="S166" s="81"/>
    </row>
    <row r="167" spans="1:19" s="11" customFormat="1" ht="18.75">
      <c r="A167" s="42" t="s">
        <v>675</v>
      </c>
      <c r="B167" s="15" t="s">
        <v>120</v>
      </c>
      <c r="C167" s="15" t="s">
        <v>157</v>
      </c>
      <c r="D167" s="29" t="s">
        <v>494</v>
      </c>
      <c r="E167" s="29">
        <v>110</v>
      </c>
      <c r="F167" s="10">
        <f>G167+H167+I167</f>
        <v>1988.6</v>
      </c>
      <c r="G167" s="10"/>
      <c r="H167" s="10"/>
      <c r="I167" s="10">
        <f>1998.8-10.2</f>
        <v>1988.6</v>
      </c>
      <c r="J167" s="10">
        <f>K167+L167+M167</f>
        <v>1998.8</v>
      </c>
      <c r="K167" s="10"/>
      <c r="L167" s="10"/>
      <c r="M167" s="10">
        <v>1998.8</v>
      </c>
      <c r="N167" s="10">
        <f>O167+P167+Q167</f>
        <v>1998.8</v>
      </c>
      <c r="O167" s="10"/>
      <c r="P167" s="10"/>
      <c r="Q167" s="10">
        <v>1998.8</v>
      </c>
      <c r="R167" s="26"/>
      <c r="S167" s="81"/>
    </row>
    <row r="168" spans="1:19" s="11" customFormat="1" ht="37.5">
      <c r="A168" s="42" t="s">
        <v>92</v>
      </c>
      <c r="B168" s="15" t="s">
        <v>120</v>
      </c>
      <c r="C168" s="15" t="s">
        <v>157</v>
      </c>
      <c r="D168" s="29" t="s">
        <v>494</v>
      </c>
      <c r="E168" s="29">
        <v>240</v>
      </c>
      <c r="F168" s="10">
        <f>G168+H168+I168</f>
        <v>85.10000000000001</v>
      </c>
      <c r="G168" s="10"/>
      <c r="H168" s="10"/>
      <c r="I168" s="10">
        <f>74.9+10.2</f>
        <v>85.10000000000001</v>
      </c>
      <c r="J168" s="10">
        <f>K168+L168+M168</f>
        <v>74.9</v>
      </c>
      <c r="K168" s="10"/>
      <c r="L168" s="10"/>
      <c r="M168" s="10">
        <v>74.9</v>
      </c>
      <c r="N168" s="10">
        <f>O168+P168+Q168</f>
        <v>74.9</v>
      </c>
      <c r="O168" s="10"/>
      <c r="P168" s="10"/>
      <c r="Q168" s="10">
        <v>74.9</v>
      </c>
      <c r="R168" s="26"/>
      <c r="S168" s="81"/>
    </row>
    <row r="169" spans="1:19" s="11" customFormat="1" ht="56.25">
      <c r="A169" s="53" t="s">
        <v>455</v>
      </c>
      <c r="B169" s="15" t="s">
        <v>120</v>
      </c>
      <c r="C169" s="15" t="s">
        <v>157</v>
      </c>
      <c r="D169" s="29" t="s">
        <v>600</v>
      </c>
      <c r="E169" s="29"/>
      <c r="F169" s="10">
        <f>F170</f>
        <v>2772.4</v>
      </c>
      <c r="G169" s="10">
        <f aca="true" t="shared" si="69" ref="G169:Q169">G170</f>
        <v>0</v>
      </c>
      <c r="H169" s="10">
        <f t="shared" si="69"/>
        <v>2772.4</v>
      </c>
      <c r="I169" s="10">
        <f t="shared" si="69"/>
        <v>0</v>
      </c>
      <c r="J169" s="10">
        <f t="shared" si="69"/>
        <v>2088.5</v>
      </c>
      <c r="K169" s="10">
        <f t="shared" si="69"/>
        <v>0</v>
      </c>
      <c r="L169" s="10">
        <f t="shared" si="69"/>
        <v>2088.5</v>
      </c>
      <c r="M169" s="10">
        <f t="shared" si="69"/>
        <v>0</v>
      </c>
      <c r="N169" s="10">
        <f t="shared" si="69"/>
        <v>2088.5</v>
      </c>
      <c r="O169" s="10">
        <f t="shared" si="69"/>
        <v>0</v>
      </c>
      <c r="P169" s="10">
        <f t="shared" si="69"/>
        <v>2088.5</v>
      </c>
      <c r="Q169" s="10">
        <f t="shared" si="69"/>
        <v>0</v>
      </c>
      <c r="R169" s="26"/>
      <c r="S169" s="81"/>
    </row>
    <row r="170" spans="1:19" s="11" customFormat="1" ht="18.75">
      <c r="A170" s="42" t="s">
        <v>675</v>
      </c>
      <c r="B170" s="15" t="s">
        <v>120</v>
      </c>
      <c r="C170" s="15" t="s">
        <v>157</v>
      </c>
      <c r="D170" s="29" t="s">
        <v>600</v>
      </c>
      <c r="E170" s="29">
        <v>110</v>
      </c>
      <c r="F170" s="10">
        <f>G170+H170+I170</f>
        <v>2772.4</v>
      </c>
      <c r="G170" s="10"/>
      <c r="H170" s="10">
        <v>2772.4</v>
      </c>
      <c r="I170" s="10"/>
      <c r="J170" s="10">
        <f>K170+L170+M170</f>
        <v>2088.5</v>
      </c>
      <c r="K170" s="10"/>
      <c r="L170" s="10">
        <v>2088.5</v>
      </c>
      <c r="M170" s="10"/>
      <c r="N170" s="10">
        <f>O170+P170+Q170</f>
        <v>2088.5</v>
      </c>
      <c r="O170" s="10"/>
      <c r="P170" s="10">
        <v>2088.5</v>
      </c>
      <c r="Q170" s="10"/>
      <c r="R170" s="26"/>
      <c r="S170" s="81"/>
    </row>
    <row r="171" spans="1:19" s="11" customFormat="1" ht="37.5">
      <c r="A171" s="61" t="s">
        <v>588</v>
      </c>
      <c r="B171" s="15" t="s">
        <v>120</v>
      </c>
      <c r="C171" s="15" t="s">
        <v>157</v>
      </c>
      <c r="D171" s="29" t="s">
        <v>581</v>
      </c>
      <c r="E171" s="29"/>
      <c r="F171" s="10">
        <f>F172</f>
        <v>5058.8</v>
      </c>
      <c r="G171" s="10">
        <f aca="true" t="shared" si="70" ref="G171:Q171">G172</f>
        <v>4893.6</v>
      </c>
      <c r="H171" s="10">
        <f t="shared" si="70"/>
        <v>165.2</v>
      </c>
      <c r="I171" s="10">
        <f t="shared" si="70"/>
        <v>0</v>
      </c>
      <c r="J171" s="10">
        <f t="shared" si="70"/>
        <v>0</v>
      </c>
      <c r="K171" s="10">
        <f t="shared" si="70"/>
        <v>0</v>
      </c>
      <c r="L171" s="10">
        <f t="shared" si="70"/>
        <v>0</v>
      </c>
      <c r="M171" s="10">
        <f t="shared" si="70"/>
        <v>0</v>
      </c>
      <c r="N171" s="10">
        <f t="shared" si="70"/>
        <v>0</v>
      </c>
      <c r="O171" s="10">
        <f t="shared" si="70"/>
        <v>0</v>
      </c>
      <c r="P171" s="10">
        <f t="shared" si="70"/>
        <v>0</v>
      </c>
      <c r="Q171" s="10">
        <f t="shared" si="70"/>
        <v>0</v>
      </c>
      <c r="R171" s="26"/>
      <c r="S171" s="81"/>
    </row>
    <row r="172" spans="1:19" s="11" customFormat="1" ht="37.5">
      <c r="A172" s="61" t="s">
        <v>589</v>
      </c>
      <c r="B172" s="15" t="s">
        <v>120</v>
      </c>
      <c r="C172" s="15" t="s">
        <v>157</v>
      </c>
      <c r="D172" s="29" t="s">
        <v>582</v>
      </c>
      <c r="E172" s="29"/>
      <c r="F172" s="10">
        <f>F176+F173</f>
        <v>5058.8</v>
      </c>
      <c r="G172" s="10">
        <f aca="true" t="shared" si="71" ref="G172:Q172">G176+G173</f>
        <v>4893.6</v>
      </c>
      <c r="H172" s="10">
        <f t="shared" si="71"/>
        <v>165.2</v>
      </c>
      <c r="I172" s="10">
        <f t="shared" si="71"/>
        <v>0</v>
      </c>
      <c r="J172" s="10">
        <f t="shared" si="71"/>
        <v>0</v>
      </c>
      <c r="K172" s="10">
        <f t="shared" si="71"/>
        <v>0</v>
      </c>
      <c r="L172" s="10">
        <f t="shared" si="71"/>
        <v>0</v>
      </c>
      <c r="M172" s="10">
        <f t="shared" si="71"/>
        <v>0</v>
      </c>
      <c r="N172" s="10">
        <f t="shared" si="71"/>
        <v>0</v>
      </c>
      <c r="O172" s="10">
        <f t="shared" si="71"/>
        <v>0</v>
      </c>
      <c r="P172" s="10">
        <f t="shared" si="71"/>
        <v>0</v>
      </c>
      <c r="Q172" s="10">
        <f t="shared" si="71"/>
        <v>0</v>
      </c>
      <c r="R172" s="26"/>
      <c r="S172" s="81"/>
    </row>
    <row r="173" spans="1:19" s="11" customFormat="1" ht="18.75">
      <c r="A173" s="61" t="s">
        <v>659</v>
      </c>
      <c r="B173" s="15" t="s">
        <v>120</v>
      </c>
      <c r="C173" s="15" t="s">
        <v>157</v>
      </c>
      <c r="D173" s="15" t="s">
        <v>658</v>
      </c>
      <c r="E173" s="29"/>
      <c r="F173" s="10">
        <f>F175+F174</f>
        <v>115.8</v>
      </c>
      <c r="G173" s="10">
        <f aca="true" t="shared" si="72" ref="G173:N173">G175+G174</f>
        <v>0</v>
      </c>
      <c r="H173" s="10">
        <f t="shared" si="72"/>
        <v>115.8</v>
      </c>
      <c r="I173" s="10">
        <f t="shared" si="72"/>
        <v>0</v>
      </c>
      <c r="J173" s="10">
        <f t="shared" si="72"/>
        <v>0</v>
      </c>
      <c r="K173" s="10">
        <f t="shared" si="72"/>
        <v>0</v>
      </c>
      <c r="L173" s="10">
        <f t="shared" si="72"/>
        <v>0</v>
      </c>
      <c r="M173" s="10">
        <f t="shared" si="72"/>
        <v>0</v>
      </c>
      <c r="N173" s="10">
        <f t="shared" si="72"/>
        <v>0</v>
      </c>
      <c r="O173" s="10"/>
      <c r="P173" s="10"/>
      <c r="Q173" s="10"/>
      <c r="R173" s="26"/>
      <c r="S173" s="81"/>
    </row>
    <row r="174" spans="1:19" s="11" customFormat="1" ht="37.5">
      <c r="A174" s="42" t="s">
        <v>92</v>
      </c>
      <c r="B174" s="15" t="s">
        <v>120</v>
      </c>
      <c r="C174" s="15" t="s">
        <v>157</v>
      </c>
      <c r="D174" s="15" t="s">
        <v>658</v>
      </c>
      <c r="E174" s="29">
        <v>240</v>
      </c>
      <c r="F174" s="10">
        <v>10</v>
      </c>
      <c r="G174" s="10"/>
      <c r="H174" s="10">
        <v>10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26"/>
      <c r="S174" s="81"/>
    </row>
    <row r="175" spans="1:19" s="11" customFormat="1" ht="18.75">
      <c r="A175" s="42" t="s">
        <v>353</v>
      </c>
      <c r="B175" s="15" t="s">
        <v>120</v>
      </c>
      <c r="C175" s="15" t="s">
        <v>157</v>
      </c>
      <c r="D175" s="15" t="s">
        <v>658</v>
      </c>
      <c r="E175" s="29">
        <v>410</v>
      </c>
      <c r="F175" s="10">
        <v>105.8</v>
      </c>
      <c r="G175" s="10"/>
      <c r="H175" s="10">
        <v>105.8</v>
      </c>
      <c r="I175" s="10"/>
      <c r="J175" s="10">
        <v>0</v>
      </c>
      <c r="K175" s="10"/>
      <c r="L175" s="10"/>
      <c r="M175" s="10"/>
      <c r="N175" s="10">
        <v>0</v>
      </c>
      <c r="O175" s="10"/>
      <c r="P175" s="10"/>
      <c r="Q175" s="10"/>
      <c r="R175" s="26"/>
      <c r="S175" s="81"/>
    </row>
    <row r="176" spans="1:19" s="11" customFormat="1" ht="37.5">
      <c r="A176" s="8" t="s">
        <v>591</v>
      </c>
      <c r="B176" s="15" t="s">
        <v>120</v>
      </c>
      <c r="C176" s="15" t="s">
        <v>157</v>
      </c>
      <c r="D176" s="15" t="s">
        <v>605</v>
      </c>
      <c r="E176" s="29"/>
      <c r="F176" s="10">
        <f>F177</f>
        <v>4943</v>
      </c>
      <c r="G176" s="10">
        <f aca="true" t="shared" si="73" ref="G176:Q176">G177</f>
        <v>4893.6</v>
      </c>
      <c r="H176" s="10">
        <f t="shared" si="73"/>
        <v>49.4</v>
      </c>
      <c r="I176" s="10">
        <f t="shared" si="73"/>
        <v>0</v>
      </c>
      <c r="J176" s="10">
        <f>J177</f>
        <v>0</v>
      </c>
      <c r="K176" s="10">
        <f t="shared" si="73"/>
        <v>0</v>
      </c>
      <c r="L176" s="10">
        <f t="shared" si="73"/>
        <v>0</v>
      </c>
      <c r="M176" s="10">
        <f t="shared" si="73"/>
        <v>0</v>
      </c>
      <c r="N176" s="10">
        <f t="shared" si="73"/>
        <v>0</v>
      </c>
      <c r="O176" s="10">
        <f t="shared" si="73"/>
        <v>0</v>
      </c>
      <c r="P176" s="10">
        <f t="shared" si="73"/>
        <v>0</v>
      </c>
      <c r="Q176" s="10">
        <f t="shared" si="73"/>
        <v>0</v>
      </c>
      <c r="R176" s="26"/>
      <c r="S176" s="81"/>
    </row>
    <row r="177" spans="1:19" s="11" customFormat="1" ht="18.75">
      <c r="A177" s="42" t="s">
        <v>353</v>
      </c>
      <c r="B177" s="15" t="s">
        <v>120</v>
      </c>
      <c r="C177" s="15" t="s">
        <v>157</v>
      </c>
      <c r="D177" s="15" t="s">
        <v>605</v>
      </c>
      <c r="E177" s="29">
        <v>410</v>
      </c>
      <c r="F177" s="10">
        <f>G177+H177+I177</f>
        <v>4943</v>
      </c>
      <c r="G177" s="10">
        <f>6483.5-1589.9</f>
        <v>4893.6</v>
      </c>
      <c r="H177" s="10">
        <f>65.5-16.1</f>
        <v>49.4</v>
      </c>
      <c r="I177" s="10"/>
      <c r="J177" s="10">
        <v>0</v>
      </c>
      <c r="K177" s="10"/>
      <c r="L177" s="10"/>
      <c r="M177" s="10"/>
      <c r="N177" s="10">
        <v>0</v>
      </c>
      <c r="O177" s="10"/>
      <c r="P177" s="10"/>
      <c r="Q177" s="10"/>
      <c r="R177" s="26"/>
      <c r="S177" s="81"/>
    </row>
    <row r="178" spans="1:19" s="11" customFormat="1" ht="18.75">
      <c r="A178" s="42" t="s">
        <v>162</v>
      </c>
      <c r="B178" s="15" t="s">
        <v>120</v>
      </c>
      <c r="C178" s="15" t="s">
        <v>157</v>
      </c>
      <c r="D178" s="39" t="s">
        <v>234</v>
      </c>
      <c r="E178" s="15"/>
      <c r="F178" s="10">
        <f>F181+F179</f>
        <v>5239.5</v>
      </c>
      <c r="G178" s="10">
        <f aca="true" t="shared" si="74" ref="G178:Q178">G181+G179</f>
        <v>5239.5</v>
      </c>
      <c r="H178" s="10">
        <f t="shared" si="74"/>
        <v>0</v>
      </c>
      <c r="I178" s="10">
        <f t="shared" si="74"/>
        <v>0</v>
      </c>
      <c r="J178" s="10">
        <f t="shared" si="74"/>
        <v>4951.8</v>
      </c>
      <c r="K178" s="10">
        <f t="shared" si="74"/>
        <v>4951.8</v>
      </c>
      <c r="L178" s="10">
        <f t="shared" si="74"/>
        <v>0</v>
      </c>
      <c r="M178" s="10">
        <f t="shared" si="74"/>
        <v>0</v>
      </c>
      <c r="N178" s="10">
        <f t="shared" si="74"/>
        <v>4951.8</v>
      </c>
      <c r="O178" s="10">
        <f t="shared" si="74"/>
        <v>4951.8</v>
      </c>
      <c r="P178" s="10">
        <f t="shared" si="74"/>
        <v>0</v>
      </c>
      <c r="Q178" s="10">
        <f t="shared" si="74"/>
        <v>0</v>
      </c>
      <c r="R178" s="26"/>
      <c r="S178" s="81"/>
    </row>
    <row r="179" spans="1:19" s="11" customFormat="1" ht="102.75" customHeight="1">
      <c r="A179" s="42" t="s">
        <v>641</v>
      </c>
      <c r="B179" s="15" t="s">
        <v>120</v>
      </c>
      <c r="C179" s="15" t="s">
        <v>157</v>
      </c>
      <c r="D179" s="39" t="s">
        <v>640</v>
      </c>
      <c r="E179" s="15"/>
      <c r="F179" s="10">
        <f>F180</f>
        <v>415.2</v>
      </c>
      <c r="G179" s="10">
        <f aca="true" t="shared" si="75" ref="G179:Q179">G180</f>
        <v>415.2</v>
      </c>
      <c r="H179" s="10">
        <f t="shared" si="75"/>
        <v>0</v>
      </c>
      <c r="I179" s="10">
        <f t="shared" si="75"/>
        <v>0</v>
      </c>
      <c r="J179" s="10">
        <f t="shared" si="75"/>
        <v>0</v>
      </c>
      <c r="K179" s="10">
        <f t="shared" si="75"/>
        <v>0</v>
      </c>
      <c r="L179" s="10">
        <f t="shared" si="75"/>
        <v>0</v>
      </c>
      <c r="M179" s="10">
        <f t="shared" si="75"/>
        <v>0</v>
      </c>
      <c r="N179" s="10">
        <f t="shared" si="75"/>
        <v>0</v>
      </c>
      <c r="O179" s="10">
        <f t="shared" si="75"/>
        <v>0</v>
      </c>
      <c r="P179" s="10">
        <f t="shared" si="75"/>
        <v>0</v>
      </c>
      <c r="Q179" s="10">
        <f t="shared" si="75"/>
        <v>0</v>
      </c>
      <c r="R179" s="26"/>
      <c r="S179" s="81"/>
    </row>
    <row r="180" spans="1:19" s="11" customFormat="1" ht="37.5">
      <c r="A180" s="42" t="s">
        <v>92</v>
      </c>
      <c r="B180" s="15" t="s">
        <v>120</v>
      </c>
      <c r="C180" s="15" t="s">
        <v>157</v>
      </c>
      <c r="D180" s="39" t="s">
        <v>640</v>
      </c>
      <c r="E180" s="15" t="s">
        <v>177</v>
      </c>
      <c r="F180" s="10">
        <f>G180+H180+I180</f>
        <v>415.2</v>
      </c>
      <c r="G180" s="10">
        <v>415.2</v>
      </c>
      <c r="H180" s="10"/>
      <c r="I180" s="10"/>
      <c r="J180" s="10">
        <f>K180+L180+M180</f>
        <v>0</v>
      </c>
      <c r="K180" s="10"/>
      <c r="L180" s="10"/>
      <c r="M180" s="10"/>
      <c r="N180" s="10">
        <f>O180+P180+Q180</f>
        <v>0</v>
      </c>
      <c r="O180" s="10"/>
      <c r="P180" s="10"/>
      <c r="Q180" s="10"/>
      <c r="R180" s="26"/>
      <c r="S180" s="81"/>
    </row>
    <row r="181" spans="1:19" s="11" customFormat="1" ht="115.5" customHeight="1">
      <c r="A181" s="42" t="s">
        <v>97</v>
      </c>
      <c r="B181" s="15" t="s">
        <v>120</v>
      </c>
      <c r="C181" s="15" t="s">
        <v>157</v>
      </c>
      <c r="D181" s="39" t="s">
        <v>248</v>
      </c>
      <c r="E181" s="15"/>
      <c r="F181" s="10">
        <f>F182</f>
        <v>4824.3</v>
      </c>
      <c r="G181" s="10">
        <f aca="true" t="shared" si="76" ref="G181:Q181">G182</f>
        <v>4824.3</v>
      </c>
      <c r="H181" s="10">
        <f t="shared" si="76"/>
        <v>0</v>
      </c>
      <c r="I181" s="10">
        <f t="shared" si="76"/>
        <v>0</v>
      </c>
      <c r="J181" s="10">
        <f t="shared" si="76"/>
        <v>4951.8</v>
      </c>
      <c r="K181" s="10">
        <f t="shared" si="76"/>
        <v>4951.8</v>
      </c>
      <c r="L181" s="10">
        <f t="shared" si="76"/>
        <v>0</v>
      </c>
      <c r="M181" s="10">
        <f t="shared" si="76"/>
        <v>0</v>
      </c>
      <c r="N181" s="10">
        <f t="shared" si="76"/>
        <v>4951.8</v>
      </c>
      <c r="O181" s="10">
        <f t="shared" si="76"/>
        <v>4951.8</v>
      </c>
      <c r="P181" s="10">
        <f t="shared" si="76"/>
        <v>0</v>
      </c>
      <c r="Q181" s="10">
        <f t="shared" si="76"/>
        <v>0</v>
      </c>
      <c r="R181" s="26"/>
      <c r="S181" s="81"/>
    </row>
    <row r="182" spans="1:19" s="11" customFormat="1" ht="18.75">
      <c r="A182" s="42" t="s">
        <v>190</v>
      </c>
      <c r="B182" s="15" t="s">
        <v>120</v>
      </c>
      <c r="C182" s="15" t="s">
        <v>157</v>
      </c>
      <c r="D182" s="39" t="s">
        <v>248</v>
      </c>
      <c r="E182" s="15" t="s">
        <v>189</v>
      </c>
      <c r="F182" s="10">
        <f>G182+H182+I182</f>
        <v>4824.3</v>
      </c>
      <c r="G182" s="10">
        <v>4824.3</v>
      </c>
      <c r="H182" s="10"/>
      <c r="I182" s="10"/>
      <c r="J182" s="10">
        <f>K182+L182+M182</f>
        <v>4951.8</v>
      </c>
      <c r="K182" s="10">
        <v>4951.8</v>
      </c>
      <c r="L182" s="10"/>
      <c r="M182" s="10"/>
      <c r="N182" s="10">
        <f>O182+P182+Q182</f>
        <v>4951.8</v>
      </c>
      <c r="O182" s="82">
        <v>4951.8</v>
      </c>
      <c r="P182" s="82"/>
      <c r="Q182" s="82"/>
      <c r="R182" s="26"/>
      <c r="S182" s="81"/>
    </row>
    <row r="183" spans="1:19" s="11" customFormat="1" ht="37.5">
      <c r="A183" s="42" t="s">
        <v>204</v>
      </c>
      <c r="B183" s="15" t="s">
        <v>120</v>
      </c>
      <c r="C183" s="15" t="s">
        <v>157</v>
      </c>
      <c r="D183" s="29" t="s">
        <v>249</v>
      </c>
      <c r="E183" s="15"/>
      <c r="F183" s="10">
        <f>F184</f>
        <v>146.4</v>
      </c>
      <c r="G183" s="10">
        <f aca="true" t="shared" si="77" ref="G183:Q183">G184</f>
        <v>0</v>
      </c>
      <c r="H183" s="10">
        <f t="shared" si="77"/>
        <v>146.4</v>
      </c>
      <c r="I183" s="10">
        <f t="shared" si="77"/>
        <v>0</v>
      </c>
      <c r="J183" s="10">
        <f t="shared" si="77"/>
        <v>146.5</v>
      </c>
      <c r="K183" s="10">
        <f t="shared" si="77"/>
        <v>0</v>
      </c>
      <c r="L183" s="10">
        <f t="shared" si="77"/>
        <v>146.5</v>
      </c>
      <c r="M183" s="10">
        <f t="shared" si="77"/>
        <v>0</v>
      </c>
      <c r="N183" s="10">
        <f t="shared" si="77"/>
        <v>146.5</v>
      </c>
      <c r="O183" s="10">
        <f t="shared" si="77"/>
        <v>0</v>
      </c>
      <c r="P183" s="10">
        <f t="shared" si="77"/>
        <v>146.5</v>
      </c>
      <c r="Q183" s="10">
        <f t="shared" si="77"/>
        <v>0</v>
      </c>
      <c r="R183" s="26"/>
      <c r="S183" s="81"/>
    </row>
    <row r="184" spans="1:19" s="11" customFormat="1" ht="18.75">
      <c r="A184" s="42" t="s">
        <v>148</v>
      </c>
      <c r="B184" s="15" t="s">
        <v>120</v>
      </c>
      <c r="C184" s="15" t="s">
        <v>157</v>
      </c>
      <c r="D184" s="29" t="s">
        <v>276</v>
      </c>
      <c r="E184" s="15"/>
      <c r="F184" s="10">
        <f>F185+F186</f>
        <v>146.4</v>
      </c>
      <c r="G184" s="10">
        <f aca="true" t="shared" si="78" ref="G184:Q184">G185+G186</f>
        <v>0</v>
      </c>
      <c r="H184" s="10">
        <f t="shared" si="78"/>
        <v>146.4</v>
      </c>
      <c r="I184" s="10">
        <f t="shared" si="78"/>
        <v>0</v>
      </c>
      <c r="J184" s="10">
        <f t="shared" si="78"/>
        <v>146.5</v>
      </c>
      <c r="K184" s="10">
        <f t="shared" si="78"/>
        <v>0</v>
      </c>
      <c r="L184" s="10">
        <f t="shared" si="78"/>
        <v>146.5</v>
      </c>
      <c r="M184" s="10">
        <f t="shared" si="78"/>
        <v>0</v>
      </c>
      <c r="N184" s="10">
        <f t="shared" si="78"/>
        <v>146.5</v>
      </c>
      <c r="O184" s="10">
        <f t="shared" si="78"/>
        <v>0</v>
      </c>
      <c r="P184" s="10">
        <f t="shared" si="78"/>
        <v>146.5</v>
      </c>
      <c r="Q184" s="10">
        <f t="shared" si="78"/>
        <v>0</v>
      </c>
      <c r="R184" s="26"/>
      <c r="S184" s="81"/>
    </row>
    <row r="185" spans="1:19" s="11" customFormat="1" ht="37.5">
      <c r="A185" s="42" t="s">
        <v>92</v>
      </c>
      <c r="B185" s="15" t="s">
        <v>120</v>
      </c>
      <c r="C185" s="15" t="s">
        <v>157</v>
      </c>
      <c r="D185" s="29" t="s">
        <v>276</v>
      </c>
      <c r="E185" s="15" t="s">
        <v>177</v>
      </c>
      <c r="F185" s="10">
        <v>55</v>
      </c>
      <c r="G185" s="10"/>
      <c r="H185" s="10">
        <v>55</v>
      </c>
      <c r="I185" s="10"/>
      <c r="J185" s="10">
        <f>K185+L185+M185</f>
        <v>55</v>
      </c>
      <c r="K185" s="10"/>
      <c r="L185" s="10">
        <v>55</v>
      </c>
      <c r="M185" s="10"/>
      <c r="N185" s="10">
        <f>O185+P185+Q185</f>
        <v>55</v>
      </c>
      <c r="O185" s="82"/>
      <c r="P185" s="82">
        <v>55</v>
      </c>
      <c r="Q185" s="82"/>
      <c r="R185" s="26"/>
      <c r="S185" s="81"/>
    </row>
    <row r="186" spans="1:19" s="11" customFormat="1" ht="18.75">
      <c r="A186" s="42" t="s">
        <v>175</v>
      </c>
      <c r="B186" s="15" t="s">
        <v>120</v>
      </c>
      <c r="C186" s="15" t="s">
        <v>157</v>
      </c>
      <c r="D186" s="29" t="s">
        <v>276</v>
      </c>
      <c r="E186" s="15" t="s">
        <v>176</v>
      </c>
      <c r="F186" s="10">
        <f>G186+H186+I186</f>
        <v>91.4</v>
      </c>
      <c r="G186" s="10"/>
      <c r="H186" s="10">
        <v>91.4</v>
      </c>
      <c r="I186" s="10"/>
      <c r="J186" s="10">
        <f>K186+L186+M186</f>
        <v>91.5</v>
      </c>
      <c r="K186" s="10"/>
      <c r="L186" s="10">
        <v>91.5</v>
      </c>
      <c r="M186" s="10"/>
      <c r="N186" s="10">
        <f>O186+P186+Q186</f>
        <v>91.5</v>
      </c>
      <c r="O186" s="82"/>
      <c r="P186" s="82">
        <v>91.5</v>
      </c>
      <c r="Q186" s="82"/>
      <c r="R186" s="26"/>
      <c r="S186" s="81"/>
    </row>
    <row r="187" spans="1:19" s="11" customFormat="1" ht="37.5">
      <c r="A187" s="43" t="s">
        <v>205</v>
      </c>
      <c r="B187" s="12" t="s">
        <v>123</v>
      </c>
      <c r="C187" s="12" t="s">
        <v>400</v>
      </c>
      <c r="D187" s="130"/>
      <c r="E187" s="12"/>
      <c r="F187" s="13">
        <f>F197+F206+F188</f>
        <v>683.9</v>
      </c>
      <c r="G187" s="13">
        <f aca="true" t="shared" si="79" ref="G187:Q187">G197+G206+G188</f>
        <v>276.7</v>
      </c>
      <c r="H187" s="13">
        <f t="shared" si="79"/>
        <v>352.5</v>
      </c>
      <c r="I187" s="13">
        <f t="shared" si="79"/>
        <v>54.7</v>
      </c>
      <c r="J187" s="13">
        <f t="shared" si="79"/>
        <v>662.1</v>
      </c>
      <c r="K187" s="13">
        <f t="shared" si="79"/>
        <v>276.6</v>
      </c>
      <c r="L187" s="13">
        <f t="shared" si="79"/>
        <v>330.8</v>
      </c>
      <c r="M187" s="13">
        <f t="shared" si="79"/>
        <v>54.7</v>
      </c>
      <c r="N187" s="13">
        <f t="shared" si="79"/>
        <v>662.1</v>
      </c>
      <c r="O187" s="13">
        <f t="shared" si="79"/>
        <v>276.6</v>
      </c>
      <c r="P187" s="13">
        <f t="shared" si="79"/>
        <v>330.8</v>
      </c>
      <c r="Q187" s="13">
        <f t="shared" si="79"/>
        <v>54.7</v>
      </c>
      <c r="R187" s="26"/>
      <c r="S187" s="81"/>
    </row>
    <row r="188" spans="1:19" s="11" customFormat="1" ht="18.75">
      <c r="A188" s="43" t="s">
        <v>646</v>
      </c>
      <c r="B188" s="12" t="s">
        <v>123</v>
      </c>
      <c r="C188" s="12" t="s">
        <v>125</v>
      </c>
      <c r="D188" s="130"/>
      <c r="E188" s="12"/>
      <c r="F188" s="13">
        <f>F192+F189</f>
        <v>87.4</v>
      </c>
      <c r="G188" s="13">
        <f aca="true" t="shared" si="80" ref="G188:Q188">G192+G189</f>
        <v>0</v>
      </c>
      <c r="H188" s="13">
        <f t="shared" si="80"/>
        <v>60</v>
      </c>
      <c r="I188" s="13">
        <f t="shared" si="80"/>
        <v>27.4</v>
      </c>
      <c r="J188" s="13">
        <f t="shared" si="80"/>
        <v>87.4</v>
      </c>
      <c r="K188" s="13">
        <f t="shared" si="80"/>
        <v>0</v>
      </c>
      <c r="L188" s="13">
        <f t="shared" si="80"/>
        <v>60</v>
      </c>
      <c r="M188" s="13">
        <f t="shared" si="80"/>
        <v>27.4</v>
      </c>
      <c r="N188" s="13">
        <f t="shared" si="80"/>
        <v>87.4</v>
      </c>
      <c r="O188" s="13">
        <f t="shared" si="80"/>
        <v>0</v>
      </c>
      <c r="P188" s="13">
        <f t="shared" si="80"/>
        <v>60</v>
      </c>
      <c r="Q188" s="13">
        <f t="shared" si="80"/>
        <v>27.4</v>
      </c>
      <c r="R188" s="26"/>
      <c r="S188" s="81"/>
    </row>
    <row r="189" spans="1:19" s="11" customFormat="1" ht="37.5">
      <c r="A189" s="42" t="s">
        <v>221</v>
      </c>
      <c r="B189" s="15" t="s">
        <v>123</v>
      </c>
      <c r="C189" s="15" t="s">
        <v>125</v>
      </c>
      <c r="D189" s="29" t="s">
        <v>250</v>
      </c>
      <c r="E189" s="12"/>
      <c r="F189" s="10">
        <f>F190</f>
        <v>60</v>
      </c>
      <c r="G189" s="10">
        <f aca="true" t="shared" si="81" ref="G189:Q190">G190</f>
        <v>0</v>
      </c>
      <c r="H189" s="10">
        <f t="shared" si="81"/>
        <v>60</v>
      </c>
      <c r="I189" s="10">
        <f t="shared" si="81"/>
        <v>0</v>
      </c>
      <c r="J189" s="10">
        <f t="shared" si="81"/>
        <v>60</v>
      </c>
      <c r="K189" s="10">
        <f t="shared" si="81"/>
        <v>0</v>
      </c>
      <c r="L189" s="10">
        <f t="shared" si="81"/>
        <v>60</v>
      </c>
      <c r="M189" s="10">
        <f t="shared" si="81"/>
        <v>0</v>
      </c>
      <c r="N189" s="10">
        <f t="shared" si="81"/>
        <v>60</v>
      </c>
      <c r="O189" s="10">
        <f t="shared" si="81"/>
        <v>0</v>
      </c>
      <c r="P189" s="10">
        <f t="shared" si="81"/>
        <v>60</v>
      </c>
      <c r="Q189" s="10">
        <f t="shared" si="81"/>
        <v>0</v>
      </c>
      <c r="R189" s="26"/>
      <c r="S189" s="81"/>
    </row>
    <row r="190" spans="1:19" s="11" customFormat="1" ht="93.75">
      <c r="A190" s="42" t="s">
        <v>647</v>
      </c>
      <c r="B190" s="15" t="s">
        <v>123</v>
      </c>
      <c r="C190" s="15" t="s">
        <v>125</v>
      </c>
      <c r="D190" s="29" t="s">
        <v>88</v>
      </c>
      <c r="E190" s="12"/>
      <c r="F190" s="10">
        <f>F191</f>
        <v>60</v>
      </c>
      <c r="G190" s="10">
        <f t="shared" si="81"/>
        <v>0</v>
      </c>
      <c r="H190" s="10">
        <f t="shared" si="81"/>
        <v>60</v>
      </c>
      <c r="I190" s="10">
        <f t="shared" si="81"/>
        <v>0</v>
      </c>
      <c r="J190" s="10">
        <f t="shared" si="81"/>
        <v>60</v>
      </c>
      <c r="K190" s="10">
        <f t="shared" si="81"/>
        <v>0</v>
      </c>
      <c r="L190" s="10">
        <f t="shared" si="81"/>
        <v>60</v>
      </c>
      <c r="M190" s="10">
        <f t="shared" si="81"/>
        <v>0</v>
      </c>
      <c r="N190" s="10">
        <f t="shared" si="81"/>
        <v>60</v>
      </c>
      <c r="O190" s="10">
        <f t="shared" si="81"/>
        <v>0</v>
      </c>
      <c r="P190" s="10">
        <f t="shared" si="81"/>
        <v>60</v>
      </c>
      <c r="Q190" s="10">
        <f t="shared" si="81"/>
        <v>0</v>
      </c>
      <c r="R190" s="26"/>
      <c r="S190" s="81"/>
    </row>
    <row r="191" spans="1:19" s="11" customFormat="1" ht="37.5">
      <c r="A191" s="42" t="s">
        <v>92</v>
      </c>
      <c r="B191" s="15" t="s">
        <v>123</v>
      </c>
      <c r="C191" s="15" t="s">
        <v>125</v>
      </c>
      <c r="D191" s="29" t="s">
        <v>88</v>
      </c>
      <c r="E191" s="15" t="s">
        <v>177</v>
      </c>
      <c r="F191" s="10">
        <f>G191+H191+I191</f>
        <v>60</v>
      </c>
      <c r="G191" s="10"/>
      <c r="H191" s="10">
        <v>60</v>
      </c>
      <c r="I191" s="10"/>
      <c r="J191" s="10">
        <f>K191+L191+M191</f>
        <v>60</v>
      </c>
      <c r="K191" s="10"/>
      <c r="L191" s="10">
        <v>60</v>
      </c>
      <c r="M191" s="10"/>
      <c r="N191" s="10">
        <f>O191+P191+Q191</f>
        <v>60</v>
      </c>
      <c r="O191" s="82"/>
      <c r="P191" s="84">
        <v>60</v>
      </c>
      <c r="Q191" s="82"/>
      <c r="R191" s="26"/>
      <c r="S191" s="81"/>
    </row>
    <row r="192" spans="1:19" s="11" customFormat="1" ht="18.75">
      <c r="A192" s="42" t="s">
        <v>339</v>
      </c>
      <c r="B192" s="15" t="s">
        <v>123</v>
      </c>
      <c r="C192" s="15" t="s">
        <v>125</v>
      </c>
      <c r="D192" s="29" t="s">
        <v>235</v>
      </c>
      <c r="E192" s="12"/>
      <c r="F192" s="10">
        <f>F193</f>
        <v>27.4</v>
      </c>
      <c r="G192" s="10">
        <f aca="true" t="shared" si="82" ref="G192:Q192">G193</f>
        <v>0</v>
      </c>
      <c r="H192" s="10">
        <f t="shared" si="82"/>
        <v>0</v>
      </c>
      <c r="I192" s="10">
        <f t="shared" si="82"/>
        <v>27.4</v>
      </c>
      <c r="J192" s="10">
        <f t="shared" si="82"/>
        <v>27.4</v>
      </c>
      <c r="K192" s="10">
        <f t="shared" si="82"/>
        <v>0</v>
      </c>
      <c r="L192" s="10">
        <f t="shared" si="82"/>
        <v>0</v>
      </c>
      <c r="M192" s="10">
        <f t="shared" si="82"/>
        <v>27.4</v>
      </c>
      <c r="N192" s="10">
        <f t="shared" si="82"/>
        <v>27.4</v>
      </c>
      <c r="O192" s="10">
        <f t="shared" si="82"/>
        <v>0</v>
      </c>
      <c r="P192" s="10">
        <f t="shared" si="82"/>
        <v>0</v>
      </c>
      <c r="Q192" s="10">
        <f t="shared" si="82"/>
        <v>27.4</v>
      </c>
      <c r="R192" s="26"/>
      <c r="S192" s="81"/>
    </row>
    <row r="193" spans="1:19" s="11" customFormat="1" ht="37.5">
      <c r="A193" s="42" t="s">
        <v>230</v>
      </c>
      <c r="B193" s="15" t="s">
        <v>123</v>
      </c>
      <c r="C193" s="15" t="s">
        <v>125</v>
      </c>
      <c r="D193" s="29" t="s">
        <v>236</v>
      </c>
      <c r="E193" s="12"/>
      <c r="F193" s="10">
        <f>F194</f>
        <v>27.4</v>
      </c>
      <c r="G193" s="10">
        <f aca="true" t="shared" si="83" ref="G193:Q193">G194</f>
        <v>0</v>
      </c>
      <c r="H193" s="10">
        <f t="shared" si="83"/>
        <v>0</v>
      </c>
      <c r="I193" s="10">
        <f t="shared" si="83"/>
        <v>27.4</v>
      </c>
      <c r="J193" s="10">
        <f t="shared" si="83"/>
        <v>27.4</v>
      </c>
      <c r="K193" s="10">
        <f t="shared" si="83"/>
        <v>0</v>
      </c>
      <c r="L193" s="10">
        <f t="shared" si="83"/>
        <v>0</v>
      </c>
      <c r="M193" s="10">
        <f t="shared" si="83"/>
        <v>27.4</v>
      </c>
      <c r="N193" s="10">
        <f t="shared" si="83"/>
        <v>27.4</v>
      </c>
      <c r="O193" s="10">
        <f t="shared" si="83"/>
        <v>0</v>
      </c>
      <c r="P193" s="10">
        <f t="shared" si="83"/>
        <v>0</v>
      </c>
      <c r="Q193" s="10">
        <f t="shared" si="83"/>
        <v>27.4</v>
      </c>
      <c r="R193" s="26"/>
      <c r="S193" s="81"/>
    </row>
    <row r="194" spans="1:19" s="11" customFormat="1" ht="138" customHeight="1">
      <c r="A194" s="42" t="s">
        <v>652</v>
      </c>
      <c r="B194" s="15" t="s">
        <v>123</v>
      </c>
      <c r="C194" s="15" t="s">
        <v>125</v>
      </c>
      <c r="D194" s="29" t="s">
        <v>251</v>
      </c>
      <c r="E194" s="12"/>
      <c r="F194" s="10">
        <f>F195+F196</f>
        <v>27.4</v>
      </c>
      <c r="G194" s="10">
        <f aca="true" t="shared" si="84" ref="G194:Q194">G195+G196</f>
        <v>0</v>
      </c>
      <c r="H194" s="10">
        <f t="shared" si="84"/>
        <v>0</v>
      </c>
      <c r="I194" s="10">
        <f t="shared" si="84"/>
        <v>27.4</v>
      </c>
      <c r="J194" s="10">
        <f t="shared" si="84"/>
        <v>27.4</v>
      </c>
      <c r="K194" s="10">
        <f t="shared" si="84"/>
        <v>0</v>
      </c>
      <c r="L194" s="10">
        <f t="shared" si="84"/>
        <v>0</v>
      </c>
      <c r="M194" s="10">
        <f t="shared" si="84"/>
        <v>27.4</v>
      </c>
      <c r="N194" s="10">
        <f t="shared" si="84"/>
        <v>27.4</v>
      </c>
      <c r="O194" s="10">
        <f t="shared" si="84"/>
        <v>0</v>
      </c>
      <c r="P194" s="10">
        <f t="shared" si="84"/>
        <v>0</v>
      </c>
      <c r="Q194" s="10">
        <f t="shared" si="84"/>
        <v>27.4</v>
      </c>
      <c r="R194" s="26"/>
      <c r="S194" s="81"/>
    </row>
    <row r="195" spans="1:19" s="11" customFormat="1" ht="37.5">
      <c r="A195" s="42" t="s">
        <v>173</v>
      </c>
      <c r="B195" s="15" t="s">
        <v>123</v>
      </c>
      <c r="C195" s="15" t="s">
        <v>125</v>
      </c>
      <c r="D195" s="29" t="s">
        <v>251</v>
      </c>
      <c r="E195" s="15" t="s">
        <v>174</v>
      </c>
      <c r="F195" s="10">
        <f>G195+H195+I195</f>
        <v>19.2</v>
      </c>
      <c r="G195" s="13"/>
      <c r="H195" s="13"/>
      <c r="I195" s="10">
        <v>19.2</v>
      </c>
      <c r="J195" s="10">
        <f>K195+L195+M195</f>
        <v>19.2</v>
      </c>
      <c r="K195" s="13"/>
      <c r="L195" s="10"/>
      <c r="M195" s="13">
        <v>19.2</v>
      </c>
      <c r="N195" s="10">
        <f>O195+P195+Q195</f>
        <v>19.2</v>
      </c>
      <c r="O195" s="13"/>
      <c r="P195" s="13"/>
      <c r="Q195" s="13">
        <v>19.2</v>
      </c>
      <c r="R195" s="26"/>
      <c r="S195" s="81"/>
    </row>
    <row r="196" spans="1:19" s="11" customFormat="1" ht="37.5">
      <c r="A196" s="42" t="s">
        <v>92</v>
      </c>
      <c r="B196" s="15" t="s">
        <v>123</v>
      </c>
      <c r="C196" s="15" t="s">
        <v>125</v>
      </c>
      <c r="D196" s="29" t="s">
        <v>251</v>
      </c>
      <c r="E196" s="15" t="s">
        <v>177</v>
      </c>
      <c r="F196" s="10">
        <f>G196+H196+I196</f>
        <v>8.2</v>
      </c>
      <c r="G196" s="13"/>
      <c r="H196" s="13"/>
      <c r="I196" s="10">
        <v>8.2</v>
      </c>
      <c r="J196" s="10">
        <f>K196+L196+M196</f>
        <v>8.2</v>
      </c>
      <c r="K196" s="13"/>
      <c r="L196" s="10"/>
      <c r="M196" s="13">
        <v>8.2</v>
      </c>
      <c r="N196" s="10">
        <f>O196+P196+Q196</f>
        <v>8.2</v>
      </c>
      <c r="O196" s="13"/>
      <c r="P196" s="13"/>
      <c r="Q196" s="13">
        <v>8.2</v>
      </c>
      <c r="R196" s="26"/>
      <c r="S196" s="81"/>
    </row>
    <row r="197" spans="1:19" s="11" customFormat="1" ht="45" customHeight="1">
      <c r="A197" s="43" t="s">
        <v>636</v>
      </c>
      <c r="B197" s="12" t="s">
        <v>123</v>
      </c>
      <c r="C197" s="12" t="s">
        <v>126</v>
      </c>
      <c r="D197" s="130"/>
      <c r="E197" s="12"/>
      <c r="F197" s="13">
        <f>F198+F201</f>
        <v>227.3</v>
      </c>
      <c r="G197" s="13">
        <f aca="true" t="shared" si="85" ref="G197:Q197">G198+G201</f>
        <v>0</v>
      </c>
      <c r="H197" s="13">
        <f t="shared" si="85"/>
        <v>200</v>
      </c>
      <c r="I197" s="13">
        <f t="shared" si="85"/>
        <v>27.3</v>
      </c>
      <c r="J197" s="13">
        <f t="shared" si="85"/>
        <v>227.3</v>
      </c>
      <c r="K197" s="13">
        <f t="shared" si="85"/>
        <v>0</v>
      </c>
      <c r="L197" s="13">
        <f t="shared" si="85"/>
        <v>200</v>
      </c>
      <c r="M197" s="13">
        <f t="shared" si="85"/>
        <v>27.3</v>
      </c>
      <c r="N197" s="13">
        <f t="shared" si="85"/>
        <v>227.3</v>
      </c>
      <c r="O197" s="13">
        <f t="shared" si="85"/>
        <v>0</v>
      </c>
      <c r="P197" s="13">
        <f t="shared" si="85"/>
        <v>200</v>
      </c>
      <c r="Q197" s="13">
        <f t="shared" si="85"/>
        <v>27.3</v>
      </c>
      <c r="R197" s="26"/>
      <c r="S197" s="81"/>
    </row>
    <row r="198" spans="1:19" s="11" customFormat="1" ht="37.5">
      <c r="A198" s="42" t="s">
        <v>221</v>
      </c>
      <c r="B198" s="15" t="s">
        <v>123</v>
      </c>
      <c r="C198" s="15" t="s">
        <v>126</v>
      </c>
      <c r="D198" s="29" t="s">
        <v>250</v>
      </c>
      <c r="E198" s="15"/>
      <c r="F198" s="10">
        <f>F199</f>
        <v>200</v>
      </c>
      <c r="G198" s="10">
        <f aca="true" t="shared" si="86" ref="G198:Q198">G199</f>
        <v>0</v>
      </c>
      <c r="H198" s="10">
        <f t="shared" si="86"/>
        <v>200</v>
      </c>
      <c r="I198" s="10">
        <f t="shared" si="86"/>
        <v>0</v>
      </c>
      <c r="J198" s="10">
        <f t="shared" si="86"/>
        <v>200</v>
      </c>
      <c r="K198" s="10">
        <f t="shared" si="86"/>
        <v>0</v>
      </c>
      <c r="L198" s="10">
        <f t="shared" si="86"/>
        <v>200</v>
      </c>
      <c r="M198" s="10">
        <f t="shared" si="86"/>
        <v>0</v>
      </c>
      <c r="N198" s="10">
        <f t="shared" si="86"/>
        <v>200</v>
      </c>
      <c r="O198" s="10">
        <f t="shared" si="86"/>
        <v>0</v>
      </c>
      <c r="P198" s="10">
        <f t="shared" si="86"/>
        <v>200</v>
      </c>
      <c r="Q198" s="10">
        <f t="shared" si="86"/>
        <v>0</v>
      </c>
      <c r="R198" s="26"/>
      <c r="S198" s="81"/>
    </row>
    <row r="199" spans="1:19" s="11" customFormat="1" ht="95.25" customHeight="1">
      <c r="A199" s="42" t="s">
        <v>647</v>
      </c>
      <c r="B199" s="15" t="s">
        <v>123</v>
      </c>
      <c r="C199" s="15" t="s">
        <v>126</v>
      </c>
      <c r="D199" s="29" t="s">
        <v>88</v>
      </c>
      <c r="E199" s="15"/>
      <c r="F199" s="10">
        <f>F200</f>
        <v>200</v>
      </c>
      <c r="G199" s="10">
        <f aca="true" t="shared" si="87" ref="G199:Q199">G200</f>
        <v>0</v>
      </c>
      <c r="H199" s="10">
        <f t="shared" si="87"/>
        <v>200</v>
      </c>
      <c r="I199" s="10">
        <f t="shared" si="87"/>
        <v>0</v>
      </c>
      <c r="J199" s="10">
        <f t="shared" si="87"/>
        <v>200</v>
      </c>
      <c r="K199" s="10">
        <f t="shared" si="87"/>
        <v>0</v>
      </c>
      <c r="L199" s="10">
        <f t="shared" si="87"/>
        <v>200</v>
      </c>
      <c r="M199" s="10">
        <f t="shared" si="87"/>
        <v>0</v>
      </c>
      <c r="N199" s="10">
        <f t="shared" si="87"/>
        <v>200</v>
      </c>
      <c r="O199" s="10">
        <f t="shared" si="87"/>
        <v>0</v>
      </c>
      <c r="P199" s="10">
        <f t="shared" si="87"/>
        <v>200</v>
      </c>
      <c r="Q199" s="10">
        <f t="shared" si="87"/>
        <v>0</v>
      </c>
      <c r="R199" s="26"/>
      <c r="S199" s="81"/>
    </row>
    <row r="200" spans="1:19" s="11" customFormat="1" ht="37.5">
      <c r="A200" s="42" t="s">
        <v>92</v>
      </c>
      <c r="B200" s="15" t="s">
        <v>123</v>
      </c>
      <c r="C200" s="15" t="s">
        <v>126</v>
      </c>
      <c r="D200" s="29" t="s">
        <v>88</v>
      </c>
      <c r="E200" s="15" t="s">
        <v>177</v>
      </c>
      <c r="F200" s="10">
        <f>G200+H200+I200</f>
        <v>200</v>
      </c>
      <c r="G200" s="10"/>
      <c r="H200" s="10">
        <v>200</v>
      </c>
      <c r="I200" s="10"/>
      <c r="J200" s="10">
        <f>K200+L200+M200</f>
        <v>200</v>
      </c>
      <c r="K200" s="10"/>
      <c r="L200" s="10">
        <v>200</v>
      </c>
      <c r="M200" s="10"/>
      <c r="N200" s="10">
        <f>O200+P200+Q200</f>
        <v>200</v>
      </c>
      <c r="O200" s="82"/>
      <c r="P200" s="84">
        <v>200</v>
      </c>
      <c r="Q200" s="82"/>
      <c r="R200" s="26"/>
      <c r="S200" s="81"/>
    </row>
    <row r="201" spans="1:19" s="11" customFormat="1" ht="18.75">
      <c r="A201" s="42" t="s">
        <v>339</v>
      </c>
      <c r="B201" s="15" t="s">
        <v>123</v>
      </c>
      <c r="C201" s="15" t="s">
        <v>126</v>
      </c>
      <c r="D201" s="29" t="s">
        <v>235</v>
      </c>
      <c r="E201" s="15"/>
      <c r="F201" s="10">
        <f>F202</f>
        <v>27.3</v>
      </c>
      <c r="G201" s="10">
        <f aca="true" t="shared" si="88" ref="G201:Q202">G202</f>
        <v>0</v>
      </c>
      <c r="H201" s="10">
        <f t="shared" si="88"/>
        <v>0</v>
      </c>
      <c r="I201" s="10">
        <f t="shared" si="88"/>
        <v>27.3</v>
      </c>
      <c r="J201" s="10">
        <f t="shared" si="88"/>
        <v>27.3</v>
      </c>
      <c r="K201" s="10">
        <f t="shared" si="88"/>
        <v>0</v>
      </c>
      <c r="L201" s="10">
        <f t="shared" si="88"/>
        <v>0</v>
      </c>
      <c r="M201" s="10">
        <f t="shared" si="88"/>
        <v>27.3</v>
      </c>
      <c r="N201" s="10">
        <f t="shared" si="88"/>
        <v>27.3</v>
      </c>
      <c r="O201" s="10">
        <f t="shared" si="88"/>
        <v>0</v>
      </c>
      <c r="P201" s="10">
        <f t="shared" si="88"/>
        <v>0</v>
      </c>
      <c r="Q201" s="10">
        <f t="shared" si="88"/>
        <v>27.3</v>
      </c>
      <c r="R201" s="26"/>
      <c r="S201" s="81"/>
    </row>
    <row r="202" spans="1:19" s="11" customFormat="1" ht="37.5">
      <c r="A202" s="42" t="s">
        <v>230</v>
      </c>
      <c r="B202" s="15" t="s">
        <v>123</v>
      </c>
      <c r="C202" s="15" t="s">
        <v>126</v>
      </c>
      <c r="D202" s="29" t="s">
        <v>236</v>
      </c>
      <c r="E202" s="15"/>
      <c r="F202" s="10">
        <f>F203</f>
        <v>27.3</v>
      </c>
      <c r="G202" s="10">
        <f t="shared" si="88"/>
        <v>0</v>
      </c>
      <c r="H202" s="10">
        <f t="shared" si="88"/>
        <v>0</v>
      </c>
      <c r="I202" s="10">
        <f t="shared" si="88"/>
        <v>27.3</v>
      </c>
      <c r="J202" s="10">
        <f t="shared" si="88"/>
        <v>27.3</v>
      </c>
      <c r="K202" s="10">
        <f t="shared" si="88"/>
        <v>0</v>
      </c>
      <c r="L202" s="10">
        <f t="shared" si="88"/>
        <v>0</v>
      </c>
      <c r="M202" s="10">
        <f t="shared" si="88"/>
        <v>27.3</v>
      </c>
      <c r="N202" s="10">
        <f t="shared" si="88"/>
        <v>27.3</v>
      </c>
      <c r="O202" s="10">
        <f t="shared" si="88"/>
        <v>0</v>
      </c>
      <c r="P202" s="10">
        <f t="shared" si="88"/>
        <v>0</v>
      </c>
      <c r="Q202" s="10">
        <f t="shared" si="88"/>
        <v>27.3</v>
      </c>
      <c r="R202" s="26"/>
      <c r="S202" s="81"/>
    </row>
    <row r="203" spans="1:19" s="11" customFormat="1" ht="133.5" customHeight="1">
      <c r="A203" s="42" t="s">
        <v>652</v>
      </c>
      <c r="B203" s="15" t="s">
        <v>123</v>
      </c>
      <c r="C203" s="15" t="s">
        <v>126</v>
      </c>
      <c r="D203" s="29" t="s">
        <v>251</v>
      </c>
      <c r="E203" s="15"/>
      <c r="F203" s="10">
        <f>F204+F205</f>
        <v>27.3</v>
      </c>
      <c r="G203" s="10">
        <f aca="true" t="shared" si="89" ref="G203:Q203">G204+G205</f>
        <v>0</v>
      </c>
      <c r="H203" s="10">
        <f t="shared" si="89"/>
        <v>0</v>
      </c>
      <c r="I203" s="10">
        <f t="shared" si="89"/>
        <v>27.3</v>
      </c>
      <c r="J203" s="10">
        <f t="shared" si="89"/>
        <v>27.3</v>
      </c>
      <c r="K203" s="10">
        <f t="shared" si="89"/>
        <v>0</v>
      </c>
      <c r="L203" s="10">
        <f t="shared" si="89"/>
        <v>0</v>
      </c>
      <c r="M203" s="10">
        <f t="shared" si="89"/>
        <v>27.3</v>
      </c>
      <c r="N203" s="10">
        <f t="shared" si="89"/>
        <v>27.3</v>
      </c>
      <c r="O203" s="10">
        <f t="shared" si="89"/>
        <v>0</v>
      </c>
      <c r="P203" s="10">
        <f t="shared" si="89"/>
        <v>0</v>
      </c>
      <c r="Q203" s="10">
        <f t="shared" si="89"/>
        <v>27.3</v>
      </c>
      <c r="R203" s="26"/>
      <c r="S203" s="81"/>
    </row>
    <row r="204" spans="1:19" s="11" customFormat="1" ht="37.5">
      <c r="A204" s="42" t="s">
        <v>173</v>
      </c>
      <c r="B204" s="15" t="s">
        <v>123</v>
      </c>
      <c r="C204" s="15" t="s">
        <v>126</v>
      </c>
      <c r="D204" s="29" t="s">
        <v>251</v>
      </c>
      <c r="E204" s="15" t="s">
        <v>174</v>
      </c>
      <c r="F204" s="10">
        <f>G204+I204+H204</f>
        <v>19.1</v>
      </c>
      <c r="G204" s="10"/>
      <c r="H204" s="10"/>
      <c r="I204" s="10">
        <v>19.1</v>
      </c>
      <c r="J204" s="10">
        <f>K204+M204+L204</f>
        <v>19.1</v>
      </c>
      <c r="K204" s="10"/>
      <c r="L204" s="10"/>
      <c r="M204" s="10">
        <v>19.1</v>
      </c>
      <c r="N204" s="10">
        <f>O204+Q204+P204</f>
        <v>19.1</v>
      </c>
      <c r="O204" s="82"/>
      <c r="P204" s="82"/>
      <c r="Q204" s="82">
        <v>19.1</v>
      </c>
      <c r="R204" s="26"/>
      <c r="S204" s="81"/>
    </row>
    <row r="205" spans="1:19" s="11" customFormat="1" ht="37.5">
      <c r="A205" s="42" t="s">
        <v>92</v>
      </c>
      <c r="B205" s="15" t="s">
        <v>123</v>
      </c>
      <c r="C205" s="15" t="s">
        <v>126</v>
      </c>
      <c r="D205" s="29" t="s">
        <v>251</v>
      </c>
      <c r="E205" s="15" t="s">
        <v>177</v>
      </c>
      <c r="F205" s="10">
        <f>G205+I205+H205</f>
        <v>8.2</v>
      </c>
      <c r="G205" s="10"/>
      <c r="H205" s="10"/>
      <c r="I205" s="10">
        <v>8.2</v>
      </c>
      <c r="J205" s="10">
        <f>K205+M205+L205</f>
        <v>8.2</v>
      </c>
      <c r="K205" s="10"/>
      <c r="L205" s="10"/>
      <c r="M205" s="10">
        <v>8.2</v>
      </c>
      <c r="N205" s="10">
        <f>O205+Q205+P205</f>
        <v>8.2</v>
      </c>
      <c r="O205" s="82"/>
      <c r="P205" s="82"/>
      <c r="Q205" s="82">
        <v>8.2</v>
      </c>
      <c r="R205" s="26"/>
      <c r="S205" s="81"/>
    </row>
    <row r="206" spans="1:19" s="11" customFormat="1" ht="37.5">
      <c r="A206" s="43" t="s">
        <v>206</v>
      </c>
      <c r="B206" s="12" t="s">
        <v>123</v>
      </c>
      <c r="C206" s="12" t="s">
        <v>145</v>
      </c>
      <c r="D206" s="130"/>
      <c r="E206" s="12"/>
      <c r="F206" s="13">
        <f>F207</f>
        <v>369.2</v>
      </c>
      <c r="G206" s="13">
        <f aca="true" t="shared" si="90" ref="G206:Q206">G207</f>
        <v>276.7</v>
      </c>
      <c r="H206" s="13">
        <f t="shared" si="90"/>
        <v>92.5</v>
      </c>
      <c r="I206" s="13">
        <f t="shared" si="90"/>
        <v>0</v>
      </c>
      <c r="J206" s="13">
        <f t="shared" si="90"/>
        <v>347.40000000000003</v>
      </c>
      <c r="K206" s="13">
        <f t="shared" si="90"/>
        <v>276.6</v>
      </c>
      <c r="L206" s="13">
        <f t="shared" si="90"/>
        <v>70.80000000000001</v>
      </c>
      <c r="M206" s="13">
        <f t="shared" si="90"/>
        <v>0</v>
      </c>
      <c r="N206" s="13">
        <f t="shared" si="90"/>
        <v>347.40000000000003</v>
      </c>
      <c r="O206" s="13">
        <f t="shared" si="90"/>
        <v>276.6</v>
      </c>
      <c r="P206" s="13">
        <f t="shared" si="90"/>
        <v>70.80000000000001</v>
      </c>
      <c r="Q206" s="13">
        <f t="shared" si="90"/>
        <v>0</v>
      </c>
      <c r="R206" s="26"/>
      <c r="S206" s="81"/>
    </row>
    <row r="207" spans="1:19" s="11" customFormat="1" ht="56.25">
      <c r="A207" s="42" t="s">
        <v>538</v>
      </c>
      <c r="B207" s="15" t="s">
        <v>123</v>
      </c>
      <c r="C207" s="15" t="s">
        <v>145</v>
      </c>
      <c r="D207" s="29" t="s">
        <v>246</v>
      </c>
      <c r="E207" s="15"/>
      <c r="F207" s="10">
        <f>F208</f>
        <v>369.2</v>
      </c>
      <c r="G207" s="10">
        <f aca="true" t="shared" si="91" ref="G207:Q207">G208</f>
        <v>276.7</v>
      </c>
      <c r="H207" s="10">
        <f t="shared" si="91"/>
        <v>92.5</v>
      </c>
      <c r="I207" s="10">
        <f t="shared" si="91"/>
        <v>0</v>
      </c>
      <c r="J207" s="10">
        <f t="shared" si="91"/>
        <v>347.40000000000003</v>
      </c>
      <c r="K207" s="10">
        <f t="shared" si="91"/>
        <v>276.6</v>
      </c>
      <c r="L207" s="10">
        <f t="shared" si="91"/>
        <v>70.80000000000001</v>
      </c>
      <c r="M207" s="10">
        <f t="shared" si="91"/>
        <v>0</v>
      </c>
      <c r="N207" s="10">
        <f t="shared" si="91"/>
        <v>347.40000000000003</v>
      </c>
      <c r="O207" s="10">
        <f t="shared" si="91"/>
        <v>276.6</v>
      </c>
      <c r="P207" s="10">
        <f t="shared" si="91"/>
        <v>70.80000000000001</v>
      </c>
      <c r="Q207" s="10">
        <f t="shared" si="91"/>
        <v>0</v>
      </c>
      <c r="R207" s="26"/>
      <c r="S207" s="81"/>
    </row>
    <row r="208" spans="1:19" s="11" customFormat="1" ht="24" customHeight="1">
      <c r="A208" s="42" t="s">
        <v>195</v>
      </c>
      <c r="B208" s="15" t="s">
        <v>123</v>
      </c>
      <c r="C208" s="15" t="s">
        <v>145</v>
      </c>
      <c r="D208" s="29" t="s">
        <v>61</v>
      </c>
      <c r="E208" s="15"/>
      <c r="F208" s="10">
        <f aca="true" t="shared" si="92" ref="F208:Q208">F209+F213+F216+F219+F222</f>
        <v>369.2</v>
      </c>
      <c r="G208" s="10">
        <f t="shared" si="92"/>
        <v>276.7</v>
      </c>
      <c r="H208" s="10">
        <f t="shared" si="92"/>
        <v>92.5</v>
      </c>
      <c r="I208" s="10">
        <f t="shared" si="92"/>
        <v>0</v>
      </c>
      <c r="J208" s="10">
        <f t="shared" si="92"/>
        <v>347.40000000000003</v>
      </c>
      <c r="K208" s="10">
        <f t="shared" si="92"/>
        <v>276.6</v>
      </c>
      <c r="L208" s="10">
        <f t="shared" si="92"/>
        <v>70.80000000000001</v>
      </c>
      <c r="M208" s="10">
        <f t="shared" si="92"/>
        <v>0</v>
      </c>
      <c r="N208" s="10">
        <f t="shared" si="92"/>
        <v>347.40000000000003</v>
      </c>
      <c r="O208" s="10">
        <f t="shared" si="92"/>
        <v>276.6</v>
      </c>
      <c r="P208" s="10">
        <f t="shared" si="92"/>
        <v>70.80000000000001</v>
      </c>
      <c r="Q208" s="10">
        <f t="shared" si="92"/>
        <v>0</v>
      </c>
      <c r="R208" s="26"/>
      <c r="S208" s="81"/>
    </row>
    <row r="209" spans="1:19" s="11" customFormat="1" ht="29.25" customHeight="1">
      <c r="A209" s="42" t="s">
        <v>563</v>
      </c>
      <c r="B209" s="15" t="s">
        <v>123</v>
      </c>
      <c r="C209" s="15" t="s">
        <v>145</v>
      </c>
      <c r="D209" s="29" t="s">
        <v>539</v>
      </c>
      <c r="E209" s="15"/>
      <c r="F209" s="10">
        <f>F210</f>
        <v>36.5</v>
      </c>
      <c r="G209" s="10">
        <f aca="true" t="shared" si="93" ref="G209:N209">G210</f>
        <v>0</v>
      </c>
      <c r="H209" s="10">
        <f t="shared" si="93"/>
        <v>36.5</v>
      </c>
      <c r="I209" s="10">
        <f t="shared" si="93"/>
        <v>0</v>
      </c>
      <c r="J209" s="10">
        <f t="shared" si="93"/>
        <v>38.2</v>
      </c>
      <c r="K209" s="10">
        <f t="shared" si="93"/>
        <v>0</v>
      </c>
      <c r="L209" s="10">
        <f t="shared" si="93"/>
        <v>38.2</v>
      </c>
      <c r="M209" s="10">
        <f t="shared" si="93"/>
        <v>0</v>
      </c>
      <c r="N209" s="10">
        <f t="shared" si="93"/>
        <v>38.2</v>
      </c>
      <c r="O209" s="10">
        <f>O210</f>
        <v>0</v>
      </c>
      <c r="P209" s="10">
        <f>P210</f>
        <v>38.2</v>
      </c>
      <c r="Q209" s="10">
        <f>Q210</f>
        <v>0</v>
      </c>
      <c r="R209" s="26"/>
      <c r="S209" s="81"/>
    </row>
    <row r="210" spans="1:19" s="11" customFormat="1" ht="23.25" customHeight="1">
      <c r="A210" s="42" t="s">
        <v>333</v>
      </c>
      <c r="B210" s="15" t="s">
        <v>123</v>
      </c>
      <c r="C210" s="15" t="s">
        <v>145</v>
      </c>
      <c r="D210" s="29" t="s">
        <v>540</v>
      </c>
      <c r="E210" s="15"/>
      <c r="F210" s="10">
        <f>F212+F211</f>
        <v>36.5</v>
      </c>
      <c r="G210" s="10">
        <f aca="true" t="shared" si="94" ref="G210:Q210">G212+G211</f>
        <v>0</v>
      </c>
      <c r="H210" s="10">
        <f t="shared" si="94"/>
        <v>36.5</v>
      </c>
      <c r="I210" s="10">
        <f t="shared" si="94"/>
        <v>0</v>
      </c>
      <c r="J210" s="10">
        <f t="shared" si="94"/>
        <v>38.2</v>
      </c>
      <c r="K210" s="10">
        <f t="shared" si="94"/>
        <v>0</v>
      </c>
      <c r="L210" s="10">
        <f t="shared" si="94"/>
        <v>38.2</v>
      </c>
      <c r="M210" s="10">
        <f t="shared" si="94"/>
        <v>0</v>
      </c>
      <c r="N210" s="10">
        <f t="shared" si="94"/>
        <v>38.2</v>
      </c>
      <c r="O210" s="10">
        <f t="shared" si="94"/>
        <v>0</v>
      </c>
      <c r="P210" s="10">
        <f t="shared" si="94"/>
        <v>38.2</v>
      </c>
      <c r="Q210" s="10">
        <f t="shared" si="94"/>
        <v>0</v>
      </c>
      <c r="R210" s="26"/>
      <c r="S210" s="81"/>
    </row>
    <row r="211" spans="1:19" s="11" customFormat="1" ht="39" customHeight="1">
      <c r="A211" s="42" t="s">
        <v>92</v>
      </c>
      <c r="B211" s="15" t="s">
        <v>123</v>
      </c>
      <c r="C211" s="15" t="s">
        <v>145</v>
      </c>
      <c r="D211" s="29" t="s">
        <v>540</v>
      </c>
      <c r="E211" s="15" t="s">
        <v>177</v>
      </c>
      <c r="F211" s="10">
        <f>G211+H211+I211</f>
        <v>36.5</v>
      </c>
      <c r="G211" s="10"/>
      <c r="H211" s="10">
        <f>37.4-0.9</f>
        <v>36.5</v>
      </c>
      <c r="I211" s="10"/>
      <c r="J211" s="10">
        <f>K211+L211+M211</f>
        <v>35.2</v>
      </c>
      <c r="K211" s="10"/>
      <c r="L211" s="10">
        <v>35.2</v>
      </c>
      <c r="M211" s="10"/>
      <c r="N211" s="10">
        <f>O211+P211+Q211</f>
        <v>35.2</v>
      </c>
      <c r="O211" s="10"/>
      <c r="P211" s="10">
        <v>35.2</v>
      </c>
      <c r="Q211" s="10"/>
      <c r="R211" s="26"/>
      <c r="S211" s="81"/>
    </row>
    <row r="212" spans="1:19" s="11" customFormat="1" ht="18.75">
      <c r="A212" s="42" t="s">
        <v>184</v>
      </c>
      <c r="B212" s="15" t="s">
        <v>123</v>
      </c>
      <c r="C212" s="15" t="s">
        <v>145</v>
      </c>
      <c r="D212" s="29" t="s">
        <v>540</v>
      </c>
      <c r="E212" s="15" t="s">
        <v>180</v>
      </c>
      <c r="F212" s="10">
        <f>G212+H212+I212</f>
        <v>0</v>
      </c>
      <c r="G212" s="10"/>
      <c r="H212" s="10">
        <v>0</v>
      </c>
      <c r="I212" s="10"/>
      <c r="J212" s="10">
        <f>K212+L212+M212</f>
        <v>3</v>
      </c>
      <c r="K212" s="10"/>
      <c r="L212" s="10">
        <v>3</v>
      </c>
      <c r="M212" s="10"/>
      <c r="N212" s="10">
        <f>O212+P212+Q212</f>
        <v>3</v>
      </c>
      <c r="O212" s="82"/>
      <c r="P212" s="82">
        <v>3</v>
      </c>
      <c r="Q212" s="82"/>
      <c r="R212" s="26"/>
      <c r="S212" s="81"/>
    </row>
    <row r="213" spans="1:19" s="11" customFormat="1" ht="39" customHeight="1">
      <c r="A213" s="42" t="s">
        <v>75</v>
      </c>
      <c r="B213" s="15" t="s">
        <v>123</v>
      </c>
      <c r="C213" s="15" t="s">
        <v>145</v>
      </c>
      <c r="D213" s="29" t="s">
        <v>105</v>
      </c>
      <c r="E213" s="15"/>
      <c r="F213" s="10">
        <f>F214</f>
        <v>318.7</v>
      </c>
      <c r="G213" s="10">
        <f aca="true" t="shared" si="95" ref="G213:Q213">G214</f>
        <v>276.7</v>
      </c>
      <c r="H213" s="10">
        <f t="shared" si="95"/>
        <v>42</v>
      </c>
      <c r="I213" s="10">
        <f t="shared" si="95"/>
        <v>0</v>
      </c>
      <c r="J213" s="10">
        <f t="shared" si="95"/>
        <v>291.20000000000005</v>
      </c>
      <c r="K213" s="10">
        <f t="shared" si="95"/>
        <v>276.6</v>
      </c>
      <c r="L213" s="10">
        <f t="shared" si="95"/>
        <v>14.6</v>
      </c>
      <c r="M213" s="10">
        <f t="shared" si="95"/>
        <v>0</v>
      </c>
      <c r="N213" s="10">
        <f t="shared" si="95"/>
        <v>291.20000000000005</v>
      </c>
      <c r="O213" s="10">
        <f t="shared" si="95"/>
        <v>276.6</v>
      </c>
      <c r="P213" s="10">
        <f t="shared" si="95"/>
        <v>14.6</v>
      </c>
      <c r="Q213" s="10">
        <f t="shared" si="95"/>
        <v>0</v>
      </c>
      <c r="R213" s="26"/>
      <c r="S213" s="81"/>
    </row>
    <row r="214" spans="1:19" s="11" customFormat="1" ht="37.5">
      <c r="A214" s="42" t="s">
        <v>304</v>
      </c>
      <c r="B214" s="15" t="s">
        <v>123</v>
      </c>
      <c r="C214" s="15" t="s">
        <v>145</v>
      </c>
      <c r="D214" s="29" t="s">
        <v>541</v>
      </c>
      <c r="E214" s="15"/>
      <c r="F214" s="10">
        <f>F215</f>
        <v>318.7</v>
      </c>
      <c r="G214" s="10">
        <f aca="true" t="shared" si="96" ref="G214:Q214">G215</f>
        <v>276.7</v>
      </c>
      <c r="H214" s="10">
        <f t="shared" si="96"/>
        <v>42</v>
      </c>
      <c r="I214" s="10">
        <f t="shared" si="96"/>
        <v>0</v>
      </c>
      <c r="J214" s="10">
        <f t="shared" si="96"/>
        <v>291.20000000000005</v>
      </c>
      <c r="K214" s="10">
        <f t="shared" si="96"/>
        <v>276.6</v>
      </c>
      <c r="L214" s="10">
        <f t="shared" si="96"/>
        <v>14.6</v>
      </c>
      <c r="M214" s="10">
        <f t="shared" si="96"/>
        <v>0</v>
      </c>
      <c r="N214" s="10">
        <f t="shared" si="96"/>
        <v>291.20000000000005</v>
      </c>
      <c r="O214" s="10">
        <f t="shared" si="96"/>
        <v>276.6</v>
      </c>
      <c r="P214" s="10">
        <f t="shared" si="96"/>
        <v>14.6</v>
      </c>
      <c r="Q214" s="10">
        <f t="shared" si="96"/>
        <v>0</v>
      </c>
      <c r="R214" s="26"/>
      <c r="S214" s="81"/>
    </row>
    <row r="215" spans="1:19" s="11" customFormat="1" ht="37.5">
      <c r="A215" s="42" t="s">
        <v>92</v>
      </c>
      <c r="B215" s="15" t="s">
        <v>123</v>
      </c>
      <c r="C215" s="15" t="s">
        <v>145</v>
      </c>
      <c r="D215" s="29" t="s">
        <v>541</v>
      </c>
      <c r="E215" s="15" t="s">
        <v>177</v>
      </c>
      <c r="F215" s="10">
        <f>G215+H215+I215</f>
        <v>318.7</v>
      </c>
      <c r="G215" s="10">
        <v>276.7</v>
      </c>
      <c r="H215" s="10">
        <v>42</v>
      </c>
      <c r="I215" s="10"/>
      <c r="J215" s="10">
        <f>K215++L215+M215</f>
        <v>291.20000000000005</v>
      </c>
      <c r="K215" s="10">
        <v>276.6</v>
      </c>
      <c r="L215" s="10">
        <v>14.6</v>
      </c>
      <c r="M215" s="10"/>
      <c r="N215" s="10">
        <f>O215++P215+Q215</f>
        <v>291.20000000000005</v>
      </c>
      <c r="O215" s="82">
        <v>276.6</v>
      </c>
      <c r="P215" s="82">
        <v>14.6</v>
      </c>
      <c r="Q215" s="82"/>
      <c r="R215" s="26"/>
      <c r="S215" s="81"/>
    </row>
    <row r="216" spans="1:19" s="11" customFormat="1" ht="37.5">
      <c r="A216" s="42" t="s">
        <v>77</v>
      </c>
      <c r="B216" s="15" t="s">
        <v>123</v>
      </c>
      <c r="C216" s="15" t="s">
        <v>145</v>
      </c>
      <c r="D216" s="29" t="s">
        <v>62</v>
      </c>
      <c r="E216" s="15"/>
      <c r="F216" s="10">
        <f>F217</f>
        <v>10</v>
      </c>
      <c r="G216" s="10">
        <f aca="true" t="shared" si="97" ref="G216:Q216">G217</f>
        <v>0</v>
      </c>
      <c r="H216" s="10">
        <f t="shared" si="97"/>
        <v>10</v>
      </c>
      <c r="I216" s="10">
        <f t="shared" si="97"/>
        <v>0</v>
      </c>
      <c r="J216" s="10">
        <f t="shared" si="97"/>
        <v>10</v>
      </c>
      <c r="K216" s="10">
        <f t="shared" si="97"/>
        <v>0</v>
      </c>
      <c r="L216" s="10">
        <f t="shared" si="97"/>
        <v>10</v>
      </c>
      <c r="M216" s="10">
        <f t="shared" si="97"/>
        <v>0</v>
      </c>
      <c r="N216" s="10">
        <f t="shared" si="97"/>
        <v>10</v>
      </c>
      <c r="O216" s="10">
        <f t="shared" si="97"/>
        <v>0</v>
      </c>
      <c r="P216" s="10">
        <f t="shared" si="97"/>
        <v>10</v>
      </c>
      <c r="Q216" s="10">
        <f t="shared" si="97"/>
        <v>0</v>
      </c>
      <c r="R216" s="26"/>
      <c r="S216" s="81"/>
    </row>
    <row r="217" spans="1:19" s="11" customFormat="1" ht="24.75" customHeight="1">
      <c r="A217" s="42" t="s">
        <v>333</v>
      </c>
      <c r="B217" s="15" t="s">
        <v>123</v>
      </c>
      <c r="C217" s="15" t="s">
        <v>145</v>
      </c>
      <c r="D217" s="29" t="s">
        <v>542</v>
      </c>
      <c r="E217" s="15"/>
      <c r="F217" s="10">
        <f>F218</f>
        <v>10</v>
      </c>
      <c r="G217" s="10">
        <f aca="true" t="shared" si="98" ref="G217:Q217">G218</f>
        <v>0</v>
      </c>
      <c r="H217" s="10">
        <f t="shared" si="98"/>
        <v>10</v>
      </c>
      <c r="I217" s="10">
        <f t="shared" si="98"/>
        <v>0</v>
      </c>
      <c r="J217" s="10">
        <f t="shared" si="98"/>
        <v>10</v>
      </c>
      <c r="K217" s="10">
        <f t="shared" si="98"/>
        <v>0</v>
      </c>
      <c r="L217" s="10">
        <f t="shared" si="98"/>
        <v>10</v>
      </c>
      <c r="M217" s="10">
        <f t="shared" si="98"/>
        <v>0</v>
      </c>
      <c r="N217" s="10">
        <f t="shared" si="98"/>
        <v>10</v>
      </c>
      <c r="O217" s="10">
        <f t="shared" si="98"/>
        <v>0</v>
      </c>
      <c r="P217" s="10">
        <f t="shared" si="98"/>
        <v>10</v>
      </c>
      <c r="Q217" s="10">
        <f t="shared" si="98"/>
        <v>0</v>
      </c>
      <c r="R217" s="26"/>
      <c r="S217" s="81"/>
    </row>
    <row r="218" spans="1:19" s="11" customFormat="1" ht="18.75">
      <c r="A218" s="42" t="s">
        <v>184</v>
      </c>
      <c r="B218" s="15" t="s">
        <v>123</v>
      </c>
      <c r="C218" s="15" t="s">
        <v>145</v>
      </c>
      <c r="D218" s="29" t="s">
        <v>542</v>
      </c>
      <c r="E218" s="15" t="s">
        <v>180</v>
      </c>
      <c r="F218" s="10">
        <f>G218+H218+I218</f>
        <v>10</v>
      </c>
      <c r="G218" s="10"/>
      <c r="H218" s="10">
        <v>10</v>
      </c>
      <c r="I218" s="10"/>
      <c r="J218" s="10">
        <f>K218+L218+M218</f>
        <v>10</v>
      </c>
      <c r="K218" s="10"/>
      <c r="L218" s="10">
        <v>10</v>
      </c>
      <c r="M218" s="10"/>
      <c r="N218" s="10">
        <f>O218+P218+Q218</f>
        <v>10</v>
      </c>
      <c r="O218" s="82"/>
      <c r="P218" s="82">
        <v>10</v>
      </c>
      <c r="Q218" s="82"/>
      <c r="R218" s="26"/>
      <c r="S218" s="81"/>
    </row>
    <row r="219" spans="1:19" s="11" customFormat="1" ht="37.5">
      <c r="A219" s="42" t="s">
        <v>544</v>
      </c>
      <c r="B219" s="15" t="s">
        <v>123</v>
      </c>
      <c r="C219" s="15" t="s">
        <v>145</v>
      </c>
      <c r="D219" s="29" t="s">
        <v>543</v>
      </c>
      <c r="E219" s="15"/>
      <c r="F219" s="10">
        <f>F220</f>
        <v>4</v>
      </c>
      <c r="G219" s="10">
        <f aca="true" t="shared" si="99" ref="G219:Q220">G220</f>
        <v>0</v>
      </c>
      <c r="H219" s="10">
        <f t="shared" si="99"/>
        <v>4</v>
      </c>
      <c r="I219" s="10">
        <f t="shared" si="99"/>
        <v>0</v>
      </c>
      <c r="J219" s="10">
        <f t="shared" si="99"/>
        <v>4</v>
      </c>
      <c r="K219" s="10">
        <f t="shared" si="99"/>
        <v>0</v>
      </c>
      <c r="L219" s="10">
        <f t="shared" si="99"/>
        <v>4</v>
      </c>
      <c r="M219" s="10">
        <f t="shared" si="99"/>
        <v>0</v>
      </c>
      <c r="N219" s="10">
        <f t="shared" si="99"/>
        <v>4</v>
      </c>
      <c r="O219" s="10">
        <f t="shared" si="99"/>
        <v>0</v>
      </c>
      <c r="P219" s="10">
        <f t="shared" si="99"/>
        <v>4</v>
      </c>
      <c r="Q219" s="10">
        <f t="shared" si="99"/>
        <v>0</v>
      </c>
      <c r="R219" s="26"/>
      <c r="S219" s="81"/>
    </row>
    <row r="220" spans="1:19" s="11" customFormat="1" ht="23.25" customHeight="1">
      <c r="A220" s="42" t="s">
        <v>333</v>
      </c>
      <c r="B220" s="15" t="s">
        <v>123</v>
      </c>
      <c r="C220" s="15" t="s">
        <v>145</v>
      </c>
      <c r="D220" s="29" t="s">
        <v>545</v>
      </c>
      <c r="E220" s="15"/>
      <c r="F220" s="10">
        <f>F221</f>
        <v>4</v>
      </c>
      <c r="G220" s="10">
        <f t="shared" si="99"/>
        <v>0</v>
      </c>
      <c r="H220" s="10">
        <f t="shared" si="99"/>
        <v>4</v>
      </c>
      <c r="I220" s="10">
        <f t="shared" si="99"/>
        <v>0</v>
      </c>
      <c r="J220" s="10">
        <f t="shared" si="99"/>
        <v>4</v>
      </c>
      <c r="K220" s="10">
        <f t="shared" si="99"/>
        <v>0</v>
      </c>
      <c r="L220" s="10">
        <f t="shared" si="99"/>
        <v>4</v>
      </c>
      <c r="M220" s="10">
        <f t="shared" si="99"/>
        <v>0</v>
      </c>
      <c r="N220" s="10">
        <f t="shared" si="99"/>
        <v>4</v>
      </c>
      <c r="O220" s="10">
        <f t="shared" si="99"/>
        <v>0</v>
      </c>
      <c r="P220" s="10">
        <f t="shared" si="99"/>
        <v>4</v>
      </c>
      <c r="Q220" s="10">
        <f t="shared" si="99"/>
        <v>0</v>
      </c>
      <c r="R220" s="26"/>
      <c r="S220" s="81"/>
    </row>
    <row r="221" spans="1:19" s="11" customFormat="1" ht="37.5">
      <c r="A221" s="42" t="s">
        <v>92</v>
      </c>
      <c r="B221" s="15" t="s">
        <v>123</v>
      </c>
      <c r="C221" s="15" t="s">
        <v>145</v>
      </c>
      <c r="D221" s="29" t="s">
        <v>545</v>
      </c>
      <c r="E221" s="15" t="s">
        <v>177</v>
      </c>
      <c r="F221" s="10">
        <f>G221+H221+I221</f>
        <v>4</v>
      </c>
      <c r="G221" s="10"/>
      <c r="H221" s="10">
        <v>4</v>
      </c>
      <c r="I221" s="10"/>
      <c r="J221" s="10">
        <f>K221+L221+M221</f>
        <v>4</v>
      </c>
      <c r="K221" s="10"/>
      <c r="L221" s="10">
        <v>4</v>
      </c>
      <c r="M221" s="10"/>
      <c r="N221" s="10">
        <f>O221+P221+Q221</f>
        <v>4</v>
      </c>
      <c r="O221" s="82"/>
      <c r="P221" s="82">
        <v>4</v>
      </c>
      <c r="Q221" s="82"/>
      <c r="R221" s="26"/>
      <c r="S221" s="81"/>
    </row>
    <row r="222" spans="1:19" s="11" customFormat="1" ht="83.25" customHeight="1">
      <c r="A222" s="42" t="s">
        <v>606</v>
      </c>
      <c r="B222" s="15" t="s">
        <v>123</v>
      </c>
      <c r="C222" s="15" t="s">
        <v>145</v>
      </c>
      <c r="D222" s="29" t="s">
        <v>601</v>
      </c>
      <c r="E222" s="15"/>
      <c r="F222" s="10">
        <f>F223</f>
        <v>0</v>
      </c>
      <c r="G222" s="10">
        <f aca="true" t="shared" si="100" ref="G222:Q223">G223</f>
        <v>0</v>
      </c>
      <c r="H222" s="10">
        <f t="shared" si="100"/>
        <v>0</v>
      </c>
      <c r="I222" s="10">
        <f t="shared" si="100"/>
        <v>0</v>
      </c>
      <c r="J222" s="10">
        <f t="shared" si="100"/>
        <v>4</v>
      </c>
      <c r="K222" s="10">
        <f t="shared" si="100"/>
        <v>0</v>
      </c>
      <c r="L222" s="10">
        <f t="shared" si="100"/>
        <v>4</v>
      </c>
      <c r="M222" s="10">
        <f t="shared" si="100"/>
        <v>0</v>
      </c>
      <c r="N222" s="10">
        <f t="shared" si="100"/>
        <v>4</v>
      </c>
      <c r="O222" s="10">
        <f t="shared" si="100"/>
        <v>0</v>
      </c>
      <c r="P222" s="10">
        <f t="shared" si="100"/>
        <v>4</v>
      </c>
      <c r="Q222" s="10">
        <f t="shared" si="100"/>
        <v>0</v>
      </c>
      <c r="R222" s="26"/>
      <c r="S222" s="81"/>
    </row>
    <row r="223" spans="1:19" s="11" customFormat="1" ht="26.25" customHeight="1">
      <c r="A223" s="42" t="s">
        <v>333</v>
      </c>
      <c r="B223" s="15" t="s">
        <v>123</v>
      </c>
      <c r="C223" s="15" t="s">
        <v>145</v>
      </c>
      <c r="D223" s="29" t="s">
        <v>602</v>
      </c>
      <c r="E223" s="15"/>
      <c r="F223" s="10">
        <f>F224</f>
        <v>0</v>
      </c>
      <c r="G223" s="10">
        <f t="shared" si="100"/>
        <v>0</v>
      </c>
      <c r="H223" s="10">
        <f t="shared" si="100"/>
        <v>0</v>
      </c>
      <c r="I223" s="10">
        <f t="shared" si="100"/>
        <v>0</v>
      </c>
      <c r="J223" s="10">
        <f t="shared" si="100"/>
        <v>4</v>
      </c>
      <c r="K223" s="10">
        <f t="shared" si="100"/>
        <v>0</v>
      </c>
      <c r="L223" s="10">
        <f t="shared" si="100"/>
        <v>4</v>
      </c>
      <c r="M223" s="10">
        <f t="shared" si="100"/>
        <v>0</v>
      </c>
      <c r="N223" s="10">
        <f t="shared" si="100"/>
        <v>4</v>
      </c>
      <c r="O223" s="10">
        <f t="shared" si="100"/>
        <v>0</v>
      </c>
      <c r="P223" s="10">
        <f t="shared" si="100"/>
        <v>4</v>
      </c>
      <c r="Q223" s="10">
        <f t="shared" si="100"/>
        <v>0</v>
      </c>
      <c r="R223" s="26"/>
      <c r="S223" s="81"/>
    </row>
    <row r="224" spans="1:19" s="11" customFormat="1" ht="18.75">
      <c r="A224" s="42" t="s">
        <v>175</v>
      </c>
      <c r="B224" s="15" t="s">
        <v>123</v>
      </c>
      <c r="C224" s="15" t="s">
        <v>145</v>
      </c>
      <c r="D224" s="29" t="s">
        <v>602</v>
      </c>
      <c r="E224" s="15" t="s">
        <v>176</v>
      </c>
      <c r="F224" s="10">
        <f>G224+H224+I224</f>
        <v>0</v>
      </c>
      <c r="G224" s="10"/>
      <c r="H224" s="10">
        <v>0</v>
      </c>
      <c r="I224" s="10"/>
      <c r="J224" s="10">
        <f>K224+L224+M224</f>
        <v>4</v>
      </c>
      <c r="K224" s="10"/>
      <c r="L224" s="10">
        <v>4</v>
      </c>
      <c r="M224" s="10"/>
      <c r="N224" s="10">
        <f>O224+P224+Q224</f>
        <v>4</v>
      </c>
      <c r="O224" s="82"/>
      <c r="P224" s="82">
        <v>4</v>
      </c>
      <c r="Q224" s="82"/>
      <c r="R224" s="26"/>
      <c r="S224" s="81"/>
    </row>
    <row r="225" spans="1:19" s="11" customFormat="1" ht="18.75">
      <c r="A225" s="43" t="s">
        <v>127</v>
      </c>
      <c r="B225" s="12" t="s">
        <v>121</v>
      </c>
      <c r="C225" s="12" t="s">
        <v>400</v>
      </c>
      <c r="D225" s="12"/>
      <c r="E225" s="12"/>
      <c r="F225" s="13">
        <f aca="true" t="shared" si="101" ref="F225:Q225">F232+F250+F226</f>
        <v>112160.7</v>
      </c>
      <c r="G225" s="13">
        <f t="shared" si="101"/>
        <v>97325.7</v>
      </c>
      <c r="H225" s="13">
        <f t="shared" si="101"/>
        <v>13478.3</v>
      </c>
      <c r="I225" s="13">
        <f t="shared" si="101"/>
        <v>0</v>
      </c>
      <c r="J225" s="13">
        <f t="shared" si="101"/>
        <v>24485.999999999996</v>
      </c>
      <c r="K225" s="13">
        <f t="shared" si="101"/>
        <v>10881.1</v>
      </c>
      <c r="L225" s="13">
        <f t="shared" si="101"/>
        <v>13604.9</v>
      </c>
      <c r="M225" s="13">
        <f t="shared" si="101"/>
        <v>0</v>
      </c>
      <c r="N225" s="13">
        <f t="shared" si="101"/>
        <v>25527</v>
      </c>
      <c r="O225" s="13">
        <f t="shared" si="101"/>
        <v>11061.1</v>
      </c>
      <c r="P225" s="13">
        <f t="shared" si="101"/>
        <v>14465.9</v>
      </c>
      <c r="Q225" s="13">
        <f t="shared" si="101"/>
        <v>0</v>
      </c>
      <c r="R225" s="26"/>
      <c r="S225" s="81"/>
    </row>
    <row r="226" spans="1:19" s="11" customFormat="1" ht="18.75">
      <c r="A226" s="43" t="s">
        <v>590</v>
      </c>
      <c r="B226" s="12" t="s">
        <v>121</v>
      </c>
      <c r="C226" s="12" t="s">
        <v>133</v>
      </c>
      <c r="D226" s="12"/>
      <c r="E226" s="12"/>
      <c r="F226" s="13">
        <f>F227</f>
        <v>3600.6</v>
      </c>
      <c r="G226" s="10">
        <f aca="true" t="shared" si="102" ref="G226:Q230">G227</f>
        <v>3493</v>
      </c>
      <c r="H226" s="10">
        <f t="shared" si="102"/>
        <v>107.6</v>
      </c>
      <c r="I226" s="10">
        <f t="shared" si="102"/>
        <v>0</v>
      </c>
      <c r="J226" s="10">
        <f t="shared" si="102"/>
        <v>0</v>
      </c>
      <c r="K226" s="10">
        <f t="shared" si="102"/>
        <v>0</v>
      </c>
      <c r="L226" s="10">
        <f t="shared" si="102"/>
        <v>0</v>
      </c>
      <c r="M226" s="10">
        <f t="shared" si="102"/>
        <v>0</v>
      </c>
      <c r="N226" s="10">
        <f t="shared" si="102"/>
        <v>0</v>
      </c>
      <c r="O226" s="10">
        <f t="shared" si="102"/>
        <v>0</v>
      </c>
      <c r="P226" s="10">
        <f t="shared" si="102"/>
        <v>0</v>
      </c>
      <c r="Q226" s="10">
        <f t="shared" si="102"/>
        <v>0</v>
      </c>
      <c r="R226" s="26"/>
      <c r="S226" s="81"/>
    </row>
    <row r="227" spans="1:19" s="11" customFormat="1" ht="37.5">
      <c r="A227" s="42" t="s">
        <v>503</v>
      </c>
      <c r="B227" s="15" t="s">
        <v>121</v>
      </c>
      <c r="C227" s="15" t="s">
        <v>133</v>
      </c>
      <c r="D227" s="29" t="s">
        <v>247</v>
      </c>
      <c r="E227" s="12"/>
      <c r="F227" s="10">
        <f>F228</f>
        <v>3600.6</v>
      </c>
      <c r="G227" s="10">
        <f t="shared" si="102"/>
        <v>3493</v>
      </c>
      <c r="H227" s="10">
        <f t="shared" si="102"/>
        <v>107.6</v>
      </c>
      <c r="I227" s="10">
        <f t="shared" si="102"/>
        <v>0</v>
      </c>
      <c r="J227" s="10">
        <f t="shared" si="102"/>
        <v>0</v>
      </c>
      <c r="K227" s="10">
        <f t="shared" si="102"/>
        <v>0</v>
      </c>
      <c r="L227" s="10">
        <f t="shared" si="102"/>
        <v>0</v>
      </c>
      <c r="M227" s="10">
        <f t="shared" si="102"/>
        <v>0</v>
      </c>
      <c r="N227" s="10">
        <f t="shared" si="102"/>
        <v>0</v>
      </c>
      <c r="O227" s="10">
        <f t="shared" si="102"/>
        <v>0</v>
      </c>
      <c r="P227" s="10">
        <f t="shared" si="102"/>
        <v>0</v>
      </c>
      <c r="Q227" s="10">
        <f t="shared" si="102"/>
        <v>0</v>
      </c>
      <c r="R227" s="26"/>
      <c r="S227" s="81"/>
    </row>
    <row r="228" spans="1:19" s="11" customFormat="1" ht="37.5">
      <c r="A228" s="8" t="s">
        <v>607</v>
      </c>
      <c r="B228" s="15" t="s">
        <v>121</v>
      </c>
      <c r="C228" s="15" t="s">
        <v>133</v>
      </c>
      <c r="D228" s="29" t="s">
        <v>592</v>
      </c>
      <c r="E228" s="12"/>
      <c r="F228" s="10">
        <f>F229</f>
        <v>3600.6</v>
      </c>
      <c r="G228" s="10">
        <f t="shared" si="102"/>
        <v>3493</v>
      </c>
      <c r="H228" s="10">
        <f t="shared" si="102"/>
        <v>107.6</v>
      </c>
      <c r="I228" s="10">
        <f t="shared" si="102"/>
        <v>0</v>
      </c>
      <c r="J228" s="10">
        <f t="shared" si="102"/>
        <v>0</v>
      </c>
      <c r="K228" s="10">
        <f t="shared" si="102"/>
        <v>0</v>
      </c>
      <c r="L228" s="10">
        <f t="shared" si="102"/>
        <v>0</v>
      </c>
      <c r="M228" s="10">
        <f t="shared" si="102"/>
        <v>0</v>
      </c>
      <c r="N228" s="10">
        <f t="shared" si="102"/>
        <v>0</v>
      </c>
      <c r="O228" s="10">
        <f t="shared" si="102"/>
        <v>0</v>
      </c>
      <c r="P228" s="10">
        <f t="shared" si="102"/>
        <v>0</v>
      </c>
      <c r="Q228" s="10">
        <f t="shared" si="102"/>
        <v>0</v>
      </c>
      <c r="R228" s="26"/>
      <c r="S228" s="81"/>
    </row>
    <row r="229" spans="1:19" s="11" customFormat="1" ht="37.5">
      <c r="A229" s="8" t="s">
        <v>593</v>
      </c>
      <c r="B229" s="15" t="s">
        <v>121</v>
      </c>
      <c r="C229" s="15" t="s">
        <v>133</v>
      </c>
      <c r="D229" s="29" t="s">
        <v>594</v>
      </c>
      <c r="E229" s="12"/>
      <c r="F229" s="10">
        <f>F230</f>
        <v>3600.6</v>
      </c>
      <c r="G229" s="10">
        <f t="shared" si="102"/>
        <v>3493</v>
      </c>
      <c r="H229" s="10">
        <f t="shared" si="102"/>
        <v>107.6</v>
      </c>
      <c r="I229" s="10">
        <f t="shared" si="102"/>
        <v>0</v>
      </c>
      <c r="J229" s="10">
        <f t="shared" si="102"/>
        <v>0</v>
      </c>
      <c r="K229" s="10">
        <f t="shared" si="102"/>
        <v>0</v>
      </c>
      <c r="L229" s="10">
        <f t="shared" si="102"/>
        <v>0</v>
      </c>
      <c r="M229" s="10">
        <f t="shared" si="102"/>
        <v>0</v>
      </c>
      <c r="N229" s="10">
        <f t="shared" si="102"/>
        <v>0</v>
      </c>
      <c r="O229" s="10">
        <f t="shared" si="102"/>
        <v>0</v>
      </c>
      <c r="P229" s="10">
        <f t="shared" si="102"/>
        <v>0</v>
      </c>
      <c r="Q229" s="10">
        <f t="shared" si="102"/>
        <v>0</v>
      </c>
      <c r="R229" s="26"/>
      <c r="S229" s="81"/>
    </row>
    <row r="230" spans="1:19" s="11" customFormat="1" ht="42.75" customHeight="1">
      <c r="A230" s="8" t="s">
        <v>595</v>
      </c>
      <c r="B230" s="15" t="s">
        <v>121</v>
      </c>
      <c r="C230" s="15" t="s">
        <v>133</v>
      </c>
      <c r="D230" s="35" t="s">
        <v>596</v>
      </c>
      <c r="E230" s="12"/>
      <c r="F230" s="10">
        <f>F231</f>
        <v>3600.6</v>
      </c>
      <c r="G230" s="10">
        <f t="shared" si="102"/>
        <v>3493</v>
      </c>
      <c r="H230" s="10">
        <f t="shared" si="102"/>
        <v>107.6</v>
      </c>
      <c r="I230" s="10">
        <f t="shared" si="102"/>
        <v>0</v>
      </c>
      <c r="J230" s="10">
        <f t="shared" si="102"/>
        <v>0</v>
      </c>
      <c r="K230" s="10">
        <f t="shared" si="102"/>
        <v>0</v>
      </c>
      <c r="L230" s="10">
        <f t="shared" si="102"/>
        <v>0</v>
      </c>
      <c r="M230" s="10">
        <f t="shared" si="102"/>
        <v>0</v>
      </c>
      <c r="N230" s="10">
        <f t="shared" si="102"/>
        <v>0</v>
      </c>
      <c r="O230" s="10">
        <f t="shared" si="102"/>
        <v>0</v>
      </c>
      <c r="P230" s="10">
        <f t="shared" si="102"/>
        <v>0</v>
      </c>
      <c r="Q230" s="10">
        <f t="shared" si="102"/>
        <v>0</v>
      </c>
      <c r="R230" s="26"/>
      <c r="S230" s="81"/>
    </row>
    <row r="231" spans="1:19" s="11" customFormat="1" ht="43.5" customHeight="1">
      <c r="A231" s="42" t="s">
        <v>92</v>
      </c>
      <c r="B231" s="15" t="s">
        <v>121</v>
      </c>
      <c r="C231" s="15" t="s">
        <v>133</v>
      </c>
      <c r="D231" s="35" t="s">
        <v>596</v>
      </c>
      <c r="E231" s="15" t="s">
        <v>177</v>
      </c>
      <c r="F231" s="10">
        <f>G231+H231+I231</f>
        <v>3600.6</v>
      </c>
      <c r="G231" s="10">
        <f>3102.4+390.6</f>
        <v>3493</v>
      </c>
      <c r="H231" s="10">
        <f>96+11.6</f>
        <v>107.6</v>
      </c>
      <c r="I231" s="13"/>
      <c r="J231" s="10">
        <f>K231+L231+M231</f>
        <v>0</v>
      </c>
      <c r="K231" s="13"/>
      <c r="L231" s="13"/>
      <c r="M231" s="13"/>
      <c r="N231" s="10">
        <f>O231+P231+Q231</f>
        <v>0</v>
      </c>
      <c r="O231" s="10"/>
      <c r="P231" s="10"/>
      <c r="Q231" s="10"/>
      <c r="R231" s="26"/>
      <c r="S231" s="81"/>
    </row>
    <row r="232" spans="1:19" s="11" customFormat="1" ht="18.75">
      <c r="A232" s="43" t="s">
        <v>158</v>
      </c>
      <c r="B232" s="12" t="s">
        <v>121</v>
      </c>
      <c r="C232" s="12" t="s">
        <v>125</v>
      </c>
      <c r="D232" s="12"/>
      <c r="E232" s="12"/>
      <c r="F232" s="13">
        <f>F233</f>
        <v>105975.59999999999</v>
      </c>
      <c r="G232" s="13">
        <f aca="true" t="shared" si="103" ref="G232:Q232">G233</f>
        <v>91506.8</v>
      </c>
      <c r="H232" s="13">
        <f t="shared" si="103"/>
        <v>13112.099999999999</v>
      </c>
      <c r="I232" s="13">
        <f t="shared" si="103"/>
        <v>0</v>
      </c>
      <c r="J232" s="13">
        <f t="shared" si="103"/>
        <v>23334.899999999998</v>
      </c>
      <c r="K232" s="13">
        <f t="shared" si="103"/>
        <v>9856.9</v>
      </c>
      <c r="L232" s="13">
        <f t="shared" si="103"/>
        <v>13478</v>
      </c>
      <c r="M232" s="13">
        <f t="shared" si="103"/>
        <v>0</v>
      </c>
      <c r="N232" s="13">
        <f t="shared" si="103"/>
        <v>24175.9</v>
      </c>
      <c r="O232" s="13">
        <f t="shared" si="103"/>
        <v>9856.9</v>
      </c>
      <c r="P232" s="13">
        <f t="shared" si="103"/>
        <v>14319</v>
      </c>
      <c r="Q232" s="13">
        <f t="shared" si="103"/>
        <v>0</v>
      </c>
      <c r="R232" s="26"/>
      <c r="S232" s="81"/>
    </row>
    <row r="233" spans="1:19" s="11" customFormat="1" ht="56.25">
      <c r="A233" s="42" t="s">
        <v>482</v>
      </c>
      <c r="B233" s="15" t="s">
        <v>121</v>
      </c>
      <c r="C233" s="15" t="s">
        <v>125</v>
      </c>
      <c r="D233" s="15" t="s">
        <v>113</v>
      </c>
      <c r="E233" s="15"/>
      <c r="F233" s="10">
        <f>F234+F242</f>
        <v>105975.59999999999</v>
      </c>
      <c r="G233" s="10">
        <f aca="true" t="shared" si="104" ref="G233:Q233">G234+G242</f>
        <v>91506.8</v>
      </c>
      <c r="H233" s="10">
        <f t="shared" si="104"/>
        <v>13112.099999999999</v>
      </c>
      <c r="I233" s="10">
        <f t="shared" si="104"/>
        <v>0</v>
      </c>
      <c r="J233" s="10">
        <f t="shared" si="104"/>
        <v>23334.899999999998</v>
      </c>
      <c r="K233" s="10">
        <f t="shared" si="104"/>
        <v>9856.9</v>
      </c>
      <c r="L233" s="10">
        <f t="shared" si="104"/>
        <v>13478</v>
      </c>
      <c r="M233" s="10">
        <f t="shared" si="104"/>
        <v>0</v>
      </c>
      <c r="N233" s="10">
        <f t="shared" si="104"/>
        <v>24175.9</v>
      </c>
      <c r="O233" s="10">
        <f t="shared" si="104"/>
        <v>9856.9</v>
      </c>
      <c r="P233" s="10">
        <f t="shared" si="104"/>
        <v>14319</v>
      </c>
      <c r="Q233" s="10">
        <f t="shared" si="104"/>
        <v>0</v>
      </c>
      <c r="R233" s="26"/>
      <c r="S233" s="81"/>
    </row>
    <row r="234" spans="1:19" s="11" customFormat="1" ht="37.5">
      <c r="A234" s="42" t="s">
        <v>22</v>
      </c>
      <c r="B234" s="15" t="s">
        <v>121</v>
      </c>
      <c r="C234" s="15" t="s">
        <v>125</v>
      </c>
      <c r="D234" s="15" t="s">
        <v>114</v>
      </c>
      <c r="E234" s="15"/>
      <c r="F234" s="10">
        <f>F235+F238+F240</f>
        <v>9938.5</v>
      </c>
      <c r="G234" s="10">
        <f aca="true" t="shared" si="105" ref="G234:N234">G235+G238</f>
        <v>0</v>
      </c>
      <c r="H234" s="10">
        <f t="shared" si="105"/>
        <v>8581.8</v>
      </c>
      <c r="I234" s="10">
        <f t="shared" si="105"/>
        <v>0</v>
      </c>
      <c r="J234" s="10">
        <f t="shared" si="105"/>
        <v>7854.8</v>
      </c>
      <c r="K234" s="10">
        <f t="shared" si="105"/>
        <v>0</v>
      </c>
      <c r="L234" s="10">
        <f t="shared" si="105"/>
        <v>7854.8</v>
      </c>
      <c r="M234" s="10">
        <f t="shared" si="105"/>
        <v>0</v>
      </c>
      <c r="N234" s="10">
        <f t="shared" si="105"/>
        <v>7977.5</v>
      </c>
      <c r="O234" s="10">
        <f>O235</f>
        <v>0</v>
      </c>
      <c r="P234" s="10">
        <f>P235</f>
        <v>7977.5</v>
      </c>
      <c r="Q234" s="10">
        <f>Q235</f>
        <v>0</v>
      </c>
      <c r="R234" s="26"/>
      <c r="S234" s="81"/>
    </row>
    <row r="235" spans="1:19" s="11" customFormat="1" ht="18.75">
      <c r="A235" s="42" t="s">
        <v>348</v>
      </c>
      <c r="B235" s="15" t="s">
        <v>121</v>
      </c>
      <c r="C235" s="15" t="s">
        <v>125</v>
      </c>
      <c r="D235" s="15" t="s">
        <v>115</v>
      </c>
      <c r="E235" s="15"/>
      <c r="F235" s="10">
        <f>F236+F237</f>
        <v>7137.5</v>
      </c>
      <c r="G235" s="10">
        <f aca="true" t="shared" si="106" ref="G235:Q235">G236+G237</f>
        <v>0</v>
      </c>
      <c r="H235" s="10">
        <f t="shared" si="106"/>
        <v>7137.5</v>
      </c>
      <c r="I235" s="10">
        <f t="shared" si="106"/>
        <v>0</v>
      </c>
      <c r="J235" s="10">
        <f t="shared" si="106"/>
        <v>7854.8</v>
      </c>
      <c r="K235" s="10">
        <f t="shared" si="106"/>
        <v>0</v>
      </c>
      <c r="L235" s="10">
        <f t="shared" si="106"/>
        <v>7854.8</v>
      </c>
      <c r="M235" s="10">
        <f t="shared" si="106"/>
        <v>0</v>
      </c>
      <c r="N235" s="10">
        <f t="shared" si="106"/>
        <v>7977.5</v>
      </c>
      <c r="O235" s="10">
        <f t="shared" si="106"/>
        <v>0</v>
      </c>
      <c r="P235" s="10">
        <f t="shared" si="106"/>
        <v>7977.5</v>
      </c>
      <c r="Q235" s="10">
        <f t="shared" si="106"/>
        <v>0</v>
      </c>
      <c r="R235" s="26"/>
      <c r="S235" s="81"/>
    </row>
    <row r="236" spans="1:19" s="11" customFormat="1" ht="37.5">
      <c r="A236" s="42" t="s">
        <v>92</v>
      </c>
      <c r="B236" s="15" t="s">
        <v>121</v>
      </c>
      <c r="C236" s="15" t="s">
        <v>125</v>
      </c>
      <c r="D236" s="15" t="s">
        <v>115</v>
      </c>
      <c r="E236" s="15" t="s">
        <v>177</v>
      </c>
      <c r="F236" s="10">
        <f>G236+H236+I236</f>
        <v>1437.5</v>
      </c>
      <c r="G236" s="10"/>
      <c r="H236" s="10">
        <f>1257.7+179.8</f>
        <v>1437.5</v>
      </c>
      <c r="I236" s="10"/>
      <c r="J236" s="10">
        <f>K236+L236+M236</f>
        <v>2454.8</v>
      </c>
      <c r="K236" s="10"/>
      <c r="L236" s="10">
        <v>2454.8</v>
      </c>
      <c r="M236" s="10"/>
      <c r="N236" s="10">
        <f>O236+P236+Q236</f>
        <v>2577.5</v>
      </c>
      <c r="O236" s="82"/>
      <c r="P236" s="82">
        <v>2577.5</v>
      </c>
      <c r="Q236" s="82"/>
      <c r="R236" s="26"/>
      <c r="S236" s="81"/>
    </row>
    <row r="237" spans="1:19" s="11" customFormat="1" ht="18.75">
      <c r="A237" s="42" t="s">
        <v>225</v>
      </c>
      <c r="B237" s="15" t="s">
        <v>121</v>
      </c>
      <c r="C237" s="15" t="s">
        <v>125</v>
      </c>
      <c r="D237" s="15" t="s">
        <v>115</v>
      </c>
      <c r="E237" s="15" t="s">
        <v>224</v>
      </c>
      <c r="F237" s="10">
        <f>G237+H237+I237</f>
        <v>5700</v>
      </c>
      <c r="G237" s="10"/>
      <c r="H237" s="10">
        <f>5400+300</f>
        <v>5700</v>
      </c>
      <c r="I237" s="10"/>
      <c r="J237" s="10">
        <f>K237+L237+M237</f>
        <v>5400</v>
      </c>
      <c r="K237" s="10"/>
      <c r="L237" s="10">
        <v>5400</v>
      </c>
      <c r="M237" s="10"/>
      <c r="N237" s="10">
        <f>O237+P237+Q237</f>
        <v>5400</v>
      </c>
      <c r="O237" s="82"/>
      <c r="P237" s="82">
        <v>5400</v>
      </c>
      <c r="Q237" s="82"/>
      <c r="R237" s="26"/>
      <c r="S237" s="81"/>
    </row>
    <row r="238" spans="1:19" s="11" customFormat="1" ht="37.5">
      <c r="A238" s="42" t="s">
        <v>661</v>
      </c>
      <c r="B238" s="15" t="s">
        <v>121</v>
      </c>
      <c r="C238" s="15" t="s">
        <v>125</v>
      </c>
      <c r="D238" s="15" t="s">
        <v>660</v>
      </c>
      <c r="E238" s="15"/>
      <c r="F238" s="10">
        <f>F239</f>
        <v>1444.3</v>
      </c>
      <c r="G238" s="10">
        <f aca="true" t="shared" si="107" ref="G238:N238">G239</f>
        <v>0</v>
      </c>
      <c r="H238" s="10">
        <f t="shared" si="107"/>
        <v>1444.3</v>
      </c>
      <c r="I238" s="10">
        <f t="shared" si="107"/>
        <v>0</v>
      </c>
      <c r="J238" s="10">
        <f t="shared" si="107"/>
        <v>0</v>
      </c>
      <c r="K238" s="10">
        <f t="shared" si="107"/>
        <v>0</v>
      </c>
      <c r="L238" s="10">
        <f t="shared" si="107"/>
        <v>0</v>
      </c>
      <c r="M238" s="10">
        <f t="shared" si="107"/>
        <v>0</v>
      </c>
      <c r="N238" s="10">
        <f t="shared" si="107"/>
        <v>0</v>
      </c>
      <c r="O238" s="82"/>
      <c r="P238" s="82"/>
      <c r="Q238" s="82"/>
      <c r="R238" s="26"/>
      <c r="S238" s="81"/>
    </row>
    <row r="239" spans="1:19" s="11" customFormat="1" ht="18.75">
      <c r="A239" s="42" t="s">
        <v>225</v>
      </c>
      <c r="B239" s="15" t="s">
        <v>121</v>
      </c>
      <c r="C239" s="15" t="s">
        <v>125</v>
      </c>
      <c r="D239" s="15" t="s">
        <v>660</v>
      </c>
      <c r="E239" s="15" t="s">
        <v>224</v>
      </c>
      <c r="F239" s="10">
        <f>G239+H239+I239</f>
        <v>1444.3</v>
      </c>
      <c r="G239" s="10"/>
      <c r="H239" s="10">
        <f>1394.3+50</f>
        <v>1444.3</v>
      </c>
      <c r="I239" s="10"/>
      <c r="J239" s="10">
        <v>0</v>
      </c>
      <c r="K239" s="10"/>
      <c r="L239" s="10"/>
      <c r="M239" s="10"/>
      <c r="N239" s="10">
        <v>0</v>
      </c>
      <c r="O239" s="82"/>
      <c r="P239" s="82"/>
      <c r="Q239" s="82"/>
      <c r="R239" s="26"/>
      <c r="S239" s="81"/>
    </row>
    <row r="240" spans="1:19" s="11" customFormat="1" ht="37.5">
      <c r="A240" s="42" t="s">
        <v>352</v>
      </c>
      <c r="B240" s="15" t="s">
        <v>121</v>
      </c>
      <c r="C240" s="15" t="s">
        <v>125</v>
      </c>
      <c r="D240" s="15" t="s">
        <v>708</v>
      </c>
      <c r="E240" s="15"/>
      <c r="F240" s="10">
        <f>F241</f>
        <v>1356.7</v>
      </c>
      <c r="G240" s="10">
        <f aca="true" t="shared" si="108" ref="G240:N240">G241</f>
        <v>0</v>
      </c>
      <c r="H240" s="10">
        <f t="shared" si="108"/>
        <v>1356.7</v>
      </c>
      <c r="I240" s="10">
        <f t="shared" si="108"/>
        <v>0</v>
      </c>
      <c r="J240" s="10">
        <f t="shared" si="108"/>
        <v>0</v>
      </c>
      <c r="K240" s="10">
        <f t="shared" si="108"/>
        <v>0</v>
      </c>
      <c r="L240" s="10">
        <f t="shared" si="108"/>
        <v>0</v>
      </c>
      <c r="M240" s="10">
        <f t="shared" si="108"/>
        <v>0</v>
      </c>
      <c r="N240" s="10">
        <f t="shared" si="108"/>
        <v>0</v>
      </c>
      <c r="O240" s="82"/>
      <c r="P240" s="82"/>
      <c r="Q240" s="82"/>
      <c r="R240" s="26"/>
      <c r="S240" s="81"/>
    </row>
    <row r="241" spans="1:19" s="11" customFormat="1" ht="18.75">
      <c r="A241" s="42" t="s">
        <v>225</v>
      </c>
      <c r="B241" s="15" t="s">
        <v>121</v>
      </c>
      <c r="C241" s="15" t="s">
        <v>125</v>
      </c>
      <c r="D241" s="15" t="s">
        <v>708</v>
      </c>
      <c r="E241" s="15" t="s">
        <v>224</v>
      </c>
      <c r="F241" s="10">
        <f>G241+H241+I241</f>
        <v>1356.7</v>
      </c>
      <c r="G241" s="10"/>
      <c r="H241" s="10">
        <v>1356.7</v>
      </c>
      <c r="I241" s="10"/>
      <c r="J241" s="10"/>
      <c r="K241" s="10"/>
      <c r="L241" s="10"/>
      <c r="M241" s="10"/>
      <c r="N241" s="10"/>
      <c r="O241" s="82"/>
      <c r="P241" s="82"/>
      <c r="Q241" s="82"/>
      <c r="R241" s="26"/>
      <c r="S241" s="81"/>
    </row>
    <row r="242" spans="1:19" s="11" customFormat="1" ht="37.5">
      <c r="A242" s="51" t="s">
        <v>23</v>
      </c>
      <c r="B242" s="15" t="s">
        <v>121</v>
      </c>
      <c r="C242" s="15" t="s">
        <v>125</v>
      </c>
      <c r="D242" s="15" t="s">
        <v>116</v>
      </c>
      <c r="E242" s="15"/>
      <c r="F242" s="10">
        <f aca="true" t="shared" si="109" ref="F242:Q242">F243+F248+F246</f>
        <v>96037.09999999999</v>
      </c>
      <c r="G242" s="10">
        <f t="shared" si="109"/>
        <v>91506.8</v>
      </c>
      <c r="H242" s="10">
        <f t="shared" si="109"/>
        <v>4530.299999999999</v>
      </c>
      <c r="I242" s="10">
        <f t="shared" si="109"/>
        <v>0</v>
      </c>
      <c r="J242" s="10">
        <f t="shared" si="109"/>
        <v>15480.099999999999</v>
      </c>
      <c r="K242" s="10">
        <f t="shared" si="109"/>
        <v>9856.9</v>
      </c>
      <c r="L242" s="10">
        <f t="shared" si="109"/>
        <v>5623.2</v>
      </c>
      <c r="M242" s="10">
        <f t="shared" si="109"/>
        <v>0</v>
      </c>
      <c r="N242" s="10">
        <f t="shared" si="109"/>
        <v>16198.4</v>
      </c>
      <c r="O242" s="10">
        <f t="shared" si="109"/>
        <v>9856.9</v>
      </c>
      <c r="P242" s="10">
        <f t="shared" si="109"/>
        <v>6341.5</v>
      </c>
      <c r="Q242" s="10">
        <f t="shared" si="109"/>
        <v>0</v>
      </c>
      <c r="R242" s="26"/>
      <c r="S242" s="81"/>
    </row>
    <row r="243" spans="1:19" s="11" customFormat="1" ht="18.75">
      <c r="A243" s="42" t="s">
        <v>217</v>
      </c>
      <c r="B243" s="15" t="s">
        <v>121</v>
      </c>
      <c r="C243" s="15" t="s">
        <v>125</v>
      </c>
      <c r="D243" s="15" t="s">
        <v>117</v>
      </c>
      <c r="E243" s="15"/>
      <c r="F243" s="10">
        <f>F244+F245</f>
        <v>2830.2</v>
      </c>
      <c r="G243" s="10">
        <f aca="true" t="shared" si="110" ref="G243:Q243">G244+G245</f>
        <v>0</v>
      </c>
      <c r="H243" s="10">
        <f t="shared" si="110"/>
        <v>2830.2</v>
      </c>
      <c r="I243" s="10">
        <f t="shared" si="110"/>
        <v>0</v>
      </c>
      <c r="J243" s="10">
        <f t="shared" si="110"/>
        <v>5577.5</v>
      </c>
      <c r="K243" s="10">
        <f t="shared" si="110"/>
        <v>0</v>
      </c>
      <c r="L243" s="10">
        <f t="shared" si="110"/>
        <v>5577.5</v>
      </c>
      <c r="M243" s="10">
        <f t="shared" si="110"/>
        <v>0</v>
      </c>
      <c r="N243" s="10">
        <f t="shared" si="110"/>
        <v>6295.8</v>
      </c>
      <c r="O243" s="10">
        <f t="shared" si="110"/>
        <v>0</v>
      </c>
      <c r="P243" s="10">
        <f t="shared" si="110"/>
        <v>6295.8</v>
      </c>
      <c r="Q243" s="10">
        <f t="shared" si="110"/>
        <v>0</v>
      </c>
      <c r="R243" s="26"/>
      <c r="S243" s="81"/>
    </row>
    <row r="244" spans="1:19" s="11" customFormat="1" ht="37.5">
      <c r="A244" s="42" t="s">
        <v>92</v>
      </c>
      <c r="B244" s="15" t="s">
        <v>121</v>
      </c>
      <c r="C244" s="15" t="s">
        <v>125</v>
      </c>
      <c r="D244" s="15" t="s">
        <v>117</v>
      </c>
      <c r="E244" s="15" t="s">
        <v>177</v>
      </c>
      <c r="F244" s="10">
        <f>G244+H244+I244</f>
        <v>880.2</v>
      </c>
      <c r="G244" s="10"/>
      <c r="H244" s="10">
        <v>880.2</v>
      </c>
      <c r="I244" s="10"/>
      <c r="J244" s="10">
        <f>K244+L244+M244</f>
        <v>5577.5</v>
      </c>
      <c r="K244" s="10"/>
      <c r="L244" s="10">
        <v>5577.5</v>
      </c>
      <c r="M244" s="10"/>
      <c r="N244" s="10">
        <f>O244+P244+Q244</f>
        <v>6295.8</v>
      </c>
      <c r="O244" s="82"/>
      <c r="P244" s="82">
        <v>6295.8</v>
      </c>
      <c r="Q244" s="82"/>
      <c r="R244" s="26"/>
      <c r="S244" s="81"/>
    </row>
    <row r="245" spans="1:19" s="11" customFormat="1" ht="18.75">
      <c r="A245" s="42" t="s">
        <v>225</v>
      </c>
      <c r="B245" s="15" t="s">
        <v>121</v>
      </c>
      <c r="C245" s="15" t="s">
        <v>125</v>
      </c>
      <c r="D245" s="15" t="s">
        <v>117</v>
      </c>
      <c r="E245" s="15" t="s">
        <v>224</v>
      </c>
      <c r="F245" s="10">
        <f>G245+H245+I245</f>
        <v>1950</v>
      </c>
      <c r="G245" s="10"/>
      <c r="H245" s="10">
        <v>1950</v>
      </c>
      <c r="I245" s="10"/>
      <c r="J245" s="10">
        <v>0</v>
      </c>
      <c r="K245" s="10"/>
      <c r="L245" s="10"/>
      <c r="M245" s="10"/>
      <c r="N245" s="10">
        <v>0</v>
      </c>
      <c r="O245" s="82"/>
      <c r="P245" s="82"/>
      <c r="Q245" s="82"/>
      <c r="R245" s="26"/>
      <c r="S245" s="81"/>
    </row>
    <row r="246" spans="1:19" s="11" customFormat="1" ht="37.5">
      <c r="A246" s="42" t="s">
        <v>352</v>
      </c>
      <c r="B246" s="15" t="s">
        <v>121</v>
      </c>
      <c r="C246" s="15" t="s">
        <v>125</v>
      </c>
      <c r="D246" s="15" t="s">
        <v>407</v>
      </c>
      <c r="E246" s="15"/>
      <c r="F246" s="10">
        <f>F247</f>
        <v>91684.2</v>
      </c>
      <c r="G246" s="10">
        <f aca="true" t="shared" si="111" ref="G246:P246">G247</f>
        <v>90029.8</v>
      </c>
      <c r="H246" s="10">
        <f t="shared" si="111"/>
        <v>1654.4</v>
      </c>
      <c r="I246" s="10">
        <f t="shared" si="111"/>
        <v>0</v>
      </c>
      <c r="J246" s="10">
        <f t="shared" si="111"/>
        <v>8379.9</v>
      </c>
      <c r="K246" s="10">
        <f t="shared" si="111"/>
        <v>8379.9</v>
      </c>
      <c r="L246" s="10">
        <f t="shared" si="111"/>
        <v>0</v>
      </c>
      <c r="M246" s="10">
        <f t="shared" si="111"/>
        <v>0</v>
      </c>
      <c r="N246" s="10">
        <f t="shared" si="111"/>
        <v>8379.9</v>
      </c>
      <c r="O246" s="10">
        <f t="shared" si="111"/>
        <v>8379.9</v>
      </c>
      <c r="P246" s="10">
        <f t="shared" si="111"/>
        <v>0</v>
      </c>
      <c r="Q246" s="10">
        <f>Q247</f>
        <v>0</v>
      </c>
      <c r="R246" s="26"/>
      <c r="S246" s="81"/>
    </row>
    <row r="247" spans="1:19" s="11" customFormat="1" ht="18.75">
      <c r="A247" s="42" t="s">
        <v>225</v>
      </c>
      <c r="B247" s="15" t="s">
        <v>121</v>
      </c>
      <c r="C247" s="15" t="s">
        <v>125</v>
      </c>
      <c r="D247" s="15" t="s">
        <v>407</v>
      </c>
      <c r="E247" s="15" t="s">
        <v>224</v>
      </c>
      <c r="F247" s="10">
        <f>G247+H247+I247</f>
        <v>91684.2</v>
      </c>
      <c r="G247" s="10">
        <v>90029.8</v>
      </c>
      <c r="H247" s="10">
        <v>1654.4</v>
      </c>
      <c r="I247" s="10"/>
      <c r="J247" s="10">
        <f>K247+L247+M247</f>
        <v>8379.9</v>
      </c>
      <c r="K247" s="10">
        <v>8379.9</v>
      </c>
      <c r="L247" s="10"/>
      <c r="M247" s="10"/>
      <c r="N247" s="10">
        <f>O247+P247+Q247</f>
        <v>8379.9</v>
      </c>
      <c r="O247" s="82">
        <v>8379.9</v>
      </c>
      <c r="P247" s="82"/>
      <c r="Q247" s="82"/>
      <c r="R247" s="26"/>
      <c r="S247" s="81"/>
    </row>
    <row r="248" spans="1:19" s="11" customFormat="1" ht="75">
      <c r="A248" s="42" t="s">
        <v>351</v>
      </c>
      <c r="B248" s="15" t="s">
        <v>121</v>
      </c>
      <c r="C248" s="15" t="s">
        <v>125</v>
      </c>
      <c r="D248" s="15" t="s">
        <v>349</v>
      </c>
      <c r="E248" s="15"/>
      <c r="F248" s="10">
        <f>F249</f>
        <v>1522.7</v>
      </c>
      <c r="G248" s="10">
        <f>G249</f>
        <v>1477</v>
      </c>
      <c r="H248" s="10">
        <f aca="true" t="shared" si="112" ref="H248:Q248">H249</f>
        <v>45.7</v>
      </c>
      <c r="I248" s="10">
        <f t="shared" si="112"/>
        <v>0</v>
      </c>
      <c r="J248" s="10">
        <f t="shared" si="112"/>
        <v>1522.7</v>
      </c>
      <c r="K248" s="10">
        <f t="shared" si="112"/>
        <v>1477</v>
      </c>
      <c r="L248" s="10">
        <f t="shared" si="112"/>
        <v>45.7</v>
      </c>
      <c r="M248" s="10">
        <f t="shared" si="112"/>
        <v>0</v>
      </c>
      <c r="N248" s="10">
        <f t="shared" si="112"/>
        <v>1522.7</v>
      </c>
      <c r="O248" s="10">
        <f t="shared" si="112"/>
        <v>1477</v>
      </c>
      <c r="P248" s="10">
        <f t="shared" si="112"/>
        <v>45.7</v>
      </c>
      <c r="Q248" s="10">
        <f t="shared" si="112"/>
        <v>0</v>
      </c>
      <c r="R248" s="26"/>
      <c r="S248" s="81"/>
    </row>
    <row r="249" spans="1:19" s="11" customFormat="1" ht="18.75">
      <c r="A249" s="42" t="s">
        <v>225</v>
      </c>
      <c r="B249" s="15" t="s">
        <v>121</v>
      </c>
      <c r="C249" s="15" t="s">
        <v>125</v>
      </c>
      <c r="D249" s="15" t="s">
        <v>349</v>
      </c>
      <c r="E249" s="15" t="s">
        <v>224</v>
      </c>
      <c r="F249" s="10">
        <f>G249+H249+I249</f>
        <v>1522.7</v>
      </c>
      <c r="G249" s="10">
        <v>1477</v>
      </c>
      <c r="H249" s="10">
        <v>45.7</v>
      </c>
      <c r="I249" s="10"/>
      <c r="J249" s="10">
        <f>K249+L249+M249</f>
        <v>1522.7</v>
      </c>
      <c r="K249" s="10">
        <v>1477</v>
      </c>
      <c r="L249" s="10">
        <v>45.7</v>
      </c>
      <c r="M249" s="10">
        <v>0</v>
      </c>
      <c r="N249" s="10">
        <f>O249+P249+Q249</f>
        <v>1522.7</v>
      </c>
      <c r="O249" s="82">
        <v>1477</v>
      </c>
      <c r="P249" s="82">
        <v>45.7</v>
      </c>
      <c r="Q249" s="82"/>
      <c r="R249" s="26"/>
      <c r="S249" s="81"/>
    </row>
    <row r="250" spans="1:19" s="11" customFormat="1" ht="18.75">
      <c r="A250" s="43" t="s">
        <v>169</v>
      </c>
      <c r="B250" s="12" t="s">
        <v>121</v>
      </c>
      <c r="C250" s="12" t="s">
        <v>170</v>
      </c>
      <c r="D250" s="12"/>
      <c r="E250" s="12"/>
      <c r="F250" s="13">
        <f aca="true" t="shared" si="113" ref="F250:Q250">F264+F251</f>
        <v>2584.5</v>
      </c>
      <c r="G250" s="13">
        <f t="shared" si="113"/>
        <v>2325.9</v>
      </c>
      <c r="H250" s="13">
        <f t="shared" si="113"/>
        <v>258.6</v>
      </c>
      <c r="I250" s="13">
        <f t="shared" si="113"/>
        <v>0</v>
      </c>
      <c r="J250" s="13">
        <f t="shared" si="113"/>
        <v>1151.1000000000001</v>
      </c>
      <c r="K250" s="13">
        <f t="shared" si="113"/>
        <v>1024.2</v>
      </c>
      <c r="L250" s="13">
        <f t="shared" si="113"/>
        <v>126.9</v>
      </c>
      <c r="M250" s="13">
        <f t="shared" si="113"/>
        <v>0</v>
      </c>
      <c r="N250" s="13">
        <f t="shared" si="113"/>
        <v>1351.1000000000001</v>
      </c>
      <c r="O250" s="13">
        <f t="shared" si="113"/>
        <v>1204.2</v>
      </c>
      <c r="P250" s="13">
        <f t="shared" si="113"/>
        <v>146.89999999999998</v>
      </c>
      <c r="Q250" s="13">
        <f t="shared" si="113"/>
        <v>0</v>
      </c>
      <c r="R250" s="26"/>
      <c r="S250" s="81"/>
    </row>
    <row r="251" spans="1:19" s="11" customFormat="1" ht="37.5">
      <c r="A251" s="42" t="s">
        <v>503</v>
      </c>
      <c r="B251" s="15" t="s">
        <v>121</v>
      </c>
      <c r="C251" s="15" t="s">
        <v>170</v>
      </c>
      <c r="D251" s="35" t="s">
        <v>247</v>
      </c>
      <c r="E251" s="15"/>
      <c r="F251" s="10">
        <f aca="true" t="shared" si="114" ref="F251:Q251">F258+F252</f>
        <v>2577.3</v>
      </c>
      <c r="G251" s="10">
        <f t="shared" si="114"/>
        <v>2325.9</v>
      </c>
      <c r="H251" s="10">
        <f t="shared" si="114"/>
        <v>251.4</v>
      </c>
      <c r="I251" s="10">
        <f t="shared" si="114"/>
        <v>0</v>
      </c>
      <c r="J251" s="10">
        <f t="shared" si="114"/>
        <v>1143.9</v>
      </c>
      <c r="K251" s="10">
        <f t="shared" si="114"/>
        <v>1024.2</v>
      </c>
      <c r="L251" s="10">
        <f t="shared" si="114"/>
        <v>119.7</v>
      </c>
      <c r="M251" s="10">
        <f t="shared" si="114"/>
        <v>0</v>
      </c>
      <c r="N251" s="10">
        <f t="shared" si="114"/>
        <v>1343.9</v>
      </c>
      <c r="O251" s="10">
        <f t="shared" si="114"/>
        <v>1204.2</v>
      </c>
      <c r="P251" s="10">
        <f t="shared" si="114"/>
        <v>139.7</v>
      </c>
      <c r="Q251" s="10">
        <f t="shared" si="114"/>
        <v>0</v>
      </c>
      <c r="R251" s="26"/>
      <c r="S251" s="81"/>
    </row>
    <row r="252" spans="1:19" s="11" customFormat="1" ht="56.25">
      <c r="A252" s="42" t="s">
        <v>504</v>
      </c>
      <c r="B252" s="15" t="s">
        <v>121</v>
      </c>
      <c r="C252" s="15" t="s">
        <v>170</v>
      </c>
      <c r="D252" s="29" t="s">
        <v>311</v>
      </c>
      <c r="E252" s="15"/>
      <c r="F252" s="10">
        <f>F253</f>
        <v>1550</v>
      </c>
      <c r="G252" s="10">
        <f aca="true" t="shared" si="115" ref="G252:Q252">G253</f>
        <v>1350</v>
      </c>
      <c r="H252" s="10">
        <f t="shared" si="115"/>
        <v>200</v>
      </c>
      <c r="I252" s="10">
        <f t="shared" si="115"/>
        <v>0</v>
      </c>
      <c r="J252" s="10">
        <f t="shared" si="115"/>
        <v>350</v>
      </c>
      <c r="K252" s="10">
        <f t="shared" si="115"/>
        <v>270</v>
      </c>
      <c r="L252" s="10">
        <f t="shared" si="115"/>
        <v>80</v>
      </c>
      <c r="M252" s="10">
        <f t="shared" si="115"/>
        <v>0</v>
      </c>
      <c r="N252" s="10">
        <f t="shared" si="115"/>
        <v>550</v>
      </c>
      <c r="O252" s="10">
        <f t="shared" si="115"/>
        <v>450</v>
      </c>
      <c r="P252" s="10">
        <f t="shared" si="115"/>
        <v>100</v>
      </c>
      <c r="Q252" s="10">
        <f t="shared" si="115"/>
        <v>0</v>
      </c>
      <c r="R252" s="26"/>
      <c r="S252" s="81"/>
    </row>
    <row r="253" spans="1:19" s="11" customFormat="1" ht="23.25" customHeight="1">
      <c r="A253" s="42" t="s">
        <v>522</v>
      </c>
      <c r="B253" s="15" t="s">
        <v>121</v>
      </c>
      <c r="C253" s="15" t="s">
        <v>170</v>
      </c>
      <c r="D253" s="35" t="s">
        <v>571</v>
      </c>
      <c r="E253" s="15"/>
      <c r="F253" s="10">
        <f>F256+F254</f>
        <v>1550</v>
      </c>
      <c r="G253" s="10">
        <f aca="true" t="shared" si="116" ref="G253:Q253">G256+G254</f>
        <v>1350</v>
      </c>
      <c r="H253" s="10">
        <f t="shared" si="116"/>
        <v>200</v>
      </c>
      <c r="I253" s="10">
        <f t="shared" si="116"/>
        <v>0</v>
      </c>
      <c r="J253" s="10">
        <f t="shared" si="116"/>
        <v>350</v>
      </c>
      <c r="K253" s="10">
        <f t="shared" si="116"/>
        <v>270</v>
      </c>
      <c r="L253" s="10">
        <f t="shared" si="116"/>
        <v>80</v>
      </c>
      <c r="M253" s="10">
        <f t="shared" si="116"/>
        <v>0</v>
      </c>
      <c r="N253" s="10">
        <f t="shared" si="116"/>
        <v>550</v>
      </c>
      <c r="O253" s="10">
        <f t="shared" si="116"/>
        <v>450</v>
      </c>
      <c r="P253" s="10">
        <f t="shared" si="116"/>
        <v>100</v>
      </c>
      <c r="Q253" s="10">
        <f t="shared" si="116"/>
        <v>0</v>
      </c>
      <c r="R253" s="26"/>
      <c r="S253" s="81"/>
    </row>
    <row r="254" spans="1:19" s="11" customFormat="1" ht="23.25" customHeight="1">
      <c r="A254" s="42" t="s">
        <v>556</v>
      </c>
      <c r="B254" s="15" t="s">
        <v>121</v>
      </c>
      <c r="C254" s="15" t="s">
        <v>170</v>
      </c>
      <c r="D254" s="35" t="s">
        <v>572</v>
      </c>
      <c r="E254" s="15"/>
      <c r="F254" s="10">
        <f>F255</f>
        <v>50</v>
      </c>
      <c r="G254" s="10">
        <f aca="true" t="shared" si="117" ref="G254:Q254">G255</f>
        <v>0</v>
      </c>
      <c r="H254" s="10">
        <f t="shared" si="117"/>
        <v>50</v>
      </c>
      <c r="I254" s="10">
        <f t="shared" si="117"/>
        <v>0</v>
      </c>
      <c r="J254" s="10">
        <f t="shared" si="117"/>
        <v>50</v>
      </c>
      <c r="K254" s="10">
        <f t="shared" si="117"/>
        <v>0</v>
      </c>
      <c r="L254" s="10">
        <f t="shared" si="117"/>
        <v>50</v>
      </c>
      <c r="M254" s="10">
        <f t="shared" si="117"/>
        <v>0</v>
      </c>
      <c r="N254" s="10">
        <f t="shared" si="117"/>
        <v>50</v>
      </c>
      <c r="O254" s="10">
        <f t="shared" si="117"/>
        <v>0</v>
      </c>
      <c r="P254" s="10">
        <f t="shared" si="117"/>
        <v>50</v>
      </c>
      <c r="Q254" s="10">
        <f t="shared" si="117"/>
        <v>0</v>
      </c>
      <c r="R254" s="26"/>
      <c r="S254" s="81"/>
    </row>
    <row r="255" spans="1:19" s="11" customFormat="1" ht="42.75" customHeight="1">
      <c r="A255" s="42" t="s">
        <v>92</v>
      </c>
      <c r="B255" s="15" t="s">
        <v>121</v>
      </c>
      <c r="C255" s="15" t="s">
        <v>170</v>
      </c>
      <c r="D255" s="35" t="s">
        <v>572</v>
      </c>
      <c r="E255" s="15" t="s">
        <v>177</v>
      </c>
      <c r="F255" s="10">
        <f>G255+H255+I255</f>
        <v>50</v>
      </c>
      <c r="G255" s="10"/>
      <c r="H255" s="10">
        <v>50</v>
      </c>
      <c r="I255" s="10"/>
      <c r="J255" s="10">
        <f>K255+L255+M255</f>
        <v>50</v>
      </c>
      <c r="K255" s="10"/>
      <c r="L255" s="10">
        <v>50</v>
      </c>
      <c r="M255" s="10"/>
      <c r="N255" s="10">
        <f>O255+P255+Q255</f>
        <v>50</v>
      </c>
      <c r="O255" s="10"/>
      <c r="P255" s="10">
        <v>50</v>
      </c>
      <c r="Q255" s="10"/>
      <c r="R255" s="26"/>
      <c r="S255" s="81"/>
    </row>
    <row r="256" spans="1:19" s="11" customFormat="1" ht="18.75">
      <c r="A256" s="42" t="s">
        <v>521</v>
      </c>
      <c r="B256" s="15" t="s">
        <v>121</v>
      </c>
      <c r="C256" s="15" t="s">
        <v>170</v>
      </c>
      <c r="D256" s="35" t="s">
        <v>669</v>
      </c>
      <c r="E256" s="15"/>
      <c r="F256" s="10">
        <f>F257</f>
        <v>1500</v>
      </c>
      <c r="G256" s="10">
        <f aca="true" t="shared" si="118" ref="G256:Q256">G257</f>
        <v>1350</v>
      </c>
      <c r="H256" s="10">
        <f t="shared" si="118"/>
        <v>150</v>
      </c>
      <c r="I256" s="10">
        <f t="shared" si="118"/>
        <v>0</v>
      </c>
      <c r="J256" s="10">
        <f t="shared" si="118"/>
        <v>300</v>
      </c>
      <c r="K256" s="10">
        <f t="shared" si="118"/>
        <v>270</v>
      </c>
      <c r="L256" s="10">
        <f t="shared" si="118"/>
        <v>30</v>
      </c>
      <c r="M256" s="10">
        <f t="shared" si="118"/>
        <v>0</v>
      </c>
      <c r="N256" s="10">
        <f t="shared" si="118"/>
        <v>500</v>
      </c>
      <c r="O256" s="10">
        <f t="shared" si="118"/>
        <v>450</v>
      </c>
      <c r="P256" s="10">
        <f t="shared" si="118"/>
        <v>50</v>
      </c>
      <c r="Q256" s="10">
        <f t="shared" si="118"/>
        <v>0</v>
      </c>
      <c r="R256" s="26"/>
      <c r="S256" s="81"/>
    </row>
    <row r="257" spans="1:19" s="11" customFormat="1" ht="37.5">
      <c r="A257" s="42" t="s">
        <v>92</v>
      </c>
      <c r="B257" s="15" t="s">
        <v>121</v>
      </c>
      <c r="C257" s="15" t="s">
        <v>170</v>
      </c>
      <c r="D257" s="35" t="s">
        <v>669</v>
      </c>
      <c r="E257" s="15" t="s">
        <v>177</v>
      </c>
      <c r="F257" s="10">
        <f>G257+H257+I257</f>
        <v>1500</v>
      </c>
      <c r="G257" s="10">
        <v>1350</v>
      </c>
      <c r="H257" s="10">
        <v>150</v>
      </c>
      <c r="I257" s="10"/>
      <c r="J257" s="10">
        <f>K257+L257+M257</f>
        <v>300</v>
      </c>
      <c r="K257" s="10">
        <v>270</v>
      </c>
      <c r="L257" s="10">
        <v>30</v>
      </c>
      <c r="M257" s="10"/>
      <c r="N257" s="10">
        <f>O257+P257+Q257</f>
        <v>500</v>
      </c>
      <c r="O257" s="18">
        <v>450</v>
      </c>
      <c r="P257" s="18">
        <v>50</v>
      </c>
      <c r="Q257" s="10"/>
      <c r="R257" s="26"/>
      <c r="S257" s="81"/>
    </row>
    <row r="258" spans="1:19" s="11" customFormat="1" ht="38.25" customHeight="1">
      <c r="A258" s="42" t="s">
        <v>608</v>
      </c>
      <c r="B258" s="15" t="s">
        <v>121</v>
      </c>
      <c r="C258" s="15" t="s">
        <v>170</v>
      </c>
      <c r="D258" s="35" t="s">
        <v>345</v>
      </c>
      <c r="E258" s="15"/>
      <c r="F258" s="10">
        <f>F259</f>
        <v>1027.3</v>
      </c>
      <c r="G258" s="10">
        <f aca="true" t="shared" si="119" ref="G258:Q258">G259</f>
        <v>975.9</v>
      </c>
      <c r="H258" s="10">
        <f>H259</f>
        <v>51.4</v>
      </c>
      <c r="I258" s="10">
        <f t="shared" si="119"/>
        <v>0</v>
      </c>
      <c r="J258" s="10">
        <f t="shared" si="119"/>
        <v>793.9000000000001</v>
      </c>
      <c r="K258" s="10">
        <f t="shared" si="119"/>
        <v>754.2</v>
      </c>
      <c r="L258" s="10">
        <f t="shared" si="119"/>
        <v>39.7</v>
      </c>
      <c r="M258" s="10">
        <f t="shared" si="119"/>
        <v>0</v>
      </c>
      <c r="N258" s="10">
        <f t="shared" si="119"/>
        <v>793.9000000000001</v>
      </c>
      <c r="O258" s="10">
        <f t="shared" si="119"/>
        <v>754.2</v>
      </c>
      <c r="P258" s="10">
        <f t="shared" si="119"/>
        <v>39.7</v>
      </c>
      <c r="Q258" s="10">
        <f t="shared" si="119"/>
        <v>0</v>
      </c>
      <c r="R258" s="26"/>
      <c r="S258" s="81"/>
    </row>
    <row r="259" spans="1:19" s="11" customFormat="1" ht="38.25" customHeight="1">
      <c r="A259" s="42" t="s">
        <v>346</v>
      </c>
      <c r="B259" s="15" t="s">
        <v>121</v>
      </c>
      <c r="C259" s="15" t="s">
        <v>170</v>
      </c>
      <c r="D259" s="35" t="s">
        <v>518</v>
      </c>
      <c r="E259" s="15"/>
      <c r="F259" s="10">
        <f>F262+F260</f>
        <v>1027.3</v>
      </c>
      <c r="G259" s="10">
        <f aca="true" t="shared" si="120" ref="G259:Q259">G262+G260</f>
        <v>975.9</v>
      </c>
      <c r="H259" s="10">
        <f>H262+H260</f>
        <v>51.4</v>
      </c>
      <c r="I259" s="10">
        <f t="shared" si="120"/>
        <v>0</v>
      </c>
      <c r="J259" s="10">
        <f t="shared" si="120"/>
        <v>793.9000000000001</v>
      </c>
      <c r="K259" s="10">
        <f t="shared" si="120"/>
        <v>754.2</v>
      </c>
      <c r="L259" s="10">
        <f t="shared" si="120"/>
        <v>39.7</v>
      </c>
      <c r="M259" s="10">
        <f t="shared" si="120"/>
        <v>0</v>
      </c>
      <c r="N259" s="10">
        <f t="shared" si="120"/>
        <v>793.9000000000001</v>
      </c>
      <c r="O259" s="10">
        <f t="shared" si="120"/>
        <v>754.2</v>
      </c>
      <c r="P259" s="10">
        <f t="shared" si="120"/>
        <v>39.7</v>
      </c>
      <c r="Q259" s="10">
        <f t="shared" si="120"/>
        <v>0</v>
      </c>
      <c r="R259" s="26"/>
      <c r="S259" s="81"/>
    </row>
    <row r="260" spans="1:19" s="11" customFormat="1" ht="56.25">
      <c r="A260" s="42" t="s">
        <v>424</v>
      </c>
      <c r="B260" s="15" t="s">
        <v>121</v>
      </c>
      <c r="C260" s="15" t="s">
        <v>170</v>
      </c>
      <c r="D260" s="35" t="s">
        <v>519</v>
      </c>
      <c r="E260" s="15"/>
      <c r="F260" s="10">
        <f>F261</f>
        <v>0</v>
      </c>
      <c r="G260" s="10">
        <f aca="true" t="shared" si="121" ref="G260:N260">G261</f>
        <v>0</v>
      </c>
      <c r="H260" s="10">
        <f t="shared" si="121"/>
        <v>0</v>
      </c>
      <c r="I260" s="10">
        <f t="shared" si="121"/>
        <v>0</v>
      </c>
      <c r="J260" s="10">
        <f t="shared" si="121"/>
        <v>0</v>
      </c>
      <c r="K260" s="10">
        <f t="shared" si="121"/>
        <v>0</v>
      </c>
      <c r="L260" s="10">
        <f t="shared" si="121"/>
        <v>0</v>
      </c>
      <c r="M260" s="10">
        <f t="shared" si="121"/>
        <v>0</v>
      </c>
      <c r="N260" s="10">
        <f t="shared" si="121"/>
        <v>0</v>
      </c>
      <c r="O260" s="10"/>
      <c r="P260" s="10"/>
      <c r="Q260" s="10"/>
      <c r="R260" s="26"/>
      <c r="S260" s="81"/>
    </row>
    <row r="261" spans="1:19" s="11" customFormat="1" ht="56.25">
      <c r="A261" s="42" t="s">
        <v>423</v>
      </c>
      <c r="B261" s="15" t="s">
        <v>121</v>
      </c>
      <c r="C261" s="15" t="s">
        <v>170</v>
      </c>
      <c r="D261" s="35" t="s">
        <v>519</v>
      </c>
      <c r="E261" s="15" t="s">
        <v>422</v>
      </c>
      <c r="F261" s="10">
        <f>G261+I261+H261</f>
        <v>0</v>
      </c>
      <c r="G261" s="10"/>
      <c r="H261" s="10"/>
      <c r="I261" s="10"/>
      <c r="J261" s="10">
        <f>K261+M261+L261</f>
        <v>0</v>
      </c>
      <c r="K261" s="10"/>
      <c r="L261" s="10"/>
      <c r="M261" s="10"/>
      <c r="N261" s="10">
        <f>O261+Q261+P261</f>
        <v>0</v>
      </c>
      <c r="O261" s="10"/>
      <c r="P261" s="10"/>
      <c r="Q261" s="10"/>
      <c r="R261" s="26"/>
      <c r="S261" s="81"/>
    </row>
    <row r="262" spans="1:19" s="11" customFormat="1" ht="37.5">
      <c r="A262" s="42" t="s">
        <v>632</v>
      </c>
      <c r="B262" s="15" t="s">
        <v>121</v>
      </c>
      <c r="C262" s="15" t="s">
        <v>170</v>
      </c>
      <c r="D262" s="35" t="s">
        <v>520</v>
      </c>
      <c r="E262" s="15"/>
      <c r="F262" s="10">
        <f>F263</f>
        <v>1027.3</v>
      </c>
      <c r="G262" s="10">
        <f aca="true" t="shared" si="122" ref="G262:Q262">G263</f>
        <v>975.9</v>
      </c>
      <c r="H262" s="10">
        <f t="shared" si="122"/>
        <v>51.4</v>
      </c>
      <c r="I262" s="10">
        <f t="shared" si="122"/>
        <v>0</v>
      </c>
      <c r="J262" s="10">
        <f t="shared" si="122"/>
        <v>793.9000000000001</v>
      </c>
      <c r="K262" s="10">
        <f t="shared" si="122"/>
        <v>754.2</v>
      </c>
      <c r="L262" s="10">
        <f t="shared" si="122"/>
        <v>39.7</v>
      </c>
      <c r="M262" s="10">
        <f t="shared" si="122"/>
        <v>0</v>
      </c>
      <c r="N262" s="10">
        <f t="shared" si="122"/>
        <v>793.9000000000001</v>
      </c>
      <c r="O262" s="10">
        <f t="shared" si="122"/>
        <v>754.2</v>
      </c>
      <c r="P262" s="10">
        <f t="shared" si="122"/>
        <v>39.7</v>
      </c>
      <c r="Q262" s="10">
        <f t="shared" si="122"/>
        <v>0</v>
      </c>
      <c r="R262" s="26"/>
      <c r="S262" s="81"/>
    </row>
    <row r="263" spans="1:19" s="11" customFormat="1" ht="56.25">
      <c r="A263" s="42" t="s">
        <v>423</v>
      </c>
      <c r="B263" s="15" t="s">
        <v>121</v>
      </c>
      <c r="C263" s="15" t="s">
        <v>170</v>
      </c>
      <c r="D263" s="35" t="s">
        <v>520</v>
      </c>
      <c r="E263" s="15" t="s">
        <v>422</v>
      </c>
      <c r="F263" s="10">
        <f>G263+H263+I263</f>
        <v>1027.3</v>
      </c>
      <c r="G263" s="10">
        <v>975.9</v>
      </c>
      <c r="H263" s="10">
        <v>51.4</v>
      </c>
      <c r="I263" s="10"/>
      <c r="J263" s="10">
        <f>K263+M263+L263</f>
        <v>793.9000000000001</v>
      </c>
      <c r="K263" s="10">
        <v>754.2</v>
      </c>
      <c r="L263" s="10">
        <v>39.7</v>
      </c>
      <c r="M263" s="10"/>
      <c r="N263" s="10">
        <f>O263+Q263+P263</f>
        <v>793.9000000000001</v>
      </c>
      <c r="O263" s="82">
        <v>754.2</v>
      </c>
      <c r="P263" s="82">
        <v>39.7</v>
      </c>
      <c r="Q263" s="82"/>
      <c r="R263" s="26"/>
      <c r="S263" s="81"/>
    </row>
    <row r="264" spans="1:19" s="11" customFormat="1" ht="18.75">
      <c r="A264" s="42" t="s">
        <v>339</v>
      </c>
      <c r="B264" s="15" t="s">
        <v>121</v>
      </c>
      <c r="C264" s="15" t="s">
        <v>170</v>
      </c>
      <c r="D264" s="29" t="s">
        <v>235</v>
      </c>
      <c r="E264" s="15"/>
      <c r="F264" s="10">
        <f>F265</f>
        <v>7.2</v>
      </c>
      <c r="G264" s="10">
        <f aca="true" t="shared" si="123" ref="G264:Q264">G265</f>
        <v>0</v>
      </c>
      <c r="H264" s="10">
        <f t="shared" si="123"/>
        <v>7.2</v>
      </c>
      <c r="I264" s="10">
        <f t="shared" si="123"/>
        <v>0</v>
      </c>
      <c r="J264" s="10">
        <f t="shared" si="123"/>
        <v>7.2</v>
      </c>
      <c r="K264" s="10">
        <f t="shared" si="123"/>
        <v>0</v>
      </c>
      <c r="L264" s="10">
        <f t="shared" si="123"/>
        <v>7.2</v>
      </c>
      <c r="M264" s="10">
        <f t="shared" si="123"/>
        <v>0</v>
      </c>
      <c r="N264" s="10">
        <f t="shared" si="123"/>
        <v>7.2</v>
      </c>
      <c r="O264" s="10">
        <f t="shared" si="123"/>
        <v>0</v>
      </c>
      <c r="P264" s="10">
        <f t="shared" si="123"/>
        <v>7.2</v>
      </c>
      <c r="Q264" s="10">
        <f t="shared" si="123"/>
        <v>0</v>
      </c>
      <c r="R264" s="26"/>
      <c r="S264" s="81"/>
    </row>
    <row r="265" spans="1:19" s="11" customFormat="1" ht="37.5">
      <c r="A265" s="42" t="s">
        <v>231</v>
      </c>
      <c r="B265" s="15" t="s">
        <v>121</v>
      </c>
      <c r="C265" s="15" t="s">
        <v>170</v>
      </c>
      <c r="D265" s="29" t="s">
        <v>66</v>
      </c>
      <c r="E265" s="15"/>
      <c r="F265" s="10">
        <f>F266</f>
        <v>7.2</v>
      </c>
      <c r="G265" s="10">
        <f aca="true" t="shared" si="124" ref="G265:Q266">G266</f>
        <v>0</v>
      </c>
      <c r="H265" s="10">
        <f t="shared" si="124"/>
        <v>7.2</v>
      </c>
      <c r="I265" s="10">
        <f t="shared" si="124"/>
        <v>0</v>
      </c>
      <c r="J265" s="10">
        <f t="shared" si="124"/>
        <v>7.2</v>
      </c>
      <c r="K265" s="10">
        <f t="shared" si="124"/>
        <v>0</v>
      </c>
      <c r="L265" s="10">
        <f t="shared" si="124"/>
        <v>7.2</v>
      </c>
      <c r="M265" s="10">
        <f t="shared" si="124"/>
        <v>0</v>
      </c>
      <c r="N265" s="10">
        <f t="shared" si="124"/>
        <v>7.2</v>
      </c>
      <c r="O265" s="10">
        <f t="shared" si="124"/>
        <v>0</v>
      </c>
      <c r="P265" s="10">
        <f t="shared" si="124"/>
        <v>7.2</v>
      </c>
      <c r="Q265" s="10">
        <f t="shared" si="124"/>
        <v>0</v>
      </c>
      <c r="R265" s="26"/>
      <c r="S265" s="81"/>
    </row>
    <row r="266" spans="1:19" s="11" customFormat="1" ht="61.5" customHeight="1">
      <c r="A266" s="42" t="s">
        <v>579</v>
      </c>
      <c r="B266" s="15" t="s">
        <v>121</v>
      </c>
      <c r="C266" s="15" t="s">
        <v>170</v>
      </c>
      <c r="D266" s="29" t="s">
        <v>101</v>
      </c>
      <c r="E266" s="15"/>
      <c r="F266" s="10">
        <f>F267</f>
        <v>7.2</v>
      </c>
      <c r="G266" s="10">
        <f t="shared" si="124"/>
        <v>0</v>
      </c>
      <c r="H266" s="10">
        <f t="shared" si="124"/>
        <v>7.2</v>
      </c>
      <c r="I266" s="10">
        <f t="shared" si="124"/>
        <v>0</v>
      </c>
      <c r="J266" s="10">
        <f t="shared" si="124"/>
        <v>7.2</v>
      </c>
      <c r="K266" s="10">
        <f t="shared" si="124"/>
        <v>0</v>
      </c>
      <c r="L266" s="10">
        <f t="shared" si="124"/>
        <v>7.2</v>
      </c>
      <c r="M266" s="10">
        <f t="shared" si="124"/>
        <v>0</v>
      </c>
      <c r="N266" s="10">
        <f t="shared" si="124"/>
        <v>7.2</v>
      </c>
      <c r="O266" s="10">
        <f t="shared" si="124"/>
        <v>0</v>
      </c>
      <c r="P266" s="10">
        <f t="shared" si="124"/>
        <v>7.2</v>
      </c>
      <c r="Q266" s="10">
        <f t="shared" si="124"/>
        <v>0</v>
      </c>
      <c r="R266" s="26"/>
      <c r="S266" s="81"/>
    </row>
    <row r="267" spans="1:19" s="11" customFormat="1" ht="21.75" customHeight="1">
      <c r="A267" s="42" t="s">
        <v>225</v>
      </c>
      <c r="B267" s="15" t="s">
        <v>121</v>
      </c>
      <c r="C267" s="15" t="s">
        <v>170</v>
      </c>
      <c r="D267" s="29" t="s">
        <v>101</v>
      </c>
      <c r="E267" s="15" t="s">
        <v>224</v>
      </c>
      <c r="F267" s="10">
        <f>G267+H267+I267</f>
        <v>7.2</v>
      </c>
      <c r="G267" s="10"/>
      <c r="H267" s="10">
        <v>7.2</v>
      </c>
      <c r="I267" s="10"/>
      <c r="J267" s="10">
        <f>K267+L267+M267</f>
        <v>7.2</v>
      </c>
      <c r="K267" s="10"/>
      <c r="L267" s="10">
        <v>7.2</v>
      </c>
      <c r="M267" s="10"/>
      <c r="N267" s="10">
        <f>O267+P267+Q267</f>
        <v>7.2</v>
      </c>
      <c r="O267" s="82"/>
      <c r="P267" s="82">
        <v>7.2</v>
      </c>
      <c r="Q267" s="82"/>
      <c r="R267" s="26"/>
      <c r="S267" s="81"/>
    </row>
    <row r="268" spans="1:19" s="11" customFormat="1" ht="18.75">
      <c r="A268" s="43" t="s">
        <v>164</v>
      </c>
      <c r="B268" s="12" t="s">
        <v>128</v>
      </c>
      <c r="C268" s="12" t="s">
        <v>400</v>
      </c>
      <c r="D268" s="130"/>
      <c r="E268" s="12"/>
      <c r="F268" s="13">
        <f aca="true" t="shared" si="125" ref="F268:Q268">F269+F277+F301</f>
        <v>4937</v>
      </c>
      <c r="G268" s="13">
        <f t="shared" si="125"/>
        <v>3245.6</v>
      </c>
      <c r="H268" s="13">
        <f t="shared" si="125"/>
        <v>1407.6000000000001</v>
      </c>
      <c r="I268" s="13">
        <f t="shared" si="125"/>
        <v>283.8</v>
      </c>
      <c r="J268" s="13">
        <f t="shared" si="125"/>
        <v>2122.8</v>
      </c>
      <c r="K268" s="13">
        <f t="shared" si="125"/>
        <v>1145.3</v>
      </c>
      <c r="L268" s="13">
        <f t="shared" si="125"/>
        <v>850.2</v>
      </c>
      <c r="M268" s="13">
        <f t="shared" si="125"/>
        <v>127.3</v>
      </c>
      <c r="N268" s="13">
        <f t="shared" si="125"/>
        <v>2222.8</v>
      </c>
      <c r="O268" s="13">
        <f t="shared" si="125"/>
        <v>1145.3</v>
      </c>
      <c r="P268" s="13">
        <f t="shared" si="125"/>
        <v>950.2</v>
      </c>
      <c r="Q268" s="13">
        <f t="shared" si="125"/>
        <v>127.3</v>
      </c>
      <c r="R268" s="26"/>
      <c r="S268" s="81"/>
    </row>
    <row r="269" spans="1:19" s="11" customFormat="1" ht="18.75">
      <c r="A269" s="43" t="s">
        <v>165</v>
      </c>
      <c r="B269" s="12" t="s">
        <v>128</v>
      </c>
      <c r="C269" s="12" t="s">
        <v>120</v>
      </c>
      <c r="D269" s="130"/>
      <c r="E269" s="12"/>
      <c r="F269" s="13">
        <f>F274+F270</f>
        <v>210.2</v>
      </c>
      <c r="G269" s="13">
        <f aca="true" t="shared" si="126" ref="G269:Q269">G274+G270</f>
        <v>0</v>
      </c>
      <c r="H269" s="13">
        <f t="shared" si="126"/>
        <v>210.2</v>
      </c>
      <c r="I269" s="13">
        <f t="shared" si="126"/>
        <v>0</v>
      </c>
      <c r="J269" s="13">
        <f t="shared" si="126"/>
        <v>710.2</v>
      </c>
      <c r="K269" s="13">
        <f t="shared" si="126"/>
        <v>0</v>
      </c>
      <c r="L269" s="13">
        <f t="shared" si="126"/>
        <v>710.2</v>
      </c>
      <c r="M269" s="13">
        <f t="shared" si="126"/>
        <v>0</v>
      </c>
      <c r="N269" s="13">
        <f t="shared" si="126"/>
        <v>710.2</v>
      </c>
      <c r="O269" s="13">
        <f t="shared" si="126"/>
        <v>0</v>
      </c>
      <c r="P269" s="13">
        <f t="shared" si="126"/>
        <v>710.2</v>
      </c>
      <c r="Q269" s="13">
        <f t="shared" si="126"/>
        <v>0</v>
      </c>
      <c r="R269" s="26"/>
      <c r="S269" s="81"/>
    </row>
    <row r="270" spans="1:19" s="11" customFormat="1" ht="56.25">
      <c r="A270" s="42" t="s">
        <v>510</v>
      </c>
      <c r="B270" s="15" t="s">
        <v>128</v>
      </c>
      <c r="C270" s="15" t="s">
        <v>120</v>
      </c>
      <c r="D270" s="15" t="s">
        <v>275</v>
      </c>
      <c r="E270" s="15"/>
      <c r="F270" s="10">
        <f>F271</f>
        <v>0</v>
      </c>
      <c r="G270" s="10">
        <f aca="true" t="shared" si="127" ref="G270:Q272">G271</f>
        <v>0</v>
      </c>
      <c r="H270" s="10">
        <f t="shared" si="127"/>
        <v>0</v>
      </c>
      <c r="I270" s="10">
        <f t="shared" si="127"/>
        <v>0</v>
      </c>
      <c r="J270" s="10">
        <f t="shared" si="127"/>
        <v>500</v>
      </c>
      <c r="K270" s="10">
        <f t="shared" si="127"/>
        <v>0</v>
      </c>
      <c r="L270" s="10">
        <f t="shared" si="127"/>
        <v>500</v>
      </c>
      <c r="M270" s="10">
        <f t="shared" si="127"/>
        <v>0</v>
      </c>
      <c r="N270" s="10">
        <f t="shared" si="127"/>
        <v>500</v>
      </c>
      <c r="O270" s="10">
        <f t="shared" si="127"/>
        <v>0</v>
      </c>
      <c r="P270" s="10">
        <f t="shared" si="127"/>
        <v>500</v>
      </c>
      <c r="Q270" s="10">
        <f t="shared" si="127"/>
        <v>0</v>
      </c>
      <c r="R270" s="26"/>
      <c r="S270" s="81"/>
    </row>
    <row r="271" spans="1:19" s="11" customFormat="1" ht="27.75" customHeight="1">
      <c r="A271" s="42" t="s">
        <v>565</v>
      </c>
      <c r="B271" s="15" t="s">
        <v>128</v>
      </c>
      <c r="C271" s="15" t="s">
        <v>120</v>
      </c>
      <c r="D271" s="15" t="s">
        <v>27</v>
      </c>
      <c r="E271" s="15"/>
      <c r="F271" s="10">
        <f>F272</f>
        <v>0</v>
      </c>
      <c r="G271" s="10">
        <f t="shared" si="127"/>
        <v>0</v>
      </c>
      <c r="H271" s="10">
        <f t="shared" si="127"/>
        <v>0</v>
      </c>
      <c r="I271" s="10">
        <f t="shared" si="127"/>
        <v>0</v>
      </c>
      <c r="J271" s="10">
        <f t="shared" si="127"/>
        <v>500</v>
      </c>
      <c r="K271" s="10">
        <f t="shared" si="127"/>
        <v>0</v>
      </c>
      <c r="L271" s="10">
        <f t="shared" si="127"/>
        <v>500</v>
      </c>
      <c r="M271" s="10">
        <f t="shared" si="127"/>
        <v>0</v>
      </c>
      <c r="N271" s="10">
        <f t="shared" si="127"/>
        <v>500</v>
      </c>
      <c r="O271" s="10">
        <f t="shared" si="127"/>
        <v>0</v>
      </c>
      <c r="P271" s="10">
        <f t="shared" si="127"/>
        <v>500</v>
      </c>
      <c r="Q271" s="10">
        <f t="shared" si="127"/>
        <v>0</v>
      </c>
      <c r="R271" s="26"/>
      <c r="S271" s="81"/>
    </row>
    <row r="272" spans="1:19" s="11" customFormat="1" ht="18.75">
      <c r="A272" s="42" t="s">
        <v>227</v>
      </c>
      <c r="B272" s="15" t="s">
        <v>128</v>
      </c>
      <c r="C272" s="15" t="s">
        <v>120</v>
      </c>
      <c r="D272" s="15" t="s">
        <v>28</v>
      </c>
      <c r="E272" s="15"/>
      <c r="F272" s="10">
        <f>F273</f>
        <v>0</v>
      </c>
      <c r="G272" s="10">
        <f t="shared" si="127"/>
        <v>0</v>
      </c>
      <c r="H272" s="10">
        <f t="shared" si="127"/>
        <v>0</v>
      </c>
      <c r="I272" s="10">
        <f t="shared" si="127"/>
        <v>0</v>
      </c>
      <c r="J272" s="10">
        <f t="shared" si="127"/>
        <v>500</v>
      </c>
      <c r="K272" s="10">
        <f t="shared" si="127"/>
        <v>0</v>
      </c>
      <c r="L272" s="10">
        <f t="shared" si="127"/>
        <v>500</v>
      </c>
      <c r="M272" s="10">
        <f t="shared" si="127"/>
        <v>0</v>
      </c>
      <c r="N272" s="10">
        <f t="shared" si="127"/>
        <v>500</v>
      </c>
      <c r="O272" s="10">
        <f t="shared" si="127"/>
        <v>0</v>
      </c>
      <c r="P272" s="10">
        <f t="shared" si="127"/>
        <v>500</v>
      </c>
      <c r="Q272" s="10">
        <f t="shared" si="127"/>
        <v>0</v>
      </c>
      <c r="R272" s="26"/>
      <c r="S272" s="81"/>
    </row>
    <row r="273" spans="1:19" s="11" customFormat="1" ht="18.75">
      <c r="A273" s="42" t="s">
        <v>353</v>
      </c>
      <c r="B273" s="15" t="s">
        <v>128</v>
      </c>
      <c r="C273" s="15" t="s">
        <v>120</v>
      </c>
      <c r="D273" s="15" t="s">
        <v>28</v>
      </c>
      <c r="E273" s="15" t="s">
        <v>183</v>
      </c>
      <c r="F273" s="10">
        <f>G273+H273+I273</f>
        <v>0</v>
      </c>
      <c r="G273" s="10"/>
      <c r="H273" s="10">
        <v>0</v>
      </c>
      <c r="I273" s="10"/>
      <c r="J273" s="10">
        <f>K273+L273+M273</f>
        <v>500</v>
      </c>
      <c r="K273" s="10"/>
      <c r="L273" s="10">
        <v>500</v>
      </c>
      <c r="M273" s="10"/>
      <c r="N273" s="10">
        <f>O273+P273+Q273</f>
        <v>500</v>
      </c>
      <c r="O273" s="10"/>
      <c r="P273" s="10">
        <v>500</v>
      </c>
      <c r="Q273" s="10"/>
      <c r="R273" s="26"/>
      <c r="S273" s="81"/>
    </row>
    <row r="274" spans="1:19" s="11" customFormat="1" ht="18.75">
      <c r="A274" s="42" t="s">
        <v>165</v>
      </c>
      <c r="B274" s="15" t="s">
        <v>128</v>
      </c>
      <c r="C274" s="15" t="s">
        <v>120</v>
      </c>
      <c r="D274" s="29" t="s">
        <v>33</v>
      </c>
      <c r="E274" s="15"/>
      <c r="F274" s="10">
        <f>F275</f>
        <v>210.2</v>
      </c>
      <c r="G274" s="10">
        <f aca="true" t="shared" si="128" ref="G274:P275">G275</f>
        <v>0</v>
      </c>
      <c r="H274" s="10">
        <f t="shared" si="128"/>
        <v>210.2</v>
      </c>
      <c r="I274" s="10">
        <f t="shared" si="128"/>
        <v>0</v>
      </c>
      <c r="J274" s="10">
        <f t="shared" si="128"/>
        <v>210.2</v>
      </c>
      <c r="K274" s="10">
        <f t="shared" si="128"/>
        <v>0</v>
      </c>
      <c r="L274" s="10">
        <f t="shared" si="128"/>
        <v>210.2</v>
      </c>
      <c r="M274" s="10">
        <f t="shared" si="128"/>
        <v>0</v>
      </c>
      <c r="N274" s="10">
        <f t="shared" si="128"/>
        <v>210.2</v>
      </c>
      <c r="O274" s="10">
        <f t="shared" si="128"/>
        <v>0</v>
      </c>
      <c r="P274" s="10">
        <f t="shared" si="128"/>
        <v>210.2</v>
      </c>
      <c r="Q274" s="10">
        <f>Q275</f>
        <v>0</v>
      </c>
      <c r="R274" s="26"/>
      <c r="S274" s="81"/>
    </row>
    <row r="275" spans="1:19" s="11" customFormat="1" ht="18.75">
      <c r="A275" s="42" t="s">
        <v>305</v>
      </c>
      <c r="B275" s="15" t="s">
        <v>128</v>
      </c>
      <c r="C275" s="15" t="s">
        <v>120</v>
      </c>
      <c r="D275" s="29" t="s">
        <v>34</v>
      </c>
      <c r="E275" s="15"/>
      <c r="F275" s="10">
        <f>F276</f>
        <v>210.2</v>
      </c>
      <c r="G275" s="10">
        <f t="shared" si="128"/>
        <v>0</v>
      </c>
      <c r="H275" s="10">
        <f t="shared" si="128"/>
        <v>210.2</v>
      </c>
      <c r="I275" s="10">
        <f t="shared" si="128"/>
        <v>0</v>
      </c>
      <c r="J275" s="10">
        <f t="shared" si="128"/>
        <v>210.2</v>
      </c>
      <c r="K275" s="10">
        <f t="shared" si="128"/>
        <v>0</v>
      </c>
      <c r="L275" s="10">
        <f t="shared" si="128"/>
        <v>210.2</v>
      </c>
      <c r="M275" s="10">
        <f t="shared" si="128"/>
        <v>0</v>
      </c>
      <c r="N275" s="10">
        <f t="shared" si="128"/>
        <v>210.2</v>
      </c>
      <c r="O275" s="10">
        <f t="shared" si="128"/>
        <v>0</v>
      </c>
      <c r="P275" s="10">
        <f t="shared" si="128"/>
        <v>210.2</v>
      </c>
      <c r="Q275" s="10">
        <f>Q276</f>
        <v>0</v>
      </c>
      <c r="R275" s="26"/>
      <c r="S275" s="81"/>
    </row>
    <row r="276" spans="1:19" s="11" customFormat="1" ht="37.5">
      <c r="A276" s="42" t="s">
        <v>92</v>
      </c>
      <c r="B276" s="15" t="s">
        <v>128</v>
      </c>
      <c r="C276" s="15" t="s">
        <v>120</v>
      </c>
      <c r="D276" s="29" t="s">
        <v>34</v>
      </c>
      <c r="E276" s="15" t="s">
        <v>177</v>
      </c>
      <c r="F276" s="10">
        <f>G276+H276+I276</f>
        <v>210.2</v>
      </c>
      <c r="G276" s="10"/>
      <c r="H276" s="10">
        <v>210.2</v>
      </c>
      <c r="I276" s="10"/>
      <c r="J276" s="10">
        <f>K276+L276+M276</f>
        <v>210.2</v>
      </c>
      <c r="K276" s="10"/>
      <c r="L276" s="10">
        <v>210.2</v>
      </c>
      <c r="M276" s="10"/>
      <c r="N276" s="10">
        <f>O276+P276+Q276</f>
        <v>210.2</v>
      </c>
      <c r="O276" s="82"/>
      <c r="P276" s="82">
        <v>210.2</v>
      </c>
      <c r="Q276" s="82"/>
      <c r="R276" s="26"/>
      <c r="S276" s="81"/>
    </row>
    <row r="277" spans="1:19" s="11" customFormat="1" ht="18.75">
      <c r="A277" s="43" t="s">
        <v>156</v>
      </c>
      <c r="B277" s="12" t="s">
        <v>128</v>
      </c>
      <c r="C277" s="12" t="s">
        <v>124</v>
      </c>
      <c r="D277" s="130"/>
      <c r="E277" s="12"/>
      <c r="F277" s="13">
        <f>F278+F298</f>
        <v>2966.1</v>
      </c>
      <c r="G277" s="13">
        <f aca="true" t="shared" si="129" ref="G277:Q277">G278+G298</f>
        <v>1645</v>
      </c>
      <c r="H277" s="13">
        <f t="shared" si="129"/>
        <v>1197.4</v>
      </c>
      <c r="I277" s="13">
        <f t="shared" si="129"/>
        <v>123.7</v>
      </c>
      <c r="J277" s="13">
        <f t="shared" si="129"/>
        <v>140</v>
      </c>
      <c r="K277" s="13">
        <f t="shared" si="129"/>
        <v>0</v>
      </c>
      <c r="L277" s="13">
        <f t="shared" si="129"/>
        <v>140</v>
      </c>
      <c r="M277" s="13">
        <f t="shared" si="129"/>
        <v>0</v>
      </c>
      <c r="N277" s="13">
        <f t="shared" si="129"/>
        <v>240</v>
      </c>
      <c r="O277" s="13">
        <f t="shared" si="129"/>
        <v>0</v>
      </c>
      <c r="P277" s="13">
        <f t="shared" si="129"/>
        <v>240</v>
      </c>
      <c r="Q277" s="13">
        <f t="shared" si="129"/>
        <v>0</v>
      </c>
      <c r="R277" s="26"/>
      <c r="S277" s="81"/>
    </row>
    <row r="278" spans="1:19" s="11" customFormat="1" ht="56.25">
      <c r="A278" s="42" t="s">
        <v>469</v>
      </c>
      <c r="B278" s="15" t="s">
        <v>128</v>
      </c>
      <c r="C278" s="15" t="s">
        <v>124</v>
      </c>
      <c r="D278" s="15" t="s">
        <v>252</v>
      </c>
      <c r="E278" s="15"/>
      <c r="F278" s="10">
        <f>F279+F289</f>
        <v>2926.1</v>
      </c>
      <c r="G278" s="10">
        <f aca="true" t="shared" si="130" ref="G278:Q278">G279+G289</f>
        <v>1645</v>
      </c>
      <c r="H278" s="10">
        <f t="shared" si="130"/>
        <v>1157.4</v>
      </c>
      <c r="I278" s="10">
        <f t="shared" si="130"/>
        <v>123.7</v>
      </c>
      <c r="J278" s="10">
        <f t="shared" si="130"/>
        <v>100</v>
      </c>
      <c r="K278" s="10">
        <f t="shared" si="130"/>
        <v>0</v>
      </c>
      <c r="L278" s="10">
        <f t="shared" si="130"/>
        <v>100</v>
      </c>
      <c r="M278" s="10">
        <f t="shared" si="130"/>
        <v>0</v>
      </c>
      <c r="N278" s="10">
        <f t="shared" si="130"/>
        <v>200</v>
      </c>
      <c r="O278" s="10">
        <f t="shared" si="130"/>
        <v>0</v>
      </c>
      <c r="P278" s="10">
        <f t="shared" si="130"/>
        <v>200</v>
      </c>
      <c r="Q278" s="10">
        <f t="shared" si="130"/>
        <v>0</v>
      </c>
      <c r="R278" s="26"/>
      <c r="S278" s="81"/>
    </row>
    <row r="279" spans="1:19" s="11" customFormat="1" ht="37.5">
      <c r="A279" s="42" t="s">
        <v>470</v>
      </c>
      <c r="B279" s="15" t="s">
        <v>128</v>
      </c>
      <c r="C279" s="15" t="s">
        <v>124</v>
      </c>
      <c r="D279" s="15" t="s">
        <v>253</v>
      </c>
      <c r="E279" s="15"/>
      <c r="F279" s="10">
        <f>F280+F283</f>
        <v>1927.5</v>
      </c>
      <c r="G279" s="10">
        <f>G280+G283</f>
        <v>1211</v>
      </c>
      <c r="H279" s="10">
        <f>H280+H283</f>
        <v>630</v>
      </c>
      <c r="I279" s="10">
        <f>I280+I283</f>
        <v>86.5</v>
      </c>
      <c r="J279" s="10">
        <f aca="true" t="shared" si="131" ref="J279:Q279">J283</f>
        <v>0</v>
      </c>
      <c r="K279" s="10">
        <f t="shared" si="131"/>
        <v>0</v>
      </c>
      <c r="L279" s="10">
        <f t="shared" si="131"/>
        <v>0</v>
      </c>
      <c r="M279" s="10">
        <f t="shared" si="131"/>
        <v>0</v>
      </c>
      <c r="N279" s="10">
        <f t="shared" si="131"/>
        <v>0</v>
      </c>
      <c r="O279" s="10">
        <f t="shared" si="131"/>
        <v>0</v>
      </c>
      <c r="P279" s="10">
        <f t="shared" si="131"/>
        <v>0</v>
      </c>
      <c r="Q279" s="10">
        <f t="shared" si="131"/>
        <v>0</v>
      </c>
      <c r="R279" s="26"/>
      <c r="S279" s="81"/>
    </row>
    <row r="280" spans="1:19" s="11" customFormat="1" ht="44.25" customHeight="1">
      <c r="A280" s="42" t="s">
        <v>412</v>
      </c>
      <c r="B280" s="15" t="s">
        <v>128</v>
      </c>
      <c r="C280" s="15" t="s">
        <v>124</v>
      </c>
      <c r="D280" s="15" t="s">
        <v>376</v>
      </c>
      <c r="E280" s="15"/>
      <c r="F280" s="10">
        <f>F281</f>
        <v>477.5</v>
      </c>
      <c r="G280" s="10">
        <f aca="true" t="shared" si="132" ref="G280:N280">G281</f>
        <v>336</v>
      </c>
      <c r="H280" s="10">
        <f t="shared" si="132"/>
        <v>117.5</v>
      </c>
      <c r="I280" s="10">
        <f t="shared" si="132"/>
        <v>24</v>
      </c>
      <c r="J280" s="10">
        <f t="shared" si="132"/>
        <v>0</v>
      </c>
      <c r="K280" s="10">
        <f t="shared" si="132"/>
        <v>0</v>
      </c>
      <c r="L280" s="10">
        <f t="shared" si="132"/>
        <v>0</v>
      </c>
      <c r="M280" s="10">
        <f t="shared" si="132"/>
        <v>0</v>
      </c>
      <c r="N280" s="10">
        <f t="shared" si="132"/>
        <v>0</v>
      </c>
      <c r="O280" s="10"/>
      <c r="P280" s="10"/>
      <c r="Q280" s="10"/>
      <c r="R280" s="26"/>
      <c r="S280" s="81"/>
    </row>
    <row r="281" spans="1:19" s="11" customFormat="1" ht="28.5" customHeight="1">
      <c r="A281" s="42" t="s">
        <v>663</v>
      </c>
      <c r="B281" s="15" t="s">
        <v>128</v>
      </c>
      <c r="C281" s="15" t="s">
        <v>124</v>
      </c>
      <c r="D281" s="15" t="s">
        <v>676</v>
      </c>
      <c r="E281" s="15"/>
      <c r="F281" s="10">
        <f>F282</f>
        <v>477.5</v>
      </c>
      <c r="G281" s="10">
        <f aca="true" t="shared" si="133" ref="G281:N281">G282</f>
        <v>336</v>
      </c>
      <c r="H281" s="10">
        <f t="shared" si="133"/>
        <v>117.5</v>
      </c>
      <c r="I281" s="10">
        <f t="shared" si="133"/>
        <v>24</v>
      </c>
      <c r="J281" s="10">
        <f t="shared" si="133"/>
        <v>0</v>
      </c>
      <c r="K281" s="10">
        <f t="shared" si="133"/>
        <v>0</v>
      </c>
      <c r="L281" s="10">
        <f t="shared" si="133"/>
        <v>0</v>
      </c>
      <c r="M281" s="10">
        <f t="shared" si="133"/>
        <v>0</v>
      </c>
      <c r="N281" s="10">
        <f t="shared" si="133"/>
        <v>0</v>
      </c>
      <c r="O281" s="10"/>
      <c r="P281" s="10"/>
      <c r="Q281" s="10"/>
      <c r="R281" s="26"/>
      <c r="S281" s="81"/>
    </row>
    <row r="282" spans="1:19" s="11" customFormat="1" ht="37.5">
      <c r="A282" s="42" t="s">
        <v>92</v>
      </c>
      <c r="B282" s="15" t="s">
        <v>128</v>
      </c>
      <c r="C282" s="15" t="s">
        <v>124</v>
      </c>
      <c r="D282" s="15" t="s">
        <v>676</v>
      </c>
      <c r="E282" s="15" t="s">
        <v>177</v>
      </c>
      <c r="F282" s="10">
        <f>G282+H282+I282</f>
        <v>477.5</v>
      </c>
      <c r="G282" s="10">
        <v>336</v>
      </c>
      <c r="H282" s="10">
        <v>117.5</v>
      </c>
      <c r="I282" s="10">
        <v>24</v>
      </c>
      <c r="J282" s="10"/>
      <c r="K282" s="10"/>
      <c r="L282" s="10"/>
      <c r="M282" s="10"/>
      <c r="N282" s="10"/>
      <c r="O282" s="10"/>
      <c r="P282" s="10"/>
      <c r="Q282" s="10"/>
      <c r="R282" s="26"/>
      <c r="S282" s="81"/>
    </row>
    <row r="283" spans="1:19" s="11" customFormat="1" ht="56.25">
      <c r="A283" s="42" t="s">
        <v>471</v>
      </c>
      <c r="B283" s="15" t="s">
        <v>128</v>
      </c>
      <c r="C283" s="15" t="s">
        <v>124</v>
      </c>
      <c r="D283" s="15" t="s">
        <v>55</v>
      </c>
      <c r="E283" s="15"/>
      <c r="F283" s="10">
        <f>F284+F287</f>
        <v>1450</v>
      </c>
      <c r="G283" s="10">
        <f aca="true" t="shared" si="134" ref="G283:N283">G284+G287</f>
        <v>875</v>
      </c>
      <c r="H283" s="10">
        <f t="shared" si="134"/>
        <v>512.5</v>
      </c>
      <c r="I283" s="10">
        <f t="shared" si="134"/>
        <v>62.5</v>
      </c>
      <c r="J283" s="10">
        <f t="shared" si="134"/>
        <v>0</v>
      </c>
      <c r="K283" s="10">
        <f t="shared" si="134"/>
        <v>0</v>
      </c>
      <c r="L283" s="10">
        <f t="shared" si="134"/>
        <v>0</v>
      </c>
      <c r="M283" s="10">
        <f t="shared" si="134"/>
        <v>0</v>
      </c>
      <c r="N283" s="10">
        <f t="shared" si="134"/>
        <v>0</v>
      </c>
      <c r="O283" s="10">
        <f aca="true" t="shared" si="135" ref="O283:Q284">O284</f>
        <v>0</v>
      </c>
      <c r="P283" s="10">
        <f t="shared" si="135"/>
        <v>0</v>
      </c>
      <c r="Q283" s="10">
        <f t="shared" si="135"/>
        <v>0</v>
      </c>
      <c r="R283" s="26"/>
      <c r="S283" s="81"/>
    </row>
    <row r="284" spans="1:19" s="11" customFormat="1" ht="18.75">
      <c r="A284" s="42" t="s">
        <v>222</v>
      </c>
      <c r="B284" s="15" t="s">
        <v>128</v>
      </c>
      <c r="C284" s="15" t="s">
        <v>124</v>
      </c>
      <c r="D284" s="15" t="s">
        <v>386</v>
      </c>
      <c r="E284" s="15"/>
      <c r="F284" s="10">
        <f>F285+F286</f>
        <v>200</v>
      </c>
      <c r="G284" s="10">
        <f aca="true" t="shared" si="136" ref="G284:N284">G285+G286</f>
        <v>0</v>
      </c>
      <c r="H284" s="10">
        <f t="shared" si="136"/>
        <v>200</v>
      </c>
      <c r="I284" s="10">
        <f t="shared" si="136"/>
        <v>0</v>
      </c>
      <c r="J284" s="10">
        <f t="shared" si="136"/>
        <v>0</v>
      </c>
      <c r="K284" s="10">
        <f t="shared" si="136"/>
        <v>0</v>
      </c>
      <c r="L284" s="10">
        <f t="shared" si="136"/>
        <v>0</v>
      </c>
      <c r="M284" s="10">
        <f t="shared" si="136"/>
        <v>0</v>
      </c>
      <c r="N284" s="10">
        <f t="shared" si="136"/>
        <v>0</v>
      </c>
      <c r="O284" s="10">
        <f t="shared" si="135"/>
        <v>0</v>
      </c>
      <c r="P284" s="10">
        <f t="shared" si="135"/>
        <v>0</v>
      </c>
      <c r="Q284" s="10">
        <f t="shared" si="135"/>
        <v>0</v>
      </c>
      <c r="R284" s="26"/>
      <c r="S284" s="81"/>
    </row>
    <row r="285" spans="1:19" s="11" customFormat="1" ht="37.5">
      <c r="A285" s="42" t="s">
        <v>92</v>
      </c>
      <c r="B285" s="15" t="s">
        <v>128</v>
      </c>
      <c r="C285" s="15" t="s">
        <v>124</v>
      </c>
      <c r="D285" s="15" t="s">
        <v>386</v>
      </c>
      <c r="E285" s="15" t="s">
        <v>177</v>
      </c>
      <c r="F285" s="10">
        <f>G285+H285+I285</f>
        <v>0</v>
      </c>
      <c r="G285" s="10"/>
      <c r="H285" s="10">
        <v>0</v>
      </c>
      <c r="I285" s="10"/>
      <c r="J285" s="10">
        <f>K285+L285+M285</f>
        <v>0</v>
      </c>
      <c r="K285" s="10"/>
      <c r="L285" s="10">
        <v>0</v>
      </c>
      <c r="M285" s="10"/>
      <c r="N285" s="10">
        <f>O285+P285+Q285</f>
        <v>0</v>
      </c>
      <c r="O285" s="10"/>
      <c r="P285" s="10">
        <v>0</v>
      </c>
      <c r="Q285" s="10"/>
      <c r="R285" s="26"/>
      <c r="S285" s="81"/>
    </row>
    <row r="286" spans="1:19" s="11" customFormat="1" ht="56.25">
      <c r="A286" s="42" t="s">
        <v>423</v>
      </c>
      <c r="B286" s="15" t="s">
        <v>128</v>
      </c>
      <c r="C286" s="15" t="s">
        <v>124</v>
      </c>
      <c r="D286" s="15" t="s">
        <v>386</v>
      </c>
      <c r="E286" s="15" t="s">
        <v>422</v>
      </c>
      <c r="F286" s="10">
        <f>G286+H286+I286</f>
        <v>200</v>
      </c>
      <c r="G286" s="10"/>
      <c r="H286" s="10">
        <v>200</v>
      </c>
      <c r="I286" s="10"/>
      <c r="J286" s="10">
        <v>0</v>
      </c>
      <c r="K286" s="10"/>
      <c r="L286" s="10"/>
      <c r="M286" s="10"/>
      <c r="N286" s="10">
        <v>0</v>
      </c>
      <c r="O286" s="10"/>
      <c r="P286" s="10"/>
      <c r="Q286" s="10"/>
      <c r="R286" s="26"/>
      <c r="S286" s="81"/>
    </row>
    <row r="287" spans="1:19" s="11" customFormat="1" ht="18.75">
      <c r="A287" s="42" t="s">
        <v>663</v>
      </c>
      <c r="B287" s="15" t="s">
        <v>128</v>
      </c>
      <c r="C287" s="15" t="s">
        <v>124</v>
      </c>
      <c r="D287" s="15" t="s">
        <v>677</v>
      </c>
      <c r="E287" s="15"/>
      <c r="F287" s="10">
        <f>F288</f>
        <v>1250</v>
      </c>
      <c r="G287" s="10">
        <f>G288</f>
        <v>875</v>
      </c>
      <c r="H287" s="10">
        <f>H288</f>
        <v>312.5</v>
      </c>
      <c r="I287" s="10">
        <f>I288</f>
        <v>62.5</v>
      </c>
      <c r="J287" s="10"/>
      <c r="K287" s="10"/>
      <c r="L287" s="10"/>
      <c r="M287" s="10"/>
      <c r="N287" s="10"/>
      <c r="O287" s="10"/>
      <c r="P287" s="10"/>
      <c r="Q287" s="10"/>
      <c r="R287" s="26"/>
      <c r="S287" s="81"/>
    </row>
    <row r="288" spans="1:19" s="11" customFormat="1" ht="37.5">
      <c r="A288" s="42" t="s">
        <v>92</v>
      </c>
      <c r="B288" s="15" t="s">
        <v>128</v>
      </c>
      <c r="C288" s="15" t="s">
        <v>124</v>
      </c>
      <c r="D288" s="15" t="s">
        <v>677</v>
      </c>
      <c r="E288" s="15" t="s">
        <v>177</v>
      </c>
      <c r="F288" s="10">
        <f>G288+H288+I288</f>
        <v>1250</v>
      </c>
      <c r="G288" s="10">
        <v>875</v>
      </c>
      <c r="H288" s="10">
        <v>312.5</v>
      </c>
      <c r="I288" s="10">
        <v>62.5</v>
      </c>
      <c r="J288" s="10"/>
      <c r="K288" s="10"/>
      <c r="L288" s="10"/>
      <c r="M288" s="10"/>
      <c r="N288" s="10"/>
      <c r="O288" s="10"/>
      <c r="P288" s="10"/>
      <c r="Q288" s="10"/>
      <c r="R288" s="26"/>
      <c r="S288" s="81"/>
    </row>
    <row r="289" spans="1:19" s="11" customFormat="1" ht="56.25">
      <c r="A289" s="42" t="s">
        <v>472</v>
      </c>
      <c r="B289" s="15" t="s">
        <v>128</v>
      </c>
      <c r="C289" s="15" t="s">
        <v>124</v>
      </c>
      <c r="D289" s="15" t="s">
        <v>12</v>
      </c>
      <c r="E289" s="15"/>
      <c r="F289" s="10">
        <f>F290</f>
        <v>998.6</v>
      </c>
      <c r="G289" s="10">
        <f aca="true" t="shared" si="137" ref="G289:Q289">G290</f>
        <v>434</v>
      </c>
      <c r="H289" s="10">
        <f t="shared" si="137"/>
        <v>527.4000000000001</v>
      </c>
      <c r="I289" s="10">
        <f t="shared" si="137"/>
        <v>37.2</v>
      </c>
      <c r="J289" s="10">
        <f t="shared" si="137"/>
        <v>100</v>
      </c>
      <c r="K289" s="10">
        <f t="shared" si="137"/>
        <v>0</v>
      </c>
      <c r="L289" s="10">
        <f t="shared" si="137"/>
        <v>100</v>
      </c>
      <c r="M289" s="10">
        <f t="shared" si="137"/>
        <v>0</v>
      </c>
      <c r="N289" s="10">
        <f t="shared" si="137"/>
        <v>200</v>
      </c>
      <c r="O289" s="10">
        <f t="shared" si="137"/>
        <v>0</v>
      </c>
      <c r="P289" s="10">
        <f t="shared" si="137"/>
        <v>200</v>
      </c>
      <c r="Q289" s="10">
        <f t="shared" si="137"/>
        <v>0</v>
      </c>
      <c r="R289" s="26"/>
      <c r="S289" s="81"/>
    </row>
    <row r="290" spans="1:19" s="11" customFormat="1" ht="37.5">
      <c r="A290" s="42" t="s">
        <v>85</v>
      </c>
      <c r="B290" s="15" t="s">
        <v>128</v>
      </c>
      <c r="C290" s="15" t="s">
        <v>124</v>
      </c>
      <c r="D290" s="15" t="s">
        <v>84</v>
      </c>
      <c r="E290" s="15"/>
      <c r="F290" s="10">
        <f>F291+F294+F296</f>
        <v>998.6</v>
      </c>
      <c r="G290" s="10">
        <f aca="true" t="shared" si="138" ref="G290:N290">G294+G291+G296</f>
        <v>434</v>
      </c>
      <c r="H290" s="10">
        <f t="shared" si="138"/>
        <v>527.4000000000001</v>
      </c>
      <c r="I290" s="10">
        <f t="shared" si="138"/>
        <v>37.2</v>
      </c>
      <c r="J290" s="10">
        <f t="shared" si="138"/>
        <v>100</v>
      </c>
      <c r="K290" s="10">
        <f t="shared" si="138"/>
        <v>0</v>
      </c>
      <c r="L290" s="10">
        <f t="shared" si="138"/>
        <v>100</v>
      </c>
      <c r="M290" s="10">
        <f t="shared" si="138"/>
        <v>0</v>
      </c>
      <c r="N290" s="10">
        <f t="shared" si="138"/>
        <v>200</v>
      </c>
      <c r="O290" s="10">
        <f>O294</f>
        <v>0</v>
      </c>
      <c r="P290" s="10">
        <f>P294</f>
        <v>200</v>
      </c>
      <c r="Q290" s="10">
        <f>Q294</f>
        <v>0</v>
      </c>
      <c r="R290" s="26"/>
      <c r="S290" s="81"/>
    </row>
    <row r="291" spans="1:19" s="11" customFormat="1" ht="18.75">
      <c r="A291" s="42" t="s">
        <v>385</v>
      </c>
      <c r="B291" s="15" t="s">
        <v>128</v>
      </c>
      <c r="C291" s="15" t="s">
        <v>124</v>
      </c>
      <c r="D291" s="15" t="s">
        <v>387</v>
      </c>
      <c r="E291" s="15"/>
      <c r="F291" s="10">
        <f>F293+F292</f>
        <v>28.5</v>
      </c>
      <c r="G291" s="10">
        <f>G293+G292</f>
        <v>0</v>
      </c>
      <c r="H291" s="10">
        <f>H293+H292</f>
        <v>28.5</v>
      </c>
      <c r="I291" s="10">
        <f>I293+I292</f>
        <v>0</v>
      </c>
      <c r="J291" s="10">
        <f>J293</f>
        <v>0</v>
      </c>
      <c r="K291" s="10">
        <f>K293</f>
        <v>0</v>
      </c>
      <c r="L291" s="10">
        <f>L293</f>
        <v>0</v>
      </c>
      <c r="M291" s="10">
        <f>M293</f>
        <v>0</v>
      </c>
      <c r="N291" s="10">
        <f>N293</f>
        <v>0</v>
      </c>
      <c r="O291" s="10"/>
      <c r="P291" s="10"/>
      <c r="Q291" s="10"/>
      <c r="R291" s="26"/>
      <c r="S291" s="81"/>
    </row>
    <row r="292" spans="1:19" s="11" customFormat="1" ht="37.5">
      <c r="A292" s="42" t="s">
        <v>92</v>
      </c>
      <c r="B292" s="15" t="s">
        <v>128</v>
      </c>
      <c r="C292" s="15" t="s">
        <v>124</v>
      </c>
      <c r="D292" s="15" t="s">
        <v>387</v>
      </c>
      <c r="E292" s="15" t="s">
        <v>177</v>
      </c>
      <c r="F292" s="10">
        <f>G292+H292+I292</f>
        <v>28.5</v>
      </c>
      <c r="G292" s="10"/>
      <c r="H292" s="10">
        <v>28.5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26"/>
      <c r="S292" s="81"/>
    </row>
    <row r="293" spans="1:19" s="11" customFormat="1" ht="24" customHeight="1">
      <c r="A293" s="42" t="s">
        <v>353</v>
      </c>
      <c r="B293" s="15" t="s">
        <v>128</v>
      </c>
      <c r="C293" s="15" t="s">
        <v>124</v>
      </c>
      <c r="D293" s="15" t="s">
        <v>387</v>
      </c>
      <c r="E293" s="15" t="s">
        <v>183</v>
      </c>
      <c r="F293" s="10">
        <f>G293+H293+I293</f>
        <v>0</v>
      </c>
      <c r="G293" s="10"/>
      <c r="H293" s="10">
        <v>0</v>
      </c>
      <c r="I293" s="10"/>
      <c r="J293" s="10">
        <v>0</v>
      </c>
      <c r="K293" s="10"/>
      <c r="L293" s="10"/>
      <c r="M293" s="10"/>
      <c r="N293" s="10">
        <v>0</v>
      </c>
      <c r="O293" s="10"/>
      <c r="P293" s="10"/>
      <c r="Q293" s="10"/>
      <c r="R293" s="26"/>
      <c r="S293" s="81"/>
    </row>
    <row r="294" spans="1:19" s="11" customFormat="1" ht="18.75">
      <c r="A294" s="42" t="s">
        <v>559</v>
      </c>
      <c r="B294" s="15" t="s">
        <v>128</v>
      </c>
      <c r="C294" s="15" t="s">
        <v>124</v>
      </c>
      <c r="D294" s="15" t="s">
        <v>558</v>
      </c>
      <c r="E294" s="15"/>
      <c r="F294" s="10">
        <f>F295</f>
        <v>350.1</v>
      </c>
      <c r="G294" s="10">
        <f aca="true" t="shared" si="139" ref="G294:Q294">G295</f>
        <v>0</v>
      </c>
      <c r="H294" s="10">
        <f t="shared" si="139"/>
        <v>350.1</v>
      </c>
      <c r="I294" s="10">
        <f t="shared" si="139"/>
        <v>0</v>
      </c>
      <c r="J294" s="10">
        <f t="shared" si="139"/>
        <v>100</v>
      </c>
      <c r="K294" s="10">
        <f t="shared" si="139"/>
        <v>0</v>
      </c>
      <c r="L294" s="10">
        <f t="shared" si="139"/>
        <v>100</v>
      </c>
      <c r="M294" s="10">
        <f t="shared" si="139"/>
        <v>0</v>
      </c>
      <c r="N294" s="10">
        <f t="shared" si="139"/>
        <v>200</v>
      </c>
      <c r="O294" s="10">
        <f t="shared" si="139"/>
        <v>0</v>
      </c>
      <c r="P294" s="10">
        <f t="shared" si="139"/>
        <v>200</v>
      </c>
      <c r="Q294" s="10">
        <f t="shared" si="139"/>
        <v>0</v>
      </c>
      <c r="R294" s="26"/>
      <c r="S294" s="81"/>
    </row>
    <row r="295" spans="1:19" s="11" customFormat="1" ht="37.5">
      <c r="A295" s="42" t="s">
        <v>92</v>
      </c>
      <c r="B295" s="15" t="s">
        <v>128</v>
      </c>
      <c r="C295" s="15" t="s">
        <v>124</v>
      </c>
      <c r="D295" s="15" t="s">
        <v>558</v>
      </c>
      <c r="E295" s="15" t="s">
        <v>177</v>
      </c>
      <c r="F295" s="10">
        <f>G295+H294+I295</f>
        <v>350.1</v>
      </c>
      <c r="G295" s="10"/>
      <c r="H295" s="10">
        <v>350.1</v>
      </c>
      <c r="I295" s="10"/>
      <c r="J295" s="10">
        <f>K295+L295+M295</f>
        <v>100</v>
      </c>
      <c r="K295" s="10"/>
      <c r="L295" s="10">
        <v>100</v>
      </c>
      <c r="M295" s="10"/>
      <c r="N295" s="10">
        <f>O295+P295+Q295</f>
        <v>200</v>
      </c>
      <c r="O295" s="10"/>
      <c r="P295" s="10">
        <v>200</v>
      </c>
      <c r="Q295" s="10"/>
      <c r="R295" s="26"/>
      <c r="S295" s="81"/>
    </row>
    <row r="296" spans="1:19" s="11" customFormat="1" ht="18.75">
      <c r="A296" s="42" t="s">
        <v>663</v>
      </c>
      <c r="B296" s="15" t="s">
        <v>128</v>
      </c>
      <c r="C296" s="15" t="s">
        <v>124</v>
      </c>
      <c r="D296" s="15" t="s">
        <v>662</v>
      </c>
      <c r="E296" s="15"/>
      <c r="F296" s="10">
        <f>F297</f>
        <v>620</v>
      </c>
      <c r="G296" s="10">
        <f aca="true" t="shared" si="140" ref="G296:N296">G297</f>
        <v>434</v>
      </c>
      <c r="H296" s="10">
        <f t="shared" si="140"/>
        <v>148.8</v>
      </c>
      <c r="I296" s="10">
        <f t="shared" si="140"/>
        <v>37.2</v>
      </c>
      <c r="J296" s="10">
        <f t="shared" si="140"/>
        <v>0</v>
      </c>
      <c r="K296" s="10">
        <f t="shared" si="140"/>
        <v>0</v>
      </c>
      <c r="L296" s="10">
        <f t="shared" si="140"/>
        <v>0</v>
      </c>
      <c r="M296" s="10">
        <f t="shared" si="140"/>
        <v>0</v>
      </c>
      <c r="N296" s="10">
        <f t="shared" si="140"/>
        <v>0</v>
      </c>
      <c r="O296" s="10"/>
      <c r="P296" s="10"/>
      <c r="Q296" s="10"/>
      <c r="R296" s="26"/>
      <c r="S296" s="81"/>
    </row>
    <row r="297" spans="1:19" s="11" customFormat="1" ht="37.5">
      <c r="A297" s="42" t="s">
        <v>92</v>
      </c>
      <c r="B297" s="15" t="s">
        <v>128</v>
      </c>
      <c r="C297" s="15" t="s">
        <v>124</v>
      </c>
      <c r="D297" s="15" t="s">
        <v>662</v>
      </c>
      <c r="E297" s="15" t="s">
        <v>177</v>
      </c>
      <c r="F297" s="10">
        <f>G297+H297+I297</f>
        <v>620</v>
      </c>
      <c r="G297" s="10">
        <v>434</v>
      </c>
      <c r="H297" s="10">
        <v>148.8</v>
      </c>
      <c r="I297" s="10">
        <v>37.2</v>
      </c>
      <c r="J297" s="10">
        <v>0</v>
      </c>
      <c r="K297" s="10"/>
      <c r="L297" s="10"/>
      <c r="M297" s="10"/>
      <c r="N297" s="10">
        <v>0</v>
      </c>
      <c r="O297" s="10"/>
      <c r="P297" s="10"/>
      <c r="Q297" s="10"/>
      <c r="R297" s="26"/>
      <c r="S297" s="81"/>
    </row>
    <row r="298" spans="1:19" s="11" customFormat="1" ht="18.75">
      <c r="A298" s="42" t="s">
        <v>165</v>
      </c>
      <c r="B298" s="15" t="s">
        <v>128</v>
      </c>
      <c r="C298" s="15" t="s">
        <v>124</v>
      </c>
      <c r="D298" s="29" t="s">
        <v>33</v>
      </c>
      <c r="E298" s="15"/>
      <c r="F298" s="10">
        <f>F299</f>
        <v>40</v>
      </c>
      <c r="G298" s="10">
        <f aca="true" t="shared" si="141" ref="G298:Q299">G299</f>
        <v>0</v>
      </c>
      <c r="H298" s="10">
        <f t="shared" si="141"/>
        <v>40</v>
      </c>
      <c r="I298" s="10">
        <f t="shared" si="141"/>
        <v>0</v>
      </c>
      <c r="J298" s="10">
        <f t="shared" si="141"/>
        <v>40</v>
      </c>
      <c r="K298" s="10">
        <f t="shared" si="141"/>
        <v>0</v>
      </c>
      <c r="L298" s="10">
        <f t="shared" si="141"/>
        <v>40</v>
      </c>
      <c r="M298" s="10">
        <f t="shared" si="141"/>
        <v>0</v>
      </c>
      <c r="N298" s="10">
        <f t="shared" si="141"/>
        <v>40</v>
      </c>
      <c r="O298" s="10">
        <f t="shared" si="141"/>
        <v>0</v>
      </c>
      <c r="P298" s="10">
        <f t="shared" si="141"/>
        <v>40</v>
      </c>
      <c r="Q298" s="10">
        <f t="shared" si="141"/>
        <v>0</v>
      </c>
      <c r="R298" s="26"/>
      <c r="S298" s="81"/>
    </row>
    <row r="299" spans="1:19" s="11" customFormat="1" ht="18.75">
      <c r="A299" s="42" t="s">
        <v>305</v>
      </c>
      <c r="B299" s="15" t="s">
        <v>128</v>
      </c>
      <c r="C299" s="15" t="s">
        <v>124</v>
      </c>
      <c r="D299" s="29" t="s">
        <v>343</v>
      </c>
      <c r="E299" s="15"/>
      <c r="F299" s="10">
        <f>F300</f>
        <v>40</v>
      </c>
      <c r="G299" s="10">
        <f t="shared" si="141"/>
        <v>0</v>
      </c>
      <c r="H299" s="10">
        <f t="shared" si="141"/>
        <v>40</v>
      </c>
      <c r="I299" s="10">
        <f t="shared" si="141"/>
        <v>0</v>
      </c>
      <c r="J299" s="10">
        <f t="shared" si="141"/>
        <v>40</v>
      </c>
      <c r="K299" s="10">
        <f t="shared" si="141"/>
        <v>0</v>
      </c>
      <c r="L299" s="10">
        <f t="shared" si="141"/>
        <v>40</v>
      </c>
      <c r="M299" s="10">
        <f t="shared" si="141"/>
        <v>0</v>
      </c>
      <c r="N299" s="10">
        <f t="shared" si="141"/>
        <v>40</v>
      </c>
      <c r="O299" s="10">
        <f t="shared" si="141"/>
        <v>0</v>
      </c>
      <c r="P299" s="10">
        <f t="shared" si="141"/>
        <v>40</v>
      </c>
      <c r="Q299" s="10">
        <f t="shared" si="141"/>
        <v>0</v>
      </c>
      <c r="R299" s="26"/>
      <c r="S299" s="81"/>
    </row>
    <row r="300" spans="1:21" s="11" customFormat="1" ht="37.5">
      <c r="A300" s="42" t="s">
        <v>92</v>
      </c>
      <c r="B300" s="15" t="s">
        <v>128</v>
      </c>
      <c r="C300" s="15" t="s">
        <v>124</v>
      </c>
      <c r="D300" s="29" t="s">
        <v>34</v>
      </c>
      <c r="E300" s="15" t="s">
        <v>177</v>
      </c>
      <c r="F300" s="10">
        <f>G300+H300+I300</f>
        <v>40</v>
      </c>
      <c r="G300" s="10"/>
      <c r="H300" s="10">
        <f>120-80</f>
        <v>40</v>
      </c>
      <c r="I300" s="10"/>
      <c r="J300" s="10">
        <f>K300+L300+M300</f>
        <v>40</v>
      </c>
      <c r="K300" s="10"/>
      <c r="L300" s="10">
        <v>40</v>
      </c>
      <c r="M300" s="10"/>
      <c r="N300" s="10">
        <f>O300+P300+Q300</f>
        <v>40</v>
      </c>
      <c r="O300" s="10"/>
      <c r="P300" s="10">
        <v>40</v>
      </c>
      <c r="Q300" s="10"/>
      <c r="R300" s="26"/>
      <c r="S300" s="81"/>
      <c r="U300" s="11" t="s">
        <v>167</v>
      </c>
    </row>
    <row r="301" spans="1:19" s="11" customFormat="1" ht="18.75">
      <c r="A301" s="43" t="s">
        <v>416</v>
      </c>
      <c r="B301" s="12" t="s">
        <v>128</v>
      </c>
      <c r="C301" s="12" t="s">
        <v>123</v>
      </c>
      <c r="D301" s="130"/>
      <c r="E301" s="12"/>
      <c r="F301" s="13">
        <f>F302</f>
        <v>1760.7</v>
      </c>
      <c r="G301" s="13">
        <f aca="true" t="shared" si="142" ref="G301:Q302">G302</f>
        <v>1600.6</v>
      </c>
      <c r="H301" s="13">
        <f t="shared" si="142"/>
        <v>0</v>
      </c>
      <c r="I301" s="13">
        <f t="shared" si="142"/>
        <v>160.1</v>
      </c>
      <c r="J301" s="13">
        <f t="shared" si="142"/>
        <v>1272.6</v>
      </c>
      <c r="K301" s="13">
        <f t="shared" si="142"/>
        <v>1145.3</v>
      </c>
      <c r="L301" s="13">
        <f t="shared" si="142"/>
        <v>0</v>
      </c>
      <c r="M301" s="13">
        <f t="shared" si="142"/>
        <v>127.3</v>
      </c>
      <c r="N301" s="13">
        <f t="shared" si="142"/>
        <v>1272.6</v>
      </c>
      <c r="O301" s="13">
        <f t="shared" si="142"/>
        <v>1145.3</v>
      </c>
      <c r="P301" s="13">
        <f t="shared" si="142"/>
        <v>0</v>
      </c>
      <c r="Q301" s="13">
        <f t="shared" si="142"/>
        <v>127.3</v>
      </c>
      <c r="R301" s="26"/>
      <c r="S301" s="81"/>
    </row>
    <row r="302" spans="1:19" s="11" customFormat="1" ht="56.25">
      <c r="A302" s="42" t="s">
        <v>580</v>
      </c>
      <c r="B302" s="15" t="s">
        <v>128</v>
      </c>
      <c r="C302" s="15" t="s">
        <v>123</v>
      </c>
      <c r="D302" s="29" t="s">
        <v>417</v>
      </c>
      <c r="E302" s="15"/>
      <c r="F302" s="10">
        <f>F303</f>
        <v>1760.7</v>
      </c>
      <c r="G302" s="10">
        <f t="shared" si="142"/>
        <v>1600.6</v>
      </c>
      <c r="H302" s="10">
        <f t="shared" si="142"/>
        <v>0</v>
      </c>
      <c r="I302" s="10">
        <f t="shared" si="142"/>
        <v>160.1</v>
      </c>
      <c r="J302" s="10">
        <f t="shared" si="142"/>
        <v>1272.6</v>
      </c>
      <c r="K302" s="10">
        <f t="shared" si="142"/>
        <v>1145.3</v>
      </c>
      <c r="L302" s="10">
        <f t="shared" si="142"/>
        <v>0</v>
      </c>
      <c r="M302" s="10">
        <f t="shared" si="142"/>
        <v>127.3</v>
      </c>
      <c r="N302" s="10">
        <f t="shared" si="142"/>
        <v>1272.6</v>
      </c>
      <c r="O302" s="10">
        <f t="shared" si="142"/>
        <v>1145.3</v>
      </c>
      <c r="P302" s="10">
        <f t="shared" si="142"/>
        <v>0</v>
      </c>
      <c r="Q302" s="10">
        <f t="shared" si="142"/>
        <v>127.3</v>
      </c>
      <c r="R302" s="26"/>
      <c r="S302" s="81"/>
    </row>
    <row r="303" spans="1:19" s="11" customFormat="1" ht="37.5">
      <c r="A303" s="45" t="s">
        <v>523</v>
      </c>
      <c r="B303" s="15" t="s">
        <v>128</v>
      </c>
      <c r="C303" s="15" t="s">
        <v>123</v>
      </c>
      <c r="D303" s="29" t="s">
        <v>419</v>
      </c>
      <c r="E303" s="15"/>
      <c r="F303" s="10">
        <f>F304+F306</f>
        <v>1760.7</v>
      </c>
      <c r="G303" s="10">
        <f aca="true" t="shared" si="143" ref="G303:Q303">G304+G306</f>
        <v>1600.6</v>
      </c>
      <c r="H303" s="10">
        <f t="shared" si="143"/>
        <v>0</v>
      </c>
      <c r="I303" s="10">
        <f t="shared" si="143"/>
        <v>160.1</v>
      </c>
      <c r="J303" s="10">
        <f t="shared" si="143"/>
        <v>1272.6</v>
      </c>
      <c r="K303" s="10">
        <f t="shared" si="143"/>
        <v>1145.3</v>
      </c>
      <c r="L303" s="10">
        <f t="shared" si="143"/>
        <v>0</v>
      </c>
      <c r="M303" s="10">
        <f t="shared" si="143"/>
        <v>127.3</v>
      </c>
      <c r="N303" s="10">
        <f t="shared" si="143"/>
        <v>1272.6</v>
      </c>
      <c r="O303" s="10">
        <f t="shared" si="143"/>
        <v>1145.3</v>
      </c>
      <c r="P303" s="10">
        <f t="shared" si="143"/>
        <v>0</v>
      </c>
      <c r="Q303" s="10">
        <f t="shared" si="143"/>
        <v>127.3</v>
      </c>
      <c r="R303" s="26"/>
      <c r="S303" s="81"/>
    </row>
    <row r="304" spans="1:19" s="11" customFormat="1" ht="25.5" customHeight="1">
      <c r="A304" s="42" t="s">
        <v>500</v>
      </c>
      <c r="B304" s="15" t="s">
        <v>128</v>
      </c>
      <c r="C304" s="15" t="s">
        <v>123</v>
      </c>
      <c r="D304" s="29" t="s">
        <v>499</v>
      </c>
      <c r="E304" s="15"/>
      <c r="F304" s="10">
        <f>F305</f>
        <v>0</v>
      </c>
      <c r="G304" s="10">
        <f aca="true" t="shared" si="144" ref="G304:Q304">G305</f>
        <v>0</v>
      </c>
      <c r="H304" s="10">
        <f t="shared" si="144"/>
        <v>0</v>
      </c>
      <c r="I304" s="10">
        <f t="shared" si="144"/>
        <v>0</v>
      </c>
      <c r="J304" s="10">
        <f t="shared" si="144"/>
        <v>702.5999999999999</v>
      </c>
      <c r="K304" s="10">
        <f t="shared" si="144"/>
        <v>632.3</v>
      </c>
      <c r="L304" s="10">
        <f t="shared" si="144"/>
        <v>0</v>
      </c>
      <c r="M304" s="10">
        <f t="shared" si="144"/>
        <v>70.3</v>
      </c>
      <c r="N304" s="10">
        <f t="shared" si="144"/>
        <v>702.5999999999999</v>
      </c>
      <c r="O304" s="10">
        <f t="shared" si="144"/>
        <v>632.3</v>
      </c>
      <c r="P304" s="10">
        <f t="shared" si="144"/>
        <v>0</v>
      </c>
      <c r="Q304" s="10">
        <f t="shared" si="144"/>
        <v>70.3</v>
      </c>
      <c r="R304" s="26"/>
      <c r="S304" s="81"/>
    </row>
    <row r="305" spans="1:19" s="11" customFormat="1" ht="37.5">
      <c r="A305" s="42" t="s">
        <v>92</v>
      </c>
      <c r="B305" s="15" t="s">
        <v>128</v>
      </c>
      <c r="C305" s="15" t="s">
        <v>123</v>
      </c>
      <c r="D305" s="29" t="s">
        <v>499</v>
      </c>
      <c r="E305" s="15" t="s">
        <v>177</v>
      </c>
      <c r="F305" s="10">
        <f>G305+H305+I305</f>
        <v>0</v>
      </c>
      <c r="G305" s="10"/>
      <c r="H305" s="10"/>
      <c r="I305" s="10"/>
      <c r="J305" s="10">
        <f>K305+L305+M305</f>
        <v>702.5999999999999</v>
      </c>
      <c r="K305" s="10">
        <v>632.3</v>
      </c>
      <c r="L305" s="10"/>
      <c r="M305" s="10">
        <v>70.3</v>
      </c>
      <c r="N305" s="10">
        <f>O305+P305+Q305</f>
        <v>702.5999999999999</v>
      </c>
      <c r="O305" s="10">
        <v>632.3</v>
      </c>
      <c r="P305" s="10"/>
      <c r="Q305" s="10">
        <v>70.3</v>
      </c>
      <c r="R305" s="26"/>
      <c r="S305" s="81"/>
    </row>
    <row r="306" spans="1:19" s="11" customFormat="1" ht="30.75" customHeight="1">
      <c r="A306" s="42" t="s">
        <v>418</v>
      </c>
      <c r="B306" s="15" t="s">
        <v>128</v>
      </c>
      <c r="C306" s="15" t="s">
        <v>123</v>
      </c>
      <c r="D306" s="29" t="s">
        <v>420</v>
      </c>
      <c r="E306" s="15"/>
      <c r="F306" s="10">
        <f>F307</f>
        <v>1760.7</v>
      </c>
      <c r="G306" s="10">
        <f aca="true" t="shared" si="145" ref="G306:Q306">G307</f>
        <v>1600.6</v>
      </c>
      <c r="H306" s="10">
        <f t="shared" si="145"/>
        <v>0</v>
      </c>
      <c r="I306" s="10">
        <f t="shared" si="145"/>
        <v>160.1</v>
      </c>
      <c r="J306" s="10">
        <f t="shared" si="145"/>
        <v>570</v>
      </c>
      <c r="K306" s="10">
        <f t="shared" si="145"/>
        <v>513</v>
      </c>
      <c r="L306" s="10">
        <f t="shared" si="145"/>
        <v>0</v>
      </c>
      <c r="M306" s="10">
        <f t="shared" si="145"/>
        <v>57</v>
      </c>
      <c r="N306" s="10">
        <f t="shared" si="145"/>
        <v>570</v>
      </c>
      <c r="O306" s="10">
        <f t="shared" si="145"/>
        <v>513</v>
      </c>
      <c r="P306" s="10">
        <f t="shared" si="145"/>
        <v>0</v>
      </c>
      <c r="Q306" s="10">
        <f t="shared" si="145"/>
        <v>57</v>
      </c>
      <c r="R306" s="26"/>
      <c r="S306" s="81"/>
    </row>
    <row r="307" spans="1:19" s="11" customFormat="1" ht="37.5">
      <c r="A307" s="42" t="s">
        <v>92</v>
      </c>
      <c r="B307" s="15" t="s">
        <v>128</v>
      </c>
      <c r="C307" s="15" t="s">
        <v>123</v>
      </c>
      <c r="D307" s="29" t="s">
        <v>420</v>
      </c>
      <c r="E307" s="15" t="s">
        <v>177</v>
      </c>
      <c r="F307" s="10">
        <v>1760.7</v>
      </c>
      <c r="G307" s="10">
        <v>1600.6</v>
      </c>
      <c r="H307" s="10"/>
      <c r="I307" s="10">
        <v>160.1</v>
      </c>
      <c r="J307" s="10">
        <f>K307+M307+L307</f>
        <v>570</v>
      </c>
      <c r="K307" s="10">
        <v>513</v>
      </c>
      <c r="L307" s="10"/>
      <c r="M307" s="10">
        <v>57</v>
      </c>
      <c r="N307" s="10">
        <f>O307+Q307+P307</f>
        <v>570</v>
      </c>
      <c r="O307" s="18">
        <v>513</v>
      </c>
      <c r="P307" s="18"/>
      <c r="Q307" s="18">
        <v>57</v>
      </c>
      <c r="R307" s="26"/>
      <c r="S307" s="81"/>
    </row>
    <row r="308" spans="1:19" s="11" customFormat="1" ht="18.75">
      <c r="A308" s="43" t="s">
        <v>140</v>
      </c>
      <c r="B308" s="12" t="s">
        <v>136</v>
      </c>
      <c r="C308" s="12" t="s">
        <v>400</v>
      </c>
      <c r="D308" s="12"/>
      <c r="E308" s="12"/>
      <c r="F308" s="13">
        <f>F309</f>
        <v>420.70000000000005</v>
      </c>
      <c r="G308" s="13">
        <f aca="true" t="shared" si="146" ref="G308:Q309">G309</f>
        <v>245.1</v>
      </c>
      <c r="H308" s="13">
        <f t="shared" si="146"/>
        <v>175.60000000000002</v>
      </c>
      <c r="I308" s="13">
        <f t="shared" si="146"/>
        <v>0</v>
      </c>
      <c r="J308" s="13">
        <f t="shared" si="146"/>
        <v>788.9</v>
      </c>
      <c r="K308" s="13">
        <f t="shared" si="146"/>
        <v>238.89999999999998</v>
      </c>
      <c r="L308" s="13">
        <f t="shared" si="146"/>
        <v>550</v>
      </c>
      <c r="M308" s="13">
        <f t="shared" si="146"/>
        <v>0</v>
      </c>
      <c r="N308" s="13">
        <f t="shared" si="146"/>
        <v>889</v>
      </c>
      <c r="O308" s="13">
        <f t="shared" si="146"/>
        <v>239</v>
      </c>
      <c r="P308" s="13">
        <f t="shared" si="146"/>
        <v>650</v>
      </c>
      <c r="Q308" s="13">
        <f t="shared" si="146"/>
        <v>0</v>
      </c>
      <c r="R308" s="26"/>
      <c r="S308" s="81"/>
    </row>
    <row r="309" spans="1:19" s="11" customFormat="1" ht="18.75">
      <c r="A309" s="43" t="s">
        <v>163</v>
      </c>
      <c r="B309" s="12" t="s">
        <v>136</v>
      </c>
      <c r="C309" s="12" t="s">
        <v>128</v>
      </c>
      <c r="D309" s="12"/>
      <c r="E309" s="12"/>
      <c r="F309" s="13">
        <f>F310</f>
        <v>420.70000000000005</v>
      </c>
      <c r="G309" s="13">
        <f t="shared" si="146"/>
        <v>245.1</v>
      </c>
      <c r="H309" s="13">
        <f t="shared" si="146"/>
        <v>175.60000000000002</v>
      </c>
      <c r="I309" s="13">
        <f t="shared" si="146"/>
        <v>0</v>
      </c>
      <c r="J309" s="13">
        <f t="shared" si="146"/>
        <v>788.9</v>
      </c>
      <c r="K309" s="13">
        <f t="shared" si="146"/>
        <v>238.89999999999998</v>
      </c>
      <c r="L309" s="13">
        <f t="shared" si="146"/>
        <v>550</v>
      </c>
      <c r="M309" s="13">
        <f t="shared" si="146"/>
        <v>0</v>
      </c>
      <c r="N309" s="13">
        <f t="shared" si="146"/>
        <v>889</v>
      </c>
      <c r="O309" s="13">
        <f t="shared" si="146"/>
        <v>239</v>
      </c>
      <c r="P309" s="13">
        <f t="shared" si="146"/>
        <v>650</v>
      </c>
      <c r="Q309" s="13">
        <f t="shared" si="146"/>
        <v>0</v>
      </c>
      <c r="R309" s="26"/>
      <c r="S309" s="81"/>
    </row>
    <row r="310" spans="1:19" s="11" customFormat="1" ht="56.25">
      <c r="A310" s="42" t="s">
        <v>469</v>
      </c>
      <c r="B310" s="15" t="s">
        <v>136</v>
      </c>
      <c r="C310" s="15" t="s">
        <v>128</v>
      </c>
      <c r="D310" s="15" t="s">
        <v>252</v>
      </c>
      <c r="E310" s="15"/>
      <c r="F310" s="10">
        <f>F311</f>
        <v>420.70000000000005</v>
      </c>
      <c r="G310" s="10">
        <f aca="true" t="shared" si="147" ref="G310:Q310">G311</f>
        <v>245.1</v>
      </c>
      <c r="H310" s="10">
        <f t="shared" si="147"/>
        <v>175.60000000000002</v>
      </c>
      <c r="I310" s="10">
        <f t="shared" si="147"/>
        <v>0</v>
      </c>
      <c r="J310" s="10">
        <f t="shared" si="147"/>
        <v>788.9</v>
      </c>
      <c r="K310" s="10">
        <f t="shared" si="147"/>
        <v>238.89999999999998</v>
      </c>
      <c r="L310" s="10">
        <f t="shared" si="147"/>
        <v>550</v>
      </c>
      <c r="M310" s="10">
        <f t="shared" si="147"/>
        <v>0</v>
      </c>
      <c r="N310" s="10">
        <f t="shared" si="147"/>
        <v>889</v>
      </c>
      <c r="O310" s="10">
        <f t="shared" si="147"/>
        <v>239</v>
      </c>
      <c r="P310" s="10">
        <f t="shared" si="147"/>
        <v>650</v>
      </c>
      <c r="Q310" s="10">
        <f t="shared" si="147"/>
        <v>0</v>
      </c>
      <c r="R310" s="26"/>
      <c r="S310" s="81"/>
    </row>
    <row r="311" spans="1:19" s="11" customFormat="1" ht="56.25">
      <c r="A311" s="42" t="s">
        <v>472</v>
      </c>
      <c r="B311" s="15" t="s">
        <v>136</v>
      </c>
      <c r="C311" s="15" t="s">
        <v>128</v>
      </c>
      <c r="D311" s="15" t="s">
        <v>12</v>
      </c>
      <c r="E311" s="15"/>
      <c r="F311" s="10">
        <f>F312+F316+F319</f>
        <v>420.70000000000005</v>
      </c>
      <c r="G311" s="10">
        <f aca="true" t="shared" si="148" ref="G311:Q311">G312+G316+G319</f>
        <v>245.1</v>
      </c>
      <c r="H311" s="10">
        <f t="shared" si="148"/>
        <v>175.60000000000002</v>
      </c>
      <c r="I311" s="10">
        <f t="shared" si="148"/>
        <v>0</v>
      </c>
      <c r="J311" s="10">
        <f t="shared" si="148"/>
        <v>788.9</v>
      </c>
      <c r="K311" s="10">
        <f t="shared" si="148"/>
        <v>238.89999999999998</v>
      </c>
      <c r="L311" s="10">
        <f t="shared" si="148"/>
        <v>550</v>
      </c>
      <c r="M311" s="10">
        <f t="shared" si="148"/>
        <v>0</v>
      </c>
      <c r="N311" s="10">
        <f t="shared" si="148"/>
        <v>889</v>
      </c>
      <c r="O311" s="10">
        <f t="shared" si="148"/>
        <v>239</v>
      </c>
      <c r="P311" s="10">
        <f t="shared" si="148"/>
        <v>650</v>
      </c>
      <c r="Q311" s="10">
        <f t="shared" si="148"/>
        <v>0</v>
      </c>
      <c r="R311" s="26"/>
      <c r="S311" s="81"/>
    </row>
    <row r="312" spans="1:19" s="11" customFormat="1" ht="37.5">
      <c r="A312" s="42" t="s">
        <v>85</v>
      </c>
      <c r="B312" s="15" t="s">
        <v>136</v>
      </c>
      <c r="C312" s="15" t="s">
        <v>128</v>
      </c>
      <c r="D312" s="15" t="s">
        <v>84</v>
      </c>
      <c r="E312" s="15"/>
      <c r="F312" s="10">
        <f>F313</f>
        <v>0</v>
      </c>
      <c r="G312" s="10">
        <f aca="true" t="shared" si="149" ref="G312:Q312">G313</f>
        <v>0</v>
      </c>
      <c r="H312" s="10">
        <f t="shared" si="149"/>
        <v>0</v>
      </c>
      <c r="I312" s="10">
        <f t="shared" si="149"/>
        <v>0</v>
      </c>
      <c r="J312" s="10">
        <f t="shared" si="149"/>
        <v>150</v>
      </c>
      <c r="K312" s="10">
        <f t="shared" si="149"/>
        <v>0</v>
      </c>
      <c r="L312" s="10">
        <f t="shared" si="149"/>
        <v>150</v>
      </c>
      <c r="M312" s="10">
        <f t="shared" si="149"/>
        <v>0</v>
      </c>
      <c r="N312" s="10">
        <f t="shared" si="149"/>
        <v>250</v>
      </c>
      <c r="O312" s="10">
        <f t="shared" si="149"/>
        <v>0</v>
      </c>
      <c r="P312" s="10">
        <f t="shared" si="149"/>
        <v>250</v>
      </c>
      <c r="Q312" s="10">
        <f t="shared" si="149"/>
        <v>0</v>
      </c>
      <c r="R312" s="26"/>
      <c r="S312" s="81"/>
    </row>
    <row r="313" spans="1:19" s="11" customFormat="1" ht="18.75">
      <c r="A313" s="42" t="s">
        <v>385</v>
      </c>
      <c r="B313" s="15" t="s">
        <v>136</v>
      </c>
      <c r="C313" s="15" t="s">
        <v>128</v>
      </c>
      <c r="D313" s="15" t="s">
        <v>387</v>
      </c>
      <c r="E313" s="15"/>
      <c r="F313" s="10">
        <f>F314+F315</f>
        <v>0</v>
      </c>
      <c r="G313" s="10">
        <f aca="true" t="shared" si="150" ref="G313:Q313">G314+G315</f>
        <v>0</v>
      </c>
      <c r="H313" s="10">
        <f t="shared" si="150"/>
        <v>0</v>
      </c>
      <c r="I313" s="10">
        <f t="shared" si="150"/>
        <v>0</v>
      </c>
      <c r="J313" s="10">
        <f t="shared" si="150"/>
        <v>150</v>
      </c>
      <c r="K313" s="10">
        <f t="shared" si="150"/>
        <v>0</v>
      </c>
      <c r="L313" s="10">
        <f t="shared" si="150"/>
        <v>150</v>
      </c>
      <c r="M313" s="10">
        <f t="shared" si="150"/>
        <v>0</v>
      </c>
      <c r="N313" s="10">
        <f t="shared" si="150"/>
        <v>250</v>
      </c>
      <c r="O313" s="10">
        <f t="shared" si="150"/>
        <v>0</v>
      </c>
      <c r="P313" s="10">
        <f t="shared" si="150"/>
        <v>250</v>
      </c>
      <c r="Q313" s="10">
        <f t="shared" si="150"/>
        <v>0</v>
      </c>
      <c r="R313" s="26"/>
      <c r="S313" s="81"/>
    </row>
    <row r="314" spans="1:19" s="11" customFormat="1" ht="18.75">
      <c r="A314" s="42" t="s">
        <v>353</v>
      </c>
      <c r="B314" s="15" t="s">
        <v>136</v>
      </c>
      <c r="C314" s="15" t="s">
        <v>128</v>
      </c>
      <c r="D314" s="15" t="s">
        <v>387</v>
      </c>
      <c r="E314" s="15" t="s">
        <v>183</v>
      </c>
      <c r="F314" s="10">
        <v>0</v>
      </c>
      <c r="G314" s="10"/>
      <c r="H314" s="10">
        <v>0</v>
      </c>
      <c r="I314" s="10"/>
      <c r="J314" s="10">
        <f>K314+L314+M314</f>
        <v>150</v>
      </c>
      <c r="K314" s="10"/>
      <c r="L314" s="10">
        <v>150</v>
      </c>
      <c r="M314" s="10"/>
      <c r="N314" s="10">
        <f>O314+P314+Q314</f>
        <v>150</v>
      </c>
      <c r="O314" s="10"/>
      <c r="P314" s="10">
        <v>150</v>
      </c>
      <c r="Q314" s="10"/>
      <c r="R314" s="26"/>
      <c r="S314" s="81"/>
    </row>
    <row r="315" spans="1:19" s="11" customFormat="1" ht="37.5">
      <c r="A315" s="42" t="s">
        <v>92</v>
      </c>
      <c r="B315" s="15" t="s">
        <v>136</v>
      </c>
      <c r="C315" s="15" t="s">
        <v>128</v>
      </c>
      <c r="D315" s="15" t="s">
        <v>387</v>
      </c>
      <c r="E315" s="15" t="s">
        <v>177</v>
      </c>
      <c r="F315" s="10">
        <f>G315+H315+I315</f>
        <v>0</v>
      </c>
      <c r="G315" s="10"/>
      <c r="H315" s="10"/>
      <c r="I315" s="10"/>
      <c r="J315" s="10">
        <f>K315+L315+M315</f>
        <v>0</v>
      </c>
      <c r="K315" s="10"/>
      <c r="L315" s="10"/>
      <c r="M315" s="10"/>
      <c r="N315" s="10">
        <f>O315+P315+Q315</f>
        <v>100</v>
      </c>
      <c r="O315" s="10"/>
      <c r="P315" s="10">
        <v>100</v>
      </c>
      <c r="Q315" s="10"/>
      <c r="R315" s="26"/>
      <c r="S315" s="81"/>
    </row>
    <row r="316" spans="1:19" s="11" customFormat="1" ht="37.5" customHeight="1">
      <c r="A316" s="42" t="s">
        <v>14</v>
      </c>
      <c r="B316" s="15" t="s">
        <v>136</v>
      </c>
      <c r="C316" s="15" t="s">
        <v>128</v>
      </c>
      <c r="D316" s="15" t="s">
        <v>13</v>
      </c>
      <c r="E316" s="15"/>
      <c r="F316" s="10">
        <f>F317</f>
        <v>175.60000000000002</v>
      </c>
      <c r="G316" s="10">
        <f aca="true" t="shared" si="151" ref="G316:Q317">G317</f>
        <v>0</v>
      </c>
      <c r="H316" s="10">
        <f t="shared" si="151"/>
        <v>175.60000000000002</v>
      </c>
      <c r="I316" s="10">
        <f t="shared" si="151"/>
        <v>0</v>
      </c>
      <c r="J316" s="10">
        <f t="shared" si="151"/>
        <v>400</v>
      </c>
      <c r="K316" s="10">
        <f t="shared" si="151"/>
        <v>0</v>
      </c>
      <c r="L316" s="10">
        <f t="shared" si="151"/>
        <v>400</v>
      </c>
      <c r="M316" s="10">
        <f t="shared" si="151"/>
        <v>0</v>
      </c>
      <c r="N316" s="10">
        <f t="shared" si="151"/>
        <v>400</v>
      </c>
      <c r="O316" s="10">
        <f t="shared" si="151"/>
        <v>0</v>
      </c>
      <c r="P316" s="10">
        <f t="shared" si="151"/>
        <v>400</v>
      </c>
      <c r="Q316" s="10">
        <f t="shared" si="151"/>
        <v>0</v>
      </c>
      <c r="R316" s="26"/>
      <c r="S316" s="81"/>
    </row>
    <row r="317" spans="1:19" s="11" customFormat="1" ht="37.5">
      <c r="A317" s="42" t="s">
        <v>216</v>
      </c>
      <c r="B317" s="15" t="s">
        <v>136</v>
      </c>
      <c r="C317" s="15" t="s">
        <v>128</v>
      </c>
      <c r="D317" s="15" t="s">
        <v>30</v>
      </c>
      <c r="E317" s="15"/>
      <c r="F317" s="10">
        <f>F318</f>
        <v>175.60000000000002</v>
      </c>
      <c r="G317" s="10">
        <f t="shared" si="151"/>
        <v>0</v>
      </c>
      <c r="H317" s="10">
        <f t="shared" si="151"/>
        <v>175.60000000000002</v>
      </c>
      <c r="I317" s="10">
        <f t="shared" si="151"/>
        <v>0</v>
      </c>
      <c r="J317" s="10">
        <f t="shared" si="151"/>
        <v>400</v>
      </c>
      <c r="K317" s="10">
        <f t="shared" si="151"/>
        <v>0</v>
      </c>
      <c r="L317" s="10">
        <f t="shared" si="151"/>
        <v>400</v>
      </c>
      <c r="M317" s="10">
        <f t="shared" si="151"/>
        <v>0</v>
      </c>
      <c r="N317" s="10">
        <f t="shared" si="151"/>
        <v>400</v>
      </c>
      <c r="O317" s="10">
        <f t="shared" si="151"/>
        <v>0</v>
      </c>
      <c r="P317" s="10">
        <f t="shared" si="151"/>
        <v>400</v>
      </c>
      <c r="Q317" s="10">
        <f t="shared" si="151"/>
        <v>0</v>
      </c>
      <c r="R317" s="26"/>
      <c r="S317" s="81"/>
    </row>
    <row r="318" spans="1:19" s="11" customFormat="1" ht="37.5">
      <c r="A318" s="42" t="s">
        <v>92</v>
      </c>
      <c r="B318" s="15" t="s">
        <v>136</v>
      </c>
      <c r="C318" s="15" t="s">
        <v>128</v>
      </c>
      <c r="D318" s="15" t="s">
        <v>30</v>
      </c>
      <c r="E318" s="15" t="s">
        <v>177</v>
      </c>
      <c r="F318" s="10">
        <f>G318+H318+I318</f>
        <v>175.60000000000002</v>
      </c>
      <c r="G318" s="10"/>
      <c r="H318" s="10">
        <f>220.5-2.6-42.3</f>
        <v>175.60000000000002</v>
      </c>
      <c r="I318" s="10"/>
      <c r="J318" s="10">
        <f>K318+L318+M318</f>
        <v>400</v>
      </c>
      <c r="K318" s="10"/>
      <c r="L318" s="10">
        <v>400</v>
      </c>
      <c r="M318" s="10"/>
      <c r="N318" s="10">
        <f>O318+P318+Q318</f>
        <v>400</v>
      </c>
      <c r="O318" s="82"/>
      <c r="P318" s="82">
        <v>400</v>
      </c>
      <c r="Q318" s="82"/>
      <c r="R318" s="26"/>
      <c r="S318" s="81"/>
    </row>
    <row r="319" spans="1:19" s="11" customFormat="1" ht="48" customHeight="1">
      <c r="A319" s="42" t="s">
        <v>473</v>
      </c>
      <c r="B319" s="15" t="s">
        <v>136</v>
      </c>
      <c r="C319" s="15" t="s">
        <v>128</v>
      </c>
      <c r="D319" s="15" t="s">
        <v>15</v>
      </c>
      <c r="E319" s="15"/>
      <c r="F319" s="10">
        <f>F320</f>
        <v>245.1</v>
      </c>
      <c r="G319" s="10">
        <f aca="true" t="shared" si="152" ref="G319:Q319">G320</f>
        <v>245.1</v>
      </c>
      <c r="H319" s="10">
        <f t="shared" si="152"/>
        <v>0</v>
      </c>
      <c r="I319" s="10">
        <f t="shared" si="152"/>
        <v>0</v>
      </c>
      <c r="J319" s="10">
        <f t="shared" si="152"/>
        <v>238.89999999999998</v>
      </c>
      <c r="K319" s="10">
        <f t="shared" si="152"/>
        <v>238.89999999999998</v>
      </c>
      <c r="L319" s="10">
        <f t="shared" si="152"/>
        <v>0</v>
      </c>
      <c r="M319" s="10">
        <f t="shared" si="152"/>
        <v>0</v>
      </c>
      <c r="N319" s="10">
        <f t="shared" si="152"/>
        <v>239</v>
      </c>
      <c r="O319" s="10">
        <f t="shared" si="152"/>
        <v>239</v>
      </c>
      <c r="P319" s="10">
        <f t="shared" si="152"/>
        <v>0</v>
      </c>
      <c r="Q319" s="10">
        <f t="shared" si="152"/>
        <v>0</v>
      </c>
      <c r="R319" s="26"/>
      <c r="S319" s="81"/>
    </row>
    <row r="320" spans="1:19" s="11" customFormat="1" ht="85.5" customHeight="1">
      <c r="A320" s="42" t="s">
        <v>441</v>
      </c>
      <c r="B320" s="15" t="s">
        <v>136</v>
      </c>
      <c r="C320" s="15" t="s">
        <v>128</v>
      </c>
      <c r="D320" s="15" t="s">
        <v>442</v>
      </c>
      <c r="E320" s="15"/>
      <c r="F320" s="10">
        <f>F321+F322</f>
        <v>245.1</v>
      </c>
      <c r="G320" s="10">
        <f aca="true" t="shared" si="153" ref="G320:Q320">G321+G322</f>
        <v>245.1</v>
      </c>
      <c r="H320" s="10">
        <f t="shared" si="153"/>
        <v>0</v>
      </c>
      <c r="I320" s="10">
        <f t="shared" si="153"/>
        <v>0</v>
      </c>
      <c r="J320" s="10">
        <f t="shared" si="153"/>
        <v>238.89999999999998</v>
      </c>
      <c r="K320" s="10">
        <f t="shared" si="153"/>
        <v>238.89999999999998</v>
      </c>
      <c r="L320" s="10">
        <f t="shared" si="153"/>
        <v>0</v>
      </c>
      <c r="M320" s="10">
        <f t="shared" si="153"/>
        <v>0</v>
      </c>
      <c r="N320" s="10">
        <f t="shared" si="153"/>
        <v>239</v>
      </c>
      <c r="O320" s="10">
        <f t="shared" si="153"/>
        <v>239</v>
      </c>
      <c r="P320" s="10">
        <f t="shared" si="153"/>
        <v>0</v>
      </c>
      <c r="Q320" s="10">
        <f t="shared" si="153"/>
        <v>0</v>
      </c>
      <c r="R320" s="26"/>
      <c r="S320" s="81"/>
    </row>
    <row r="321" spans="1:19" s="11" customFormat="1" ht="37.5">
      <c r="A321" s="42" t="s">
        <v>173</v>
      </c>
      <c r="B321" s="15" t="s">
        <v>136</v>
      </c>
      <c r="C321" s="15" t="s">
        <v>128</v>
      </c>
      <c r="D321" s="15" t="s">
        <v>443</v>
      </c>
      <c r="E321" s="15" t="s">
        <v>174</v>
      </c>
      <c r="F321" s="10">
        <f>G321+H321+I321</f>
        <v>187</v>
      </c>
      <c r="G321" s="10">
        <f>189.1-2.1</f>
        <v>187</v>
      </c>
      <c r="H321" s="10"/>
      <c r="I321" s="10"/>
      <c r="J321" s="10">
        <f>K321+L321+M321</f>
        <v>179.2</v>
      </c>
      <c r="K321" s="10">
        <v>179.2</v>
      </c>
      <c r="L321" s="10"/>
      <c r="M321" s="10"/>
      <c r="N321" s="10">
        <f>O321+P321+Q321</f>
        <v>179.2</v>
      </c>
      <c r="O321" s="10">
        <v>179.2</v>
      </c>
      <c r="P321" s="18"/>
      <c r="Q321" s="18"/>
      <c r="R321" s="26"/>
      <c r="S321" s="81"/>
    </row>
    <row r="322" spans="1:19" s="11" customFormat="1" ht="37.5">
      <c r="A322" s="42" t="s">
        <v>92</v>
      </c>
      <c r="B322" s="15" t="s">
        <v>136</v>
      </c>
      <c r="C322" s="15" t="s">
        <v>128</v>
      </c>
      <c r="D322" s="15" t="s">
        <v>443</v>
      </c>
      <c r="E322" s="15" t="s">
        <v>177</v>
      </c>
      <c r="F322" s="10">
        <f>G322+H322+I322</f>
        <v>58.1</v>
      </c>
      <c r="G322" s="10">
        <v>58.1</v>
      </c>
      <c r="H322" s="10"/>
      <c r="I322" s="10"/>
      <c r="J322" s="10">
        <f>K322+L322+M322</f>
        <v>59.7</v>
      </c>
      <c r="K322" s="10">
        <v>59.7</v>
      </c>
      <c r="L322" s="10"/>
      <c r="M322" s="10"/>
      <c r="N322" s="10">
        <f>O322+P322+Q322</f>
        <v>59.8</v>
      </c>
      <c r="O322" s="10">
        <v>59.8</v>
      </c>
      <c r="P322" s="18"/>
      <c r="Q322" s="18"/>
      <c r="R322" s="26"/>
      <c r="S322" s="81"/>
    </row>
    <row r="323" spans="1:19" s="11" customFormat="1" ht="18.75">
      <c r="A323" s="43" t="s">
        <v>130</v>
      </c>
      <c r="B323" s="12" t="s">
        <v>129</v>
      </c>
      <c r="C323" s="12" t="s">
        <v>400</v>
      </c>
      <c r="D323" s="12"/>
      <c r="E323" s="12"/>
      <c r="F323" s="13">
        <f aca="true" t="shared" si="154" ref="F323:Q323">F324+F340+F383+F403+F440</f>
        <v>613564.9</v>
      </c>
      <c r="G323" s="13">
        <f t="shared" si="154"/>
        <v>404135.5</v>
      </c>
      <c r="H323" s="13">
        <f t="shared" si="154"/>
        <v>209249</v>
      </c>
      <c r="I323" s="13">
        <f t="shared" si="154"/>
        <v>0</v>
      </c>
      <c r="J323" s="13">
        <f t="shared" si="154"/>
        <v>528737</v>
      </c>
      <c r="K323" s="13">
        <f t="shared" si="154"/>
        <v>335065.3</v>
      </c>
      <c r="L323" s="13">
        <f t="shared" si="154"/>
        <v>193671.7</v>
      </c>
      <c r="M323" s="13">
        <f t="shared" si="154"/>
        <v>0</v>
      </c>
      <c r="N323" s="13">
        <f t="shared" si="154"/>
        <v>534959.4</v>
      </c>
      <c r="O323" s="13">
        <f t="shared" si="154"/>
        <v>339459.3</v>
      </c>
      <c r="P323" s="13">
        <f t="shared" si="154"/>
        <v>195500.1</v>
      </c>
      <c r="Q323" s="13">
        <f t="shared" si="154"/>
        <v>0</v>
      </c>
      <c r="R323" s="26"/>
      <c r="S323" s="81"/>
    </row>
    <row r="324" spans="1:19" s="11" customFormat="1" ht="18.75">
      <c r="A324" s="43" t="s">
        <v>131</v>
      </c>
      <c r="B324" s="12" t="s">
        <v>129</v>
      </c>
      <c r="C324" s="12" t="s">
        <v>120</v>
      </c>
      <c r="D324" s="130"/>
      <c r="E324" s="12"/>
      <c r="F324" s="13">
        <f>F325</f>
        <v>144701.30000000002</v>
      </c>
      <c r="G324" s="13">
        <f aca="true" t="shared" si="155" ref="G324:Q324">G325</f>
        <v>109883.8</v>
      </c>
      <c r="H324" s="13">
        <f t="shared" si="155"/>
        <v>34817.5</v>
      </c>
      <c r="I324" s="13">
        <f t="shared" si="155"/>
        <v>0</v>
      </c>
      <c r="J324" s="13">
        <f t="shared" si="155"/>
        <v>134090.2</v>
      </c>
      <c r="K324" s="13">
        <f t="shared" si="155"/>
        <v>99724.6</v>
      </c>
      <c r="L324" s="13">
        <f t="shared" si="155"/>
        <v>34365.6</v>
      </c>
      <c r="M324" s="13">
        <f t="shared" si="155"/>
        <v>0</v>
      </c>
      <c r="N324" s="13">
        <f t="shared" si="155"/>
        <v>135090.2</v>
      </c>
      <c r="O324" s="13">
        <f t="shared" si="155"/>
        <v>99724.6</v>
      </c>
      <c r="P324" s="13">
        <f t="shared" si="155"/>
        <v>35365.6</v>
      </c>
      <c r="Q324" s="13">
        <f t="shared" si="155"/>
        <v>0</v>
      </c>
      <c r="R324" s="26"/>
      <c r="S324" s="81"/>
    </row>
    <row r="325" spans="1:19" s="11" customFormat="1" ht="37.5">
      <c r="A325" s="42" t="s">
        <v>501</v>
      </c>
      <c r="B325" s="15" t="s">
        <v>129</v>
      </c>
      <c r="C325" s="15" t="s">
        <v>120</v>
      </c>
      <c r="D325" s="29" t="s">
        <v>283</v>
      </c>
      <c r="E325" s="15"/>
      <c r="F325" s="10">
        <f>F326</f>
        <v>144701.30000000002</v>
      </c>
      <c r="G325" s="10">
        <f aca="true" t="shared" si="156" ref="G325:Q325">G326</f>
        <v>109883.8</v>
      </c>
      <c r="H325" s="10">
        <f t="shared" si="156"/>
        <v>34817.5</v>
      </c>
      <c r="I325" s="10">
        <f t="shared" si="156"/>
        <v>0</v>
      </c>
      <c r="J325" s="10">
        <f t="shared" si="156"/>
        <v>134090.2</v>
      </c>
      <c r="K325" s="10">
        <f t="shared" si="156"/>
        <v>99724.6</v>
      </c>
      <c r="L325" s="10">
        <f t="shared" si="156"/>
        <v>34365.6</v>
      </c>
      <c r="M325" s="10">
        <f t="shared" si="156"/>
        <v>0</v>
      </c>
      <c r="N325" s="10">
        <f t="shared" si="156"/>
        <v>135090.2</v>
      </c>
      <c r="O325" s="10">
        <f t="shared" si="156"/>
        <v>99724.6</v>
      </c>
      <c r="P325" s="10">
        <f t="shared" si="156"/>
        <v>35365.6</v>
      </c>
      <c r="Q325" s="10">
        <f t="shared" si="156"/>
        <v>0</v>
      </c>
      <c r="R325" s="26"/>
      <c r="S325" s="81"/>
    </row>
    <row r="326" spans="1:19" s="11" customFormat="1" ht="18.75">
      <c r="A326" s="42" t="s">
        <v>194</v>
      </c>
      <c r="B326" s="15" t="s">
        <v>129</v>
      </c>
      <c r="C326" s="15" t="s">
        <v>120</v>
      </c>
      <c r="D326" s="29" t="s">
        <v>289</v>
      </c>
      <c r="E326" s="15"/>
      <c r="F326" s="10">
        <f>F327+F337+F334</f>
        <v>144701.30000000002</v>
      </c>
      <c r="G326" s="10">
        <f aca="true" t="shared" si="157" ref="G326:N326">G327+G337+G334</f>
        <v>109883.8</v>
      </c>
      <c r="H326" s="10">
        <f t="shared" si="157"/>
        <v>34817.5</v>
      </c>
      <c r="I326" s="10">
        <f t="shared" si="157"/>
        <v>0</v>
      </c>
      <c r="J326" s="10">
        <f t="shared" si="157"/>
        <v>134090.2</v>
      </c>
      <c r="K326" s="10">
        <f t="shared" si="157"/>
        <v>99724.6</v>
      </c>
      <c r="L326" s="10">
        <f t="shared" si="157"/>
        <v>34365.6</v>
      </c>
      <c r="M326" s="10">
        <f t="shared" si="157"/>
        <v>0</v>
      </c>
      <c r="N326" s="10">
        <f t="shared" si="157"/>
        <v>135090.2</v>
      </c>
      <c r="O326" s="10">
        <f>O327+O337</f>
        <v>99724.6</v>
      </c>
      <c r="P326" s="10">
        <f>P327+P337</f>
        <v>35365.6</v>
      </c>
      <c r="Q326" s="10">
        <f>Q327+Q337</f>
        <v>0</v>
      </c>
      <c r="R326" s="26"/>
      <c r="S326" s="81"/>
    </row>
    <row r="327" spans="1:19" s="11" customFormat="1" ht="56.25">
      <c r="A327" s="42" t="s">
        <v>294</v>
      </c>
      <c r="B327" s="15" t="s">
        <v>129</v>
      </c>
      <c r="C327" s="15" t="s">
        <v>120</v>
      </c>
      <c r="D327" s="29" t="s">
        <v>290</v>
      </c>
      <c r="E327" s="15"/>
      <c r="F327" s="10">
        <f>F328+F332+F330</f>
        <v>128817.20000000001</v>
      </c>
      <c r="G327" s="10">
        <f aca="true" t="shared" si="158" ref="G327:Q327">G328+G332+G330</f>
        <v>94467.2</v>
      </c>
      <c r="H327" s="10">
        <f t="shared" si="158"/>
        <v>34350</v>
      </c>
      <c r="I327" s="10">
        <f t="shared" si="158"/>
        <v>0</v>
      </c>
      <c r="J327" s="10">
        <f t="shared" si="158"/>
        <v>133946.6</v>
      </c>
      <c r="K327" s="10">
        <f t="shared" si="158"/>
        <v>99581</v>
      </c>
      <c r="L327" s="10">
        <f t="shared" si="158"/>
        <v>34365.6</v>
      </c>
      <c r="M327" s="10">
        <f t="shared" si="158"/>
        <v>0</v>
      </c>
      <c r="N327" s="10">
        <f t="shared" si="158"/>
        <v>134946.6</v>
      </c>
      <c r="O327" s="10">
        <f t="shared" si="158"/>
        <v>99581</v>
      </c>
      <c r="P327" s="10">
        <f t="shared" si="158"/>
        <v>35365.6</v>
      </c>
      <c r="Q327" s="10">
        <f t="shared" si="158"/>
        <v>0</v>
      </c>
      <c r="R327" s="26"/>
      <c r="S327" s="81"/>
    </row>
    <row r="328" spans="1:19" s="11" customFormat="1" ht="18.75">
      <c r="A328" s="42" t="s">
        <v>132</v>
      </c>
      <c r="B328" s="15" t="s">
        <v>129</v>
      </c>
      <c r="C328" s="15" t="s">
        <v>120</v>
      </c>
      <c r="D328" s="29" t="s">
        <v>16</v>
      </c>
      <c r="E328" s="15"/>
      <c r="F328" s="10">
        <f>F329</f>
        <v>27243.9</v>
      </c>
      <c r="G328" s="10">
        <f aca="true" t="shared" si="159" ref="G328:Q328">G329</f>
        <v>0</v>
      </c>
      <c r="H328" s="10">
        <f t="shared" si="159"/>
        <v>27243.9</v>
      </c>
      <c r="I328" s="10">
        <f t="shared" si="159"/>
        <v>0</v>
      </c>
      <c r="J328" s="10">
        <f t="shared" si="159"/>
        <v>27700</v>
      </c>
      <c r="K328" s="10">
        <f t="shared" si="159"/>
        <v>0</v>
      </c>
      <c r="L328" s="10">
        <f t="shared" si="159"/>
        <v>27700</v>
      </c>
      <c r="M328" s="10">
        <f t="shared" si="159"/>
        <v>0</v>
      </c>
      <c r="N328" s="10">
        <f t="shared" si="159"/>
        <v>28700</v>
      </c>
      <c r="O328" s="10">
        <f t="shared" si="159"/>
        <v>0</v>
      </c>
      <c r="P328" s="10">
        <f t="shared" si="159"/>
        <v>28700</v>
      </c>
      <c r="Q328" s="10">
        <f t="shared" si="159"/>
        <v>0</v>
      </c>
      <c r="R328" s="26"/>
      <c r="S328" s="81"/>
    </row>
    <row r="329" spans="1:19" s="11" customFormat="1" ht="18.75">
      <c r="A329" s="42" t="s">
        <v>190</v>
      </c>
      <c r="B329" s="15" t="s">
        <v>129</v>
      </c>
      <c r="C329" s="15" t="s">
        <v>120</v>
      </c>
      <c r="D329" s="29" t="s">
        <v>16</v>
      </c>
      <c r="E329" s="15" t="s">
        <v>189</v>
      </c>
      <c r="F329" s="10">
        <f>G329+H329+I329</f>
        <v>27243.9</v>
      </c>
      <c r="G329" s="10"/>
      <c r="H329" s="10">
        <f>27893.9-2150+500+1000</f>
        <v>27243.9</v>
      </c>
      <c r="I329" s="10"/>
      <c r="J329" s="10">
        <f>K329+L329+M329</f>
        <v>27700</v>
      </c>
      <c r="K329" s="10"/>
      <c r="L329" s="10">
        <v>27700</v>
      </c>
      <c r="M329" s="10"/>
      <c r="N329" s="10">
        <f>O329+P329+Q329</f>
        <v>28700</v>
      </c>
      <c r="O329" s="82"/>
      <c r="P329" s="10">
        <v>28700</v>
      </c>
      <c r="Q329" s="82"/>
      <c r="R329" s="26"/>
      <c r="S329" s="81"/>
    </row>
    <row r="330" spans="1:19" s="11" customFormat="1" ht="56.25">
      <c r="A330" s="53" t="s">
        <v>455</v>
      </c>
      <c r="B330" s="15" t="s">
        <v>129</v>
      </c>
      <c r="C330" s="15" t="s">
        <v>120</v>
      </c>
      <c r="D330" s="15" t="s">
        <v>451</v>
      </c>
      <c r="E330" s="15"/>
      <c r="F330" s="10">
        <f>F331</f>
        <v>7106.1</v>
      </c>
      <c r="G330" s="10">
        <f aca="true" t="shared" si="160" ref="G330:Q330">G331</f>
        <v>0</v>
      </c>
      <c r="H330" s="10">
        <f t="shared" si="160"/>
        <v>7106.1</v>
      </c>
      <c r="I330" s="10">
        <f t="shared" si="160"/>
        <v>0</v>
      </c>
      <c r="J330" s="10">
        <f t="shared" si="160"/>
        <v>6665.6</v>
      </c>
      <c r="K330" s="10">
        <f t="shared" si="160"/>
        <v>0</v>
      </c>
      <c r="L330" s="10">
        <f t="shared" si="160"/>
        <v>6665.6</v>
      </c>
      <c r="M330" s="10">
        <f t="shared" si="160"/>
        <v>0</v>
      </c>
      <c r="N330" s="10">
        <f t="shared" si="160"/>
        <v>6665.6</v>
      </c>
      <c r="O330" s="10">
        <f t="shared" si="160"/>
        <v>0</v>
      </c>
      <c r="P330" s="10">
        <f t="shared" si="160"/>
        <v>6665.6</v>
      </c>
      <c r="Q330" s="10">
        <f t="shared" si="160"/>
        <v>0</v>
      </c>
      <c r="R330" s="26"/>
      <c r="S330" s="81"/>
    </row>
    <row r="331" spans="1:19" s="11" customFormat="1" ht="18.75">
      <c r="A331" s="42" t="s">
        <v>190</v>
      </c>
      <c r="B331" s="15" t="s">
        <v>129</v>
      </c>
      <c r="C331" s="15" t="s">
        <v>120</v>
      </c>
      <c r="D331" s="15" t="s">
        <v>451</v>
      </c>
      <c r="E331" s="15" t="s">
        <v>189</v>
      </c>
      <c r="F331" s="10">
        <f>G331+H331+I331</f>
        <v>7106.1</v>
      </c>
      <c r="G331" s="10"/>
      <c r="H331" s="10">
        <v>7106.1</v>
      </c>
      <c r="I331" s="10"/>
      <c r="J331" s="10">
        <f>K331+L331+M331</f>
        <v>6665.6</v>
      </c>
      <c r="K331" s="10"/>
      <c r="L331" s="10">
        <v>6665.6</v>
      </c>
      <c r="M331" s="10"/>
      <c r="N331" s="10">
        <f>O331+P331+Q331</f>
        <v>6665.6</v>
      </c>
      <c r="O331" s="82"/>
      <c r="P331" s="82">
        <v>6665.6</v>
      </c>
      <c r="Q331" s="82"/>
      <c r="R331" s="26"/>
      <c r="S331" s="81"/>
    </row>
    <row r="332" spans="1:19" s="11" customFormat="1" ht="107.25" customHeight="1">
      <c r="A332" s="45" t="s">
        <v>326</v>
      </c>
      <c r="B332" s="15" t="s">
        <v>129</v>
      </c>
      <c r="C332" s="15" t="s">
        <v>120</v>
      </c>
      <c r="D332" s="29" t="s">
        <v>70</v>
      </c>
      <c r="E332" s="15"/>
      <c r="F332" s="10">
        <f>F333</f>
        <v>94467.2</v>
      </c>
      <c r="G332" s="10">
        <f aca="true" t="shared" si="161" ref="G332:Q332">G333</f>
        <v>94467.2</v>
      </c>
      <c r="H332" s="10">
        <f t="shared" si="161"/>
        <v>0</v>
      </c>
      <c r="I332" s="10">
        <f t="shared" si="161"/>
        <v>0</v>
      </c>
      <c r="J332" s="10">
        <f t="shared" si="161"/>
        <v>99581</v>
      </c>
      <c r="K332" s="10">
        <f t="shared" si="161"/>
        <v>99581</v>
      </c>
      <c r="L332" s="10">
        <f t="shared" si="161"/>
        <v>0</v>
      </c>
      <c r="M332" s="10">
        <f t="shared" si="161"/>
        <v>0</v>
      </c>
      <c r="N332" s="10">
        <f t="shared" si="161"/>
        <v>99581</v>
      </c>
      <c r="O332" s="10">
        <f t="shared" si="161"/>
        <v>99581</v>
      </c>
      <c r="P332" s="10">
        <f t="shared" si="161"/>
        <v>0</v>
      </c>
      <c r="Q332" s="10">
        <f t="shared" si="161"/>
        <v>0</v>
      </c>
      <c r="R332" s="26"/>
      <c r="S332" s="81"/>
    </row>
    <row r="333" spans="1:19" s="11" customFormat="1" ht="18.75">
      <c r="A333" s="42" t="s">
        <v>190</v>
      </c>
      <c r="B333" s="15" t="s">
        <v>129</v>
      </c>
      <c r="C333" s="15" t="s">
        <v>120</v>
      </c>
      <c r="D333" s="29" t="s">
        <v>70</v>
      </c>
      <c r="E333" s="15" t="s">
        <v>189</v>
      </c>
      <c r="F333" s="10">
        <f>G333+H333+I333</f>
        <v>94467.2</v>
      </c>
      <c r="G333" s="10">
        <f>101649.9-3000-4182.7</f>
        <v>94467.2</v>
      </c>
      <c r="H333" s="10"/>
      <c r="I333" s="10"/>
      <c r="J333" s="10">
        <f>K333+L333+M333</f>
        <v>99581</v>
      </c>
      <c r="K333" s="10">
        <v>99581</v>
      </c>
      <c r="L333" s="10"/>
      <c r="M333" s="10"/>
      <c r="N333" s="10">
        <f>O333+P333+Q333</f>
        <v>99581</v>
      </c>
      <c r="O333" s="82">
        <v>99581</v>
      </c>
      <c r="P333" s="82"/>
      <c r="Q333" s="82"/>
      <c r="R333" s="26"/>
      <c r="S333" s="81"/>
    </row>
    <row r="334" spans="1:19" s="11" customFormat="1" ht="18.75">
      <c r="A334" s="42" t="s">
        <v>678</v>
      </c>
      <c r="B334" s="15" t="s">
        <v>129</v>
      </c>
      <c r="C334" s="15" t="s">
        <v>120</v>
      </c>
      <c r="D334" s="29" t="s">
        <v>689</v>
      </c>
      <c r="E334" s="15"/>
      <c r="F334" s="10">
        <f>F335</f>
        <v>15584</v>
      </c>
      <c r="G334" s="10">
        <f aca="true" t="shared" si="162" ref="G334:N334">G335</f>
        <v>15116.5</v>
      </c>
      <c r="H334" s="10">
        <f t="shared" si="162"/>
        <v>467.5</v>
      </c>
      <c r="I334" s="10">
        <f t="shared" si="162"/>
        <v>0</v>
      </c>
      <c r="J334" s="10">
        <f t="shared" si="162"/>
        <v>0</v>
      </c>
      <c r="K334" s="10">
        <f t="shared" si="162"/>
        <v>0</v>
      </c>
      <c r="L334" s="10">
        <f t="shared" si="162"/>
        <v>0</v>
      </c>
      <c r="M334" s="10">
        <f t="shared" si="162"/>
        <v>0</v>
      </c>
      <c r="N334" s="10">
        <f t="shared" si="162"/>
        <v>0</v>
      </c>
      <c r="O334" s="82"/>
      <c r="P334" s="82"/>
      <c r="Q334" s="82"/>
      <c r="R334" s="26"/>
      <c r="S334" s="81"/>
    </row>
    <row r="335" spans="1:19" s="11" customFormat="1" ht="43.5" customHeight="1">
      <c r="A335" s="42" t="s">
        <v>679</v>
      </c>
      <c r="B335" s="15" t="s">
        <v>129</v>
      </c>
      <c r="C335" s="15" t="s">
        <v>120</v>
      </c>
      <c r="D335" s="29" t="s">
        <v>680</v>
      </c>
      <c r="E335" s="15"/>
      <c r="F335" s="10">
        <f>F336</f>
        <v>15584</v>
      </c>
      <c r="G335" s="10">
        <f aca="true" t="shared" si="163" ref="G335:N335">G336</f>
        <v>15116.5</v>
      </c>
      <c r="H335" s="10">
        <f t="shared" si="163"/>
        <v>467.5</v>
      </c>
      <c r="I335" s="10">
        <f t="shared" si="163"/>
        <v>0</v>
      </c>
      <c r="J335" s="10">
        <f t="shared" si="163"/>
        <v>0</v>
      </c>
      <c r="K335" s="10">
        <f t="shared" si="163"/>
        <v>0</v>
      </c>
      <c r="L335" s="10">
        <f t="shared" si="163"/>
        <v>0</v>
      </c>
      <c r="M335" s="10">
        <f t="shared" si="163"/>
        <v>0</v>
      </c>
      <c r="N335" s="10">
        <f t="shared" si="163"/>
        <v>0</v>
      </c>
      <c r="O335" s="82"/>
      <c r="P335" s="82"/>
      <c r="Q335" s="82"/>
      <c r="R335" s="26"/>
      <c r="S335" s="81"/>
    </row>
    <row r="336" spans="1:19" s="11" customFormat="1" ht="25.5" customHeight="1">
      <c r="A336" s="42" t="s">
        <v>190</v>
      </c>
      <c r="B336" s="15" t="s">
        <v>129</v>
      </c>
      <c r="C336" s="15" t="s">
        <v>120</v>
      </c>
      <c r="D336" s="29" t="s">
        <v>680</v>
      </c>
      <c r="E336" s="15" t="s">
        <v>189</v>
      </c>
      <c r="F336" s="10">
        <f>G336+H336+I336</f>
        <v>15584</v>
      </c>
      <c r="G336" s="10">
        <v>15116.5</v>
      </c>
      <c r="H336" s="10">
        <v>467.5</v>
      </c>
      <c r="I336" s="10"/>
      <c r="J336" s="10">
        <v>0</v>
      </c>
      <c r="K336" s="10"/>
      <c r="L336" s="10"/>
      <c r="M336" s="10"/>
      <c r="N336" s="10">
        <v>0</v>
      </c>
      <c r="O336" s="82"/>
      <c r="P336" s="82"/>
      <c r="Q336" s="82"/>
      <c r="R336" s="26"/>
      <c r="S336" s="81"/>
    </row>
    <row r="337" spans="1:19" s="11" customFormat="1" ht="63" customHeight="1">
      <c r="A337" s="42" t="s">
        <v>291</v>
      </c>
      <c r="B337" s="15" t="s">
        <v>129</v>
      </c>
      <c r="C337" s="15" t="s">
        <v>120</v>
      </c>
      <c r="D337" s="29" t="s">
        <v>87</v>
      </c>
      <c r="E337" s="15"/>
      <c r="F337" s="10">
        <f>F338</f>
        <v>300.1</v>
      </c>
      <c r="G337" s="10">
        <f aca="true" t="shared" si="164" ref="G337:Q338">G338</f>
        <v>300.1</v>
      </c>
      <c r="H337" s="10">
        <f t="shared" si="164"/>
        <v>0</v>
      </c>
      <c r="I337" s="10">
        <f t="shared" si="164"/>
        <v>0</v>
      </c>
      <c r="J337" s="10">
        <f t="shared" si="164"/>
        <v>143.6</v>
      </c>
      <c r="K337" s="10">
        <f t="shared" si="164"/>
        <v>143.6</v>
      </c>
      <c r="L337" s="10">
        <f t="shared" si="164"/>
        <v>0</v>
      </c>
      <c r="M337" s="10">
        <f t="shared" si="164"/>
        <v>0</v>
      </c>
      <c r="N337" s="10">
        <f t="shared" si="164"/>
        <v>143.6</v>
      </c>
      <c r="O337" s="10">
        <f t="shared" si="164"/>
        <v>143.6</v>
      </c>
      <c r="P337" s="10">
        <f t="shared" si="164"/>
        <v>0</v>
      </c>
      <c r="Q337" s="10">
        <f t="shared" si="164"/>
        <v>0</v>
      </c>
      <c r="R337" s="26"/>
      <c r="S337" s="81"/>
    </row>
    <row r="338" spans="1:19" s="11" customFormat="1" ht="75">
      <c r="A338" s="42" t="s">
        <v>98</v>
      </c>
      <c r="B338" s="15" t="s">
        <v>129</v>
      </c>
      <c r="C338" s="15" t="s">
        <v>120</v>
      </c>
      <c r="D338" s="29" t="s">
        <v>78</v>
      </c>
      <c r="E338" s="15"/>
      <c r="F338" s="10">
        <f>F339</f>
        <v>300.1</v>
      </c>
      <c r="G338" s="10">
        <f t="shared" si="164"/>
        <v>300.1</v>
      </c>
      <c r="H338" s="10">
        <f t="shared" si="164"/>
        <v>0</v>
      </c>
      <c r="I338" s="10">
        <f t="shared" si="164"/>
        <v>0</v>
      </c>
      <c r="J338" s="10">
        <f t="shared" si="164"/>
        <v>143.6</v>
      </c>
      <c r="K338" s="10">
        <f t="shared" si="164"/>
        <v>143.6</v>
      </c>
      <c r="L338" s="10">
        <f t="shared" si="164"/>
        <v>0</v>
      </c>
      <c r="M338" s="10">
        <f t="shared" si="164"/>
        <v>0</v>
      </c>
      <c r="N338" s="10">
        <f t="shared" si="164"/>
        <v>143.6</v>
      </c>
      <c r="O338" s="10">
        <f t="shared" si="164"/>
        <v>143.6</v>
      </c>
      <c r="P338" s="10">
        <f t="shared" si="164"/>
        <v>0</v>
      </c>
      <c r="Q338" s="10">
        <f t="shared" si="164"/>
        <v>0</v>
      </c>
      <c r="R338" s="26"/>
      <c r="S338" s="81"/>
    </row>
    <row r="339" spans="1:19" s="11" customFormat="1" ht="18.75">
      <c r="A339" s="42" t="s">
        <v>190</v>
      </c>
      <c r="B339" s="15" t="s">
        <v>129</v>
      </c>
      <c r="C339" s="15" t="s">
        <v>120</v>
      </c>
      <c r="D339" s="29" t="s">
        <v>78</v>
      </c>
      <c r="E339" s="15" t="s">
        <v>189</v>
      </c>
      <c r="F339" s="10">
        <f>G339+H339+I339</f>
        <v>300.1</v>
      </c>
      <c r="G339" s="10">
        <v>300.1</v>
      </c>
      <c r="H339" s="10"/>
      <c r="I339" s="10"/>
      <c r="J339" s="10">
        <f>K339+L339+M339</f>
        <v>143.6</v>
      </c>
      <c r="K339" s="10">
        <v>143.6</v>
      </c>
      <c r="L339" s="10"/>
      <c r="M339" s="10"/>
      <c r="N339" s="10">
        <f>O339+P339+Q339</f>
        <v>143.6</v>
      </c>
      <c r="O339" s="82">
        <v>143.6</v>
      </c>
      <c r="P339" s="82"/>
      <c r="Q339" s="82"/>
      <c r="R339" s="26"/>
      <c r="S339" s="81"/>
    </row>
    <row r="340" spans="1:19" s="11" customFormat="1" ht="18.75">
      <c r="A340" s="43" t="s">
        <v>109</v>
      </c>
      <c r="B340" s="12" t="s">
        <v>129</v>
      </c>
      <c r="C340" s="12" t="s">
        <v>124</v>
      </c>
      <c r="D340" s="12"/>
      <c r="E340" s="12"/>
      <c r="F340" s="13">
        <f>F341+F349</f>
        <v>318626.80000000005</v>
      </c>
      <c r="G340" s="13">
        <f aca="true" t="shared" si="165" ref="G340:Q340">G341+G349</f>
        <v>225169.40000000002</v>
      </c>
      <c r="H340" s="13">
        <f>H341+H349</f>
        <v>93457.40000000001</v>
      </c>
      <c r="I340" s="13">
        <f t="shared" si="165"/>
        <v>0</v>
      </c>
      <c r="J340" s="13">
        <f t="shared" si="165"/>
        <v>309764.19999999995</v>
      </c>
      <c r="K340" s="13">
        <f t="shared" si="165"/>
        <v>233709.5</v>
      </c>
      <c r="L340" s="13">
        <f t="shared" si="165"/>
        <v>76054.70000000001</v>
      </c>
      <c r="M340" s="13">
        <f t="shared" si="165"/>
        <v>0</v>
      </c>
      <c r="N340" s="13">
        <f t="shared" si="165"/>
        <v>315535.4</v>
      </c>
      <c r="O340" s="13">
        <f t="shared" si="165"/>
        <v>238103.5</v>
      </c>
      <c r="P340" s="13">
        <f t="shared" si="165"/>
        <v>77431.90000000001</v>
      </c>
      <c r="Q340" s="13">
        <f t="shared" si="165"/>
        <v>0</v>
      </c>
      <c r="R340" s="26"/>
      <c r="S340" s="81"/>
    </row>
    <row r="341" spans="1:19" s="11" customFormat="1" ht="56.25">
      <c r="A341" s="42" t="s">
        <v>469</v>
      </c>
      <c r="B341" s="15" t="s">
        <v>129</v>
      </c>
      <c r="C341" s="15" t="s">
        <v>124</v>
      </c>
      <c r="D341" s="15" t="s">
        <v>252</v>
      </c>
      <c r="E341" s="15"/>
      <c r="F341" s="10">
        <f>F342</f>
        <v>240</v>
      </c>
      <c r="G341" s="10">
        <f aca="true" t="shared" si="166" ref="G341:Q341">G342</f>
        <v>0</v>
      </c>
      <c r="H341" s="10">
        <f t="shared" si="166"/>
        <v>240</v>
      </c>
      <c r="I341" s="10">
        <f t="shared" si="166"/>
        <v>0</v>
      </c>
      <c r="J341" s="10">
        <f t="shared" si="166"/>
        <v>280</v>
      </c>
      <c r="K341" s="10">
        <f t="shared" si="166"/>
        <v>0</v>
      </c>
      <c r="L341" s="10">
        <f t="shared" si="166"/>
        <v>280</v>
      </c>
      <c r="M341" s="10">
        <f t="shared" si="166"/>
        <v>0</v>
      </c>
      <c r="N341" s="10">
        <f t="shared" si="166"/>
        <v>280</v>
      </c>
      <c r="O341" s="10">
        <f t="shared" si="166"/>
        <v>0</v>
      </c>
      <c r="P341" s="10">
        <f t="shared" si="166"/>
        <v>280</v>
      </c>
      <c r="Q341" s="10">
        <f t="shared" si="166"/>
        <v>0</v>
      </c>
      <c r="R341" s="26"/>
      <c r="S341" s="81"/>
    </row>
    <row r="342" spans="1:19" s="11" customFormat="1" ht="37.5">
      <c r="A342" s="42" t="s">
        <v>470</v>
      </c>
      <c r="B342" s="15" t="s">
        <v>129</v>
      </c>
      <c r="C342" s="15" t="s">
        <v>124</v>
      </c>
      <c r="D342" s="15" t="s">
        <v>253</v>
      </c>
      <c r="E342" s="15"/>
      <c r="F342" s="10">
        <f>F343+F346</f>
        <v>240</v>
      </c>
      <c r="G342" s="10">
        <f aca="true" t="shared" si="167" ref="G342:Q342">G343+G346</f>
        <v>0</v>
      </c>
      <c r="H342" s="10">
        <f t="shared" si="167"/>
        <v>240</v>
      </c>
      <c r="I342" s="10">
        <f t="shared" si="167"/>
        <v>0</v>
      </c>
      <c r="J342" s="10">
        <f t="shared" si="167"/>
        <v>280</v>
      </c>
      <c r="K342" s="10">
        <f t="shared" si="167"/>
        <v>0</v>
      </c>
      <c r="L342" s="10">
        <f t="shared" si="167"/>
        <v>280</v>
      </c>
      <c r="M342" s="10">
        <f t="shared" si="167"/>
        <v>0</v>
      </c>
      <c r="N342" s="10">
        <f t="shared" si="167"/>
        <v>280</v>
      </c>
      <c r="O342" s="10">
        <f t="shared" si="167"/>
        <v>0</v>
      </c>
      <c r="P342" s="10">
        <f t="shared" si="167"/>
        <v>280</v>
      </c>
      <c r="Q342" s="10">
        <f t="shared" si="167"/>
        <v>0</v>
      </c>
      <c r="R342" s="26"/>
      <c r="S342" s="81"/>
    </row>
    <row r="343" spans="1:19" s="11" customFormat="1" ht="37.5">
      <c r="A343" s="42" t="s">
        <v>378</v>
      </c>
      <c r="B343" s="15" t="s">
        <v>129</v>
      </c>
      <c r="C343" s="15" t="s">
        <v>124</v>
      </c>
      <c r="D343" s="15" t="s">
        <v>379</v>
      </c>
      <c r="E343" s="15"/>
      <c r="F343" s="10">
        <f>F344</f>
        <v>0</v>
      </c>
      <c r="G343" s="10">
        <f aca="true" t="shared" si="168" ref="G343:Q344">G344</f>
        <v>0</v>
      </c>
      <c r="H343" s="10">
        <f t="shared" si="168"/>
        <v>0</v>
      </c>
      <c r="I343" s="10">
        <f t="shared" si="168"/>
        <v>0</v>
      </c>
      <c r="J343" s="10">
        <f t="shared" si="168"/>
        <v>80</v>
      </c>
      <c r="K343" s="10">
        <f t="shared" si="168"/>
        <v>0</v>
      </c>
      <c r="L343" s="10">
        <f t="shared" si="168"/>
        <v>80</v>
      </c>
      <c r="M343" s="10">
        <f t="shared" si="168"/>
        <v>0</v>
      </c>
      <c r="N343" s="10">
        <f t="shared" si="168"/>
        <v>80</v>
      </c>
      <c r="O343" s="10">
        <f t="shared" si="168"/>
        <v>0</v>
      </c>
      <c r="P343" s="10">
        <f t="shared" si="168"/>
        <v>80</v>
      </c>
      <c r="Q343" s="10">
        <f t="shared" si="168"/>
        <v>0</v>
      </c>
      <c r="R343" s="26"/>
      <c r="S343" s="81"/>
    </row>
    <row r="344" spans="1:19" s="11" customFormat="1" ht="18.75">
      <c r="A344" s="42" t="s">
        <v>222</v>
      </c>
      <c r="B344" s="15" t="s">
        <v>129</v>
      </c>
      <c r="C344" s="15" t="s">
        <v>124</v>
      </c>
      <c r="D344" s="15" t="s">
        <v>380</v>
      </c>
      <c r="E344" s="15"/>
      <c r="F344" s="10">
        <f>F345</f>
        <v>0</v>
      </c>
      <c r="G344" s="10">
        <f t="shared" si="168"/>
        <v>0</v>
      </c>
      <c r="H344" s="10">
        <f t="shared" si="168"/>
        <v>0</v>
      </c>
      <c r="I344" s="10">
        <f t="shared" si="168"/>
        <v>0</v>
      </c>
      <c r="J344" s="10">
        <f t="shared" si="168"/>
        <v>80</v>
      </c>
      <c r="K344" s="10">
        <f t="shared" si="168"/>
        <v>0</v>
      </c>
      <c r="L344" s="10">
        <f t="shared" si="168"/>
        <v>80</v>
      </c>
      <c r="M344" s="10">
        <f t="shared" si="168"/>
        <v>0</v>
      </c>
      <c r="N344" s="10">
        <f t="shared" si="168"/>
        <v>80</v>
      </c>
      <c r="O344" s="10">
        <f t="shared" si="168"/>
        <v>0</v>
      </c>
      <c r="P344" s="10">
        <f t="shared" si="168"/>
        <v>80</v>
      </c>
      <c r="Q344" s="10">
        <f t="shared" si="168"/>
        <v>0</v>
      </c>
      <c r="R344" s="26"/>
      <c r="S344" s="81"/>
    </row>
    <row r="345" spans="1:19" s="11" customFormat="1" ht="18.75">
      <c r="A345" s="42" t="s">
        <v>190</v>
      </c>
      <c r="B345" s="15" t="s">
        <v>129</v>
      </c>
      <c r="C345" s="15" t="s">
        <v>124</v>
      </c>
      <c r="D345" s="15" t="s">
        <v>380</v>
      </c>
      <c r="E345" s="15" t="s">
        <v>189</v>
      </c>
      <c r="F345" s="10">
        <f>G345+H345+I345</f>
        <v>0</v>
      </c>
      <c r="G345" s="10"/>
      <c r="H345" s="10">
        <v>0</v>
      </c>
      <c r="I345" s="10"/>
      <c r="J345" s="10">
        <f>K345+L345+M345</f>
        <v>80</v>
      </c>
      <c r="K345" s="10"/>
      <c r="L345" s="10">
        <v>80</v>
      </c>
      <c r="M345" s="10"/>
      <c r="N345" s="10">
        <f>O345+P345+Q345</f>
        <v>80</v>
      </c>
      <c r="O345" s="10"/>
      <c r="P345" s="10">
        <v>80</v>
      </c>
      <c r="Q345" s="10"/>
      <c r="R345" s="26"/>
      <c r="S345" s="81"/>
    </row>
    <row r="346" spans="1:19" s="11" customFormat="1" ht="41.25" customHeight="1">
      <c r="A346" s="42" t="s">
        <v>412</v>
      </c>
      <c r="B346" s="15" t="s">
        <v>129</v>
      </c>
      <c r="C346" s="15" t="s">
        <v>124</v>
      </c>
      <c r="D346" s="15" t="s">
        <v>376</v>
      </c>
      <c r="E346" s="15"/>
      <c r="F346" s="10">
        <f>F347</f>
        <v>240</v>
      </c>
      <c r="G346" s="10">
        <f aca="true" t="shared" si="169" ref="G346:Q347">G347</f>
        <v>0</v>
      </c>
      <c r="H346" s="10">
        <f t="shared" si="169"/>
        <v>240</v>
      </c>
      <c r="I346" s="10">
        <f t="shared" si="169"/>
        <v>0</v>
      </c>
      <c r="J346" s="10">
        <f t="shared" si="169"/>
        <v>200</v>
      </c>
      <c r="K346" s="10">
        <f t="shared" si="169"/>
        <v>0</v>
      </c>
      <c r="L346" s="10">
        <f t="shared" si="169"/>
        <v>200</v>
      </c>
      <c r="M346" s="10">
        <f t="shared" si="169"/>
        <v>0</v>
      </c>
      <c r="N346" s="10">
        <f t="shared" si="169"/>
        <v>200</v>
      </c>
      <c r="O346" s="10">
        <f t="shared" si="169"/>
        <v>0</v>
      </c>
      <c r="P346" s="10">
        <f t="shared" si="169"/>
        <v>200</v>
      </c>
      <c r="Q346" s="10">
        <f t="shared" si="169"/>
        <v>0</v>
      </c>
      <c r="R346" s="26"/>
      <c r="S346" s="81"/>
    </row>
    <row r="347" spans="1:19" s="11" customFormat="1" ht="18.75">
      <c r="A347" s="42" t="s">
        <v>222</v>
      </c>
      <c r="B347" s="15" t="s">
        <v>129</v>
      </c>
      <c r="C347" s="15" t="s">
        <v>124</v>
      </c>
      <c r="D347" s="15" t="s">
        <v>377</v>
      </c>
      <c r="E347" s="15"/>
      <c r="F347" s="10">
        <f>F348</f>
        <v>240</v>
      </c>
      <c r="G347" s="10">
        <f t="shared" si="169"/>
        <v>0</v>
      </c>
      <c r="H347" s="10">
        <f t="shared" si="169"/>
        <v>240</v>
      </c>
      <c r="I347" s="10">
        <f t="shared" si="169"/>
        <v>0</v>
      </c>
      <c r="J347" s="10">
        <f t="shared" si="169"/>
        <v>200</v>
      </c>
      <c r="K347" s="10">
        <f t="shared" si="169"/>
        <v>0</v>
      </c>
      <c r="L347" s="10">
        <f t="shared" si="169"/>
        <v>200</v>
      </c>
      <c r="M347" s="10">
        <f t="shared" si="169"/>
        <v>0</v>
      </c>
      <c r="N347" s="10">
        <f t="shared" si="169"/>
        <v>200</v>
      </c>
      <c r="O347" s="10">
        <f t="shared" si="169"/>
        <v>0</v>
      </c>
      <c r="P347" s="10">
        <f t="shared" si="169"/>
        <v>200</v>
      </c>
      <c r="Q347" s="10">
        <f t="shared" si="169"/>
        <v>0</v>
      </c>
      <c r="R347" s="26"/>
      <c r="S347" s="81"/>
    </row>
    <row r="348" spans="1:19" s="11" customFormat="1" ht="18.75">
      <c r="A348" s="42" t="s">
        <v>190</v>
      </c>
      <c r="B348" s="15" t="s">
        <v>129</v>
      </c>
      <c r="C348" s="15" t="s">
        <v>124</v>
      </c>
      <c r="D348" s="15" t="s">
        <v>377</v>
      </c>
      <c r="E348" s="15" t="s">
        <v>189</v>
      </c>
      <c r="F348" s="10">
        <f>G348+H348+I348</f>
        <v>240</v>
      </c>
      <c r="G348" s="10"/>
      <c r="H348" s="10">
        <v>240</v>
      </c>
      <c r="I348" s="10"/>
      <c r="J348" s="10">
        <f>K348+L348+M348</f>
        <v>200</v>
      </c>
      <c r="K348" s="10"/>
      <c r="L348" s="10">
        <v>200</v>
      </c>
      <c r="M348" s="10"/>
      <c r="N348" s="10">
        <f>O348+P348+Q348</f>
        <v>200</v>
      </c>
      <c r="O348" s="10"/>
      <c r="P348" s="10">
        <v>200</v>
      </c>
      <c r="Q348" s="10"/>
      <c r="R348" s="26"/>
      <c r="S348" s="81"/>
    </row>
    <row r="349" spans="1:19" s="11" customFormat="1" ht="37.5">
      <c r="A349" s="42" t="s">
        <v>501</v>
      </c>
      <c r="B349" s="15" t="s">
        <v>129</v>
      </c>
      <c r="C349" s="15" t="s">
        <v>124</v>
      </c>
      <c r="D349" s="29" t="s">
        <v>283</v>
      </c>
      <c r="E349" s="15"/>
      <c r="F349" s="10">
        <f>F350</f>
        <v>318386.80000000005</v>
      </c>
      <c r="G349" s="10">
        <f aca="true" t="shared" si="170" ref="G349:Q349">G350</f>
        <v>225169.40000000002</v>
      </c>
      <c r="H349" s="10">
        <f t="shared" si="170"/>
        <v>93217.40000000001</v>
      </c>
      <c r="I349" s="10">
        <f t="shared" si="170"/>
        <v>0</v>
      </c>
      <c r="J349" s="10">
        <f t="shared" si="170"/>
        <v>309484.19999999995</v>
      </c>
      <c r="K349" s="10">
        <f t="shared" si="170"/>
        <v>233709.5</v>
      </c>
      <c r="L349" s="10">
        <f t="shared" si="170"/>
        <v>75774.70000000001</v>
      </c>
      <c r="M349" s="10">
        <f t="shared" si="170"/>
        <v>0</v>
      </c>
      <c r="N349" s="10">
        <f t="shared" si="170"/>
        <v>315255.4</v>
      </c>
      <c r="O349" s="10">
        <f t="shared" si="170"/>
        <v>238103.5</v>
      </c>
      <c r="P349" s="10">
        <f>P350</f>
        <v>77151.90000000001</v>
      </c>
      <c r="Q349" s="10">
        <f t="shared" si="170"/>
        <v>0</v>
      </c>
      <c r="R349" s="26"/>
      <c r="S349" s="81"/>
    </row>
    <row r="350" spans="1:19" s="11" customFormat="1" ht="33.75" customHeight="1">
      <c r="A350" s="34" t="s">
        <v>18</v>
      </c>
      <c r="B350" s="15" t="s">
        <v>129</v>
      </c>
      <c r="C350" s="15" t="s">
        <v>124</v>
      </c>
      <c r="D350" s="29" t="s">
        <v>284</v>
      </c>
      <c r="E350" s="15"/>
      <c r="F350" s="10">
        <f>F351+F360+F363+F366+F374+F377+F380+F371</f>
        <v>318386.80000000005</v>
      </c>
      <c r="G350" s="10">
        <f>G351+G360+G363+G366+G374+G377+G380+G371</f>
        <v>225169.40000000002</v>
      </c>
      <c r="H350" s="10">
        <f>H351+H360+H363+H366+H374+H377+H380+H371</f>
        <v>93217.40000000001</v>
      </c>
      <c r="I350" s="10">
        <f>I351+I360+I363+I366+I374+I377+I380+I371</f>
        <v>0</v>
      </c>
      <c r="J350" s="10">
        <f aca="true" t="shared" si="171" ref="J350:Q350">J351+J360+J363+J366+J374+J377+J380</f>
        <v>309484.19999999995</v>
      </c>
      <c r="K350" s="10">
        <f t="shared" si="171"/>
        <v>233709.5</v>
      </c>
      <c r="L350" s="10">
        <f t="shared" si="171"/>
        <v>75774.70000000001</v>
      </c>
      <c r="M350" s="10">
        <f t="shared" si="171"/>
        <v>0</v>
      </c>
      <c r="N350" s="10">
        <f t="shared" si="171"/>
        <v>315255.4</v>
      </c>
      <c r="O350" s="10">
        <f t="shared" si="171"/>
        <v>238103.5</v>
      </c>
      <c r="P350" s="10">
        <f t="shared" si="171"/>
        <v>77151.90000000001</v>
      </c>
      <c r="Q350" s="10">
        <f t="shared" si="171"/>
        <v>0</v>
      </c>
      <c r="R350" s="26"/>
      <c r="S350" s="81"/>
    </row>
    <row r="351" spans="1:19" s="11" customFormat="1" ht="75">
      <c r="A351" s="34" t="s">
        <v>564</v>
      </c>
      <c r="B351" s="15" t="s">
        <v>129</v>
      </c>
      <c r="C351" s="15" t="s">
        <v>124</v>
      </c>
      <c r="D351" s="29" t="s">
        <v>285</v>
      </c>
      <c r="E351" s="15"/>
      <c r="F351" s="10">
        <f>F352+F358+F354+F356</f>
        <v>275388.10000000003</v>
      </c>
      <c r="G351" s="10">
        <f aca="true" t="shared" si="172" ref="G351:Q351">G352+G358+G354+G356</f>
        <v>198850.40000000002</v>
      </c>
      <c r="H351" s="10">
        <f t="shared" si="172"/>
        <v>76537.7</v>
      </c>
      <c r="I351" s="10">
        <f t="shared" si="172"/>
        <v>0</v>
      </c>
      <c r="J351" s="10">
        <f t="shared" si="172"/>
        <v>273474.5</v>
      </c>
      <c r="K351" s="10">
        <f t="shared" si="172"/>
        <v>201883.1</v>
      </c>
      <c r="L351" s="10">
        <f t="shared" si="172"/>
        <v>71591.40000000001</v>
      </c>
      <c r="M351" s="10">
        <f t="shared" si="172"/>
        <v>0</v>
      </c>
      <c r="N351" s="10">
        <f t="shared" si="172"/>
        <v>274618.7</v>
      </c>
      <c r="O351" s="10">
        <f t="shared" si="172"/>
        <v>201883.1</v>
      </c>
      <c r="P351" s="10">
        <f t="shared" si="172"/>
        <v>72735.6</v>
      </c>
      <c r="Q351" s="10">
        <f t="shared" si="172"/>
        <v>0</v>
      </c>
      <c r="R351" s="26"/>
      <c r="S351" s="81"/>
    </row>
    <row r="352" spans="1:19" s="11" customFormat="1" ht="21.75" customHeight="1">
      <c r="A352" s="42" t="s">
        <v>212</v>
      </c>
      <c r="B352" s="15" t="s">
        <v>129</v>
      </c>
      <c r="C352" s="15" t="s">
        <v>124</v>
      </c>
      <c r="D352" s="29" t="s">
        <v>19</v>
      </c>
      <c r="E352" s="15"/>
      <c r="F352" s="10">
        <f>F353</f>
        <v>60865.2</v>
      </c>
      <c r="G352" s="10">
        <f aca="true" t="shared" si="173" ref="G352:Q352">G353</f>
        <v>0</v>
      </c>
      <c r="H352" s="10">
        <f t="shared" si="173"/>
        <v>60865.2</v>
      </c>
      <c r="I352" s="10">
        <f t="shared" si="173"/>
        <v>0</v>
      </c>
      <c r="J352" s="10">
        <f t="shared" si="173"/>
        <v>56955.8</v>
      </c>
      <c r="K352" s="10">
        <f t="shared" si="173"/>
        <v>0</v>
      </c>
      <c r="L352" s="10">
        <f t="shared" si="173"/>
        <v>56955.8</v>
      </c>
      <c r="M352" s="10">
        <f t="shared" si="173"/>
        <v>0</v>
      </c>
      <c r="N352" s="10">
        <f t="shared" si="173"/>
        <v>58100</v>
      </c>
      <c r="O352" s="10">
        <f t="shared" si="173"/>
        <v>0</v>
      </c>
      <c r="P352" s="10">
        <f t="shared" si="173"/>
        <v>58100</v>
      </c>
      <c r="Q352" s="10">
        <f t="shared" si="173"/>
        <v>0</v>
      </c>
      <c r="R352" s="26"/>
      <c r="S352" s="81"/>
    </row>
    <row r="353" spans="1:19" s="11" customFormat="1" ht="18.75">
      <c r="A353" s="42" t="s">
        <v>190</v>
      </c>
      <c r="B353" s="15" t="s">
        <v>129</v>
      </c>
      <c r="C353" s="15" t="s">
        <v>124</v>
      </c>
      <c r="D353" s="29" t="s">
        <v>19</v>
      </c>
      <c r="E353" s="15" t="s">
        <v>189</v>
      </c>
      <c r="F353" s="10">
        <f>G353+H353+I353</f>
        <v>60865.2</v>
      </c>
      <c r="G353" s="10"/>
      <c r="H353" s="10">
        <f>58365.2+500+1000+1000</f>
        <v>60865.2</v>
      </c>
      <c r="I353" s="10"/>
      <c r="J353" s="10">
        <f>K353+L353+M353</f>
        <v>56955.8</v>
      </c>
      <c r="K353" s="10"/>
      <c r="L353" s="10">
        <v>56955.8</v>
      </c>
      <c r="M353" s="10"/>
      <c r="N353" s="10">
        <f>O353+P353+Q353</f>
        <v>58100</v>
      </c>
      <c r="O353" s="82"/>
      <c r="P353" s="82">
        <v>58100</v>
      </c>
      <c r="Q353" s="82"/>
      <c r="R353" s="26"/>
      <c r="S353" s="81"/>
    </row>
    <row r="354" spans="1:19" s="11" customFormat="1" ht="56.25">
      <c r="A354" s="53" t="s">
        <v>455</v>
      </c>
      <c r="B354" s="15" t="s">
        <v>129</v>
      </c>
      <c r="C354" s="15" t="s">
        <v>124</v>
      </c>
      <c r="D354" s="15" t="s">
        <v>452</v>
      </c>
      <c r="E354" s="15"/>
      <c r="F354" s="10">
        <f>F355</f>
        <v>15672.5</v>
      </c>
      <c r="G354" s="10">
        <f aca="true" t="shared" si="174" ref="G354:Q354">G355</f>
        <v>0</v>
      </c>
      <c r="H354" s="10">
        <f t="shared" si="174"/>
        <v>15672.5</v>
      </c>
      <c r="I354" s="10">
        <f t="shared" si="174"/>
        <v>0</v>
      </c>
      <c r="J354" s="10">
        <f t="shared" si="174"/>
        <v>14635.6</v>
      </c>
      <c r="K354" s="10">
        <f t="shared" si="174"/>
        <v>0</v>
      </c>
      <c r="L354" s="10">
        <f t="shared" si="174"/>
        <v>14635.6</v>
      </c>
      <c r="M354" s="10">
        <f t="shared" si="174"/>
        <v>0</v>
      </c>
      <c r="N354" s="10">
        <f t="shared" si="174"/>
        <v>14635.6</v>
      </c>
      <c r="O354" s="10">
        <f t="shared" si="174"/>
        <v>0</v>
      </c>
      <c r="P354" s="10">
        <f t="shared" si="174"/>
        <v>14635.6</v>
      </c>
      <c r="Q354" s="10">
        <f t="shared" si="174"/>
        <v>0</v>
      </c>
      <c r="R354" s="26"/>
      <c r="S354" s="81"/>
    </row>
    <row r="355" spans="1:19" s="11" customFormat="1" ht="18.75">
      <c r="A355" s="42" t="s">
        <v>190</v>
      </c>
      <c r="B355" s="15" t="s">
        <v>129</v>
      </c>
      <c r="C355" s="15" t="s">
        <v>124</v>
      </c>
      <c r="D355" s="15" t="s">
        <v>452</v>
      </c>
      <c r="E355" s="15" t="s">
        <v>189</v>
      </c>
      <c r="F355" s="10">
        <f>G355+H355+I355</f>
        <v>15672.5</v>
      </c>
      <c r="G355" s="10"/>
      <c r="H355" s="10">
        <v>15672.5</v>
      </c>
      <c r="I355" s="10"/>
      <c r="J355" s="10">
        <f>K355+L355+M355</f>
        <v>14635.6</v>
      </c>
      <c r="K355" s="10"/>
      <c r="L355" s="10">
        <v>14635.6</v>
      </c>
      <c r="M355" s="10"/>
      <c r="N355" s="10">
        <f>O355+P355+Q355</f>
        <v>14635.6</v>
      </c>
      <c r="O355" s="82"/>
      <c r="P355" s="82">
        <v>14635.6</v>
      </c>
      <c r="Q355" s="82"/>
      <c r="R355" s="26"/>
      <c r="S355" s="81"/>
    </row>
    <row r="356" spans="1:19" s="11" customFormat="1" ht="157.5" customHeight="1">
      <c r="A356" s="8" t="s">
        <v>644</v>
      </c>
      <c r="B356" s="15" t="s">
        <v>129</v>
      </c>
      <c r="C356" s="15" t="s">
        <v>124</v>
      </c>
      <c r="D356" s="29" t="s">
        <v>639</v>
      </c>
      <c r="E356" s="15"/>
      <c r="F356" s="10">
        <f>F357</f>
        <v>16530.2</v>
      </c>
      <c r="G356" s="10">
        <f aca="true" t="shared" si="175" ref="G356:Q356">G357</f>
        <v>16530.2</v>
      </c>
      <c r="H356" s="10">
        <f t="shared" si="175"/>
        <v>0</v>
      </c>
      <c r="I356" s="10">
        <f t="shared" si="175"/>
        <v>0</v>
      </c>
      <c r="J356" s="10">
        <f t="shared" si="175"/>
        <v>16530.2</v>
      </c>
      <c r="K356" s="10">
        <f t="shared" si="175"/>
        <v>16530.2</v>
      </c>
      <c r="L356" s="10">
        <f t="shared" si="175"/>
        <v>0</v>
      </c>
      <c r="M356" s="10">
        <f t="shared" si="175"/>
        <v>0</v>
      </c>
      <c r="N356" s="10">
        <f t="shared" si="175"/>
        <v>16530.2</v>
      </c>
      <c r="O356" s="10">
        <f t="shared" si="175"/>
        <v>16530.2</v>
      </c>
      <c r="P356" s="10">
        <f t="shared" si="175"/>
        <v>0</v>
      </c>
      <c r="Q356" s="10">
        <f t="shared" si="175"/>
        <v>0</v>
      </c>
      <c r="R356" s="26"/>
      <c r="S356" s="81"/>
    </row>
    <row r="357" spans="1:19" s="11" customFormat="1" ht="18.75">
      <c r="A357" s="42" t="s">
        <v>190</v>
      </c>
      <c r="B357" s="15" t="s">
        <v>129</v>
      </c>
      <c r="C357" s="15" t="s">
        <v>124</v>
      </c>
      <c r="D357" s="29" t="s">
        <v>639</v>
      </c>
      <c r="E357" s="15" t="s">
        <v>189</v>
      </c>
      <c r="F357" s="10">
        <f>G357+H357+I357</f>
        <v>16530.2</v>
      </c>
      <c r="G357" s="10">
        <v>16530.2</v>
      </c>
      <c r="H357" s="10"/>
      <c r="I357" s="10"/>
      <c r="J357" s="10">
        <f>K357+L357+M357</f>
        <v>16530.2</v>
      </c>
      <c r="K357" s="10">
        <v>16530.2</v>
      </c>
      <c r="L357" s="10"/>
      <c r="M357" s="10"/>
      <c r="N357" s="10">
        <f>O357+P357+Q357</f>
        <v>16530.2</v>
      </c>
      <c r="O357" s="82">
        <v>16530.2</v>
      </c>
      <c r="P357" s="82"/>
      <c r="Q357" s="82"/>
      <c r="R357" s="26"/>
      <c r="S357" s="81"/>
    </row>
    <row r="358" spans="1:19" s="11" customFormat="1" ht="102.75" customHeight="1">
      <c r="A358" s="45" t="s">
        <v>326</v>
      </c>
      <c r="B358" s="15" t="s">
        <v>129</v>
      </c>
      <c r="C358" s="15" t="s">
        <v>124</v>
      </c>
      <c r="D358" s="29" t="s">
        <v>47</v>
      </c>
      <c r="E358" s="15"/>
      <c r="F358" s="10">
        <f>F359</f>
        <v>182320.2</v>
      </c>
      <c r="G358" s="10">
        <f aca="true" t="shared" si="176" ref="G358:Q358">G359</f>
        <v>182320.2</v>
      </c>
      <c r="H358" s="10">
        <f t="shared" si="176"/>
        <v>0</v>
      </c>
      <c r="I358" s="10">
        <f t="shared" si="176"/>
        <v>0</v>
      </c>
      <c r="J358" s="10">
        <f t="shared" si="176"/>
        <v>185352.9</v>
      </c>
      <c r="K358" s="10">
        <f t="shared" si="176"/>
        <v>185352.9</v>
      </c>
      <c r="L358" s="10">
        <f t="shared" si="176"/>
        <v>0</v>
      </c>
      <c r="M358" s="10">
        <f t="shared" si="176"/>
        <v>0</v>
      </c>
      <c r="N358" s="10">
        <f t="shared" si="176"/>
        <v>185352.9</v>
      </c>
      <c r="O358" s="10">
        <f t="shared" si="176"/>
        <v>185352.9</v>
      </c>
      <c r="P358" s="10">
        <f t="shared" si="176"/>
        <v>0</v>
      </c>
      <c r="Q358" s="10">
        <f t="shared" si="176"/>
        <v>0</v>
      </c>
      <c r="R358" s="26"/>
      <c r="S358" s="81"/>
    </row>
    <row r="359" spans="1:19" s="11" customFormat="1" ht="18.75">
      <c r="A359" s="42" t="s">
        <v>190</v>
      </c>
      <c r="B359" s="15" t="s">
        <v>129</v>
      </c>
      <c r="C359" s="15" t="s">
        <v>124</v>
      </c>
      <c r="D359" s="29" t="s">
        <v>47</v>
      </c>
      <c r="E359" s="29">
        <v>610</v>
      </c>
      <c r="F359" s="10">
        <f>G359+H359+I359</f>
        <v>182320.2</v>
      </c>
      <c r="G359" s="10">
        <f>188092.7-5772.5</f>
        <v>182320.2</v>
      </c>
      <c r="H359" s="10"/>
      <c r="I359" s="10"/>
      <c r="J359" s="10">
        <f>K359+L359+M359</f>
        <v>185352.9</v>
      </c>
      <c r="K359" s="10">
        <v>185352.9</v>
      </c>
      <c r="L359" s="10"/>
      <c r="M359" s="10"/>
      <c r="N359" s="10">
        <f>Q359+P359+O359</f>
        <v>185352.9</v>
      </c>
      <c r="O359" s="10">
        <v>185352.9</v>
      </c>
      <c r="P359" s="10"/>
      <c r="Q359" s="10"/>
      <c r="R359" s="26"/>
      <c r="S359" s="81"/>
    </row>
    <row r="360" spans="1:19" s="11" customFormat="1" ht="37.5">
      <c r="A360" s="34" t="s">
        <v>292</v>
      </c>
      <c r="B360" s="15" t="s">
        <v>129</v>
      </c>
      <c r="C360" s="15" t="s">
        <v>124</v>
      </c>
      <c r="D360" s="29" t="s">
        <v>286</v>
      </c>
      <c r="E360" s="29"/>
      <c r="F360" s="10">
        <f>F361</f>
        <v>9491.4</v>
      </c>
      <c r="G360" s="10">
        <f aca="true" t="shared" si="177" ref="G360:Q361">G361</f>
        <v>9491.4</v>
      </c>
      <c r="H360" s="10">
        <f t="shared" si="177"/>
        <v>0</v>
      </c>
      <c r="I360" s="10">
        <f t="shared" si="177"/>
        <v>0</v>
      </c>
      <c r="J360" s="10">
        <f t="shared" si="177"/>
        <v>13710.5</v>
      </c>
      <c r="K360" s="10">
        <f t="shared" si="177"/>
        <v>13710.5</v>
      </c>
      <c r="L360" s="10">
        <f t="shared" si="177"/>
        <v>0</v>
      </c>
      <c r="M360" s="10">
        <f t="shared" si="177"/>
        <v>0</v>
      </c>
      <c r="N360" s="10">
        <f t="shared" si="177"/>
        <v>13710.5</v>
      </c>
      <c r="O360" s="10">
        <f t="shared" si="177"/>
        <v>13710.5</v>
      </c>
      <c r="P360" s="10">
        <f t="shared" si="177"/>
        <v>0</v>
      </c>
      <c r="Q360" s="10">
        <f t="shared" si="177"/>
        <v>0</v>
      </c>
      <c r="R360" s="26"/>
      <c r="S360" s="81"/>
    </row>
    <row r="361" spans="1:19" s="11" customFormat="1" ht="75">
      <c r="A361" s="42" t="s">
        <v>98</v>
      </c>
      <c r="B361" s="15" t="s">
        <v>129</v>
      </c>
      <c r="C361" s="15" t="s">
        <v>124</v>
      </c>
      <c r="D361" s="29" t="s">
        <v>17</v>
      </c>
      <c r="E361" s="15"/>
      <c r="F361" s="10">
        <f>F362</f>
        <v>9491.4</v>
      </c>
      <c r="G361" s="10">
        <f t="shared" si="177"/>
        <v>9491.4</v>
      </c>
      <c r="H361" s="10">
        <f t="shared" si="177"/>
        <v>0</v>
      </c>
      <c r="I361" s="10">
        <f t="shared" si="177"/>
        <v>0</v>
      </c>
      <c r="J361" s="10">
        <f t="shared" si="177"/>
        <v>13710.5</v>
      </c>
      <c r="K361" s="10">
        <f t="shared" si="177"/>
        <v>13710.5</v>
      </c>
      <c r="L361" s="10">
        <f t="shared" si="177"/>
        <v>0</v>
      </c>
      <c r="M361" s="10">
        <f t="shared" si="177"/>
        <v>0</v>
      </c>
      <c r="N361" s="10">
        <f t="shared" si="177"/>
        <v>13710.5</v>
      </c>
      <c r="O361" s="10">
        <f t="shared" si="177"/>
        <v>13710.5</v>
      </c>
      <c r="P361" s="10">
        <f t="shared" si="177"/>
        <v>0</v>
      </c>
      <c r="Q361" s="10">
        <f t="shared" si="177"/>
        <v>0</v>
      </c>
      <c r="R361" s="26"/>
      <c r="S361" s="81"/>
    </row>
    <row r="362" spans="1:19" s="11" customFormat="1" ht="18.75">
      <c r="A362" s="42" t="s">
        <v>190</v>
      </c>
      <c r="B362" s="15" t="s">
        <v>129</v>
      </c>
      <c r="C362" s="15" t="s">
        <v>124</v>
      </c>
      <c r="D362" s="29" t="s">
        <v>17</v>
      </c>
      <c r="E362" s="15" t="s">
        <v>189</v>
      </c>
      <c r="F362" s="10">
        <f>G362+H362+I362</f>
        <v>9491.4</v>
      </c>
      <c r="G362" s="10">
        <v>9491.4</v>
      </c>
      <c r="H362" s="10"/>
      <c r="I362" s="10"/>
      <c r="J362" s="10">
        <f>K362+L362+M362</f>
        <v>13710.5</v>
      </c>
      <c r="K362" s="10">
        <v>13710.5</v>
      </c>
      <c r="L362" s="10"/>
      <c r="M362" s="10"/>
      <c r="N362" s="10">
        <f>O362+P362+Q362</f>
        <v>13710.5</v>
      </c>
      <c r="O362" s="82">
        <v>13710.5</v>
      </c>
      <c r="P362" s="82"/>
      <c r="Q362" s="82"/>
      <c r="R362" s="26"/>
      <c r="S362" s="81"/>
    </row>
    <row r="363" spans="1:19" s="11" customFormat="1" ht="63" customHeight="1">
      <c r="A363" s="34" t="s">
        <v>291</v>
      </c>
      <c r="B363" s="15" t="s">
        <v>129</v>
      </c>
      <c r="C363" s="15" t="s">
        <v>124</v>
      </c>
      <c r="D363" s="29" t="s">
        <v>48</v>
      </c>
      <c r="E363" s="15"/>
      <c r="F363" s="10">
        <f>F364</f>
        <v>2807.9</v>
      </c>
      <c r="G363" s="10">
        <f aca="true" t="shared" si="178" ref="G363:Q364">G364</f>
        <v>2807.9</v>
      </c>
      <c r="H363" s="10">
        <f t="shared" si="178"/>
        <v>0</v>
      </c>
      <c r="I363" s="10">
        <f t="shared" si="178"/>
        <v>0</v>
      </c>
      <c r="J363" s="10">
        <f t="shared" si="178"/>
        <v>2025.3</v>
      </c>
      <c r="K363" s="10">
        <f t="shared" si="178"/>
        <v>2025.3</v>
      </c>
      <c r="L363" s="10">
        <f t="shared" si="178"/>
        <v>0</v>
      </c>
      <c r="M363" s="10">
        <f t="shared" si="178"/>
        <v>0</v>
      </c>
      <c r="N363" s="10">
        <f t="shared" si="178"/>
        <v>2025.3</v>
      </c>
      <c r="O363" s="10">
        <f t="shared" si="178"/>
        <v>2025.3</v>
      </c>
      <c r="P363" s="10">
        <f t="shared" si="178"/>
        <v>0</v>
      </c>
      <c r="Q363" s="10">
        <f t="shared" si="178"/>
        <v>0</v>
      </c>
      <c r="R363" s="26"/>
      <c r="S363" s="81"/>
    </row>
    <row r="364" spans="1:19" s="11" customFormat="1" ht="75">
      <c r="A364" s="42" t="s">
        <v>98</v>
      </c>
      <c r="B364" s="15" t="s">
        <v>129</v>
      </c>
      <c r="C364" s="15" t="s">
        <v>124</v>
      </c>
      <c r="D364" s="29" t="s">
        <v>49</v>
      </c>
      <c r="E364" s="15"/>
      <c r="F364" s="10">
        <f>F365</f>
        <v>2807.9</v>
      </c>
      <c r="G364" s="10">
        <f t="shared" si="178"/>
        <v>2807.9</v>
      </c>
      <c r="H364" s="10">
        <f t="shared" si="178"/>
        <v>0</v>
      </c>
      <c r="I364" s="10">
        <f t="shared" si="178"/>
        <v>0</v>
      </c>
      <c r="J364" s="10">
        <f t="shared" si="178"/>
        <v>2025.3</v>
      </c>
      <c r="K364" s="10">
        <f t="shared" si="178"/>
        <v>2025.3</v>
      </c>
      <c r="L364" s="10">
        <f t="shared" si="178"/>
        <v>0</v>
      </c>
      <c r="M364" s="10">
        <f t="shared" si="178"/>
        <v>0</v>
      </c>
      <c r="N364" s="10">
        <f t="shared" si="178"/>
        <v>2025.3</v>
      </c>
      <c r="O364" s="10">
        <f t="shared" si="178"/>
        <v>2025.3</v>
      </c>
      <c r="P364" s="10">
        <f t="shared" si="178"/>
        <v>0</v>
      </c>
      <c r="Q364" s="10">
        <f t="shared" si="178"/>
        <v>0</v>
      </c>
      <c r="R364" s="26"/>
      <c r="S364" s="81"/>
    </row>
    <row r="365" spans="1:19" s="11" customFormat="1" ht="18.75">
      <c r="A365" s="42" t="s">
        <v>190</v>
      </c>
      <c r="B365" s="15" t="s">
        <v>129</v>
      </c>
      <c r="C365" s="15" t="s">
        <v>124</v>
      </c>
      <c r="D365" s="29" t="s">
        <v>49</v>
      </c>
      <c r="E365" s="15" t="s">
        <v>189</v>
      </c>
      <c r="F365" s="10">
        <f>G365+H365+I365</f>
        <v>2807.9</v>
      </c>
      <c r="G365" s="10">
        <v>2807.9</v>
      </c>
      <c r="H365" s="10"/>
      <c r="I365" s="10"/>
      <c r="J365" s="10">
        <f>K365+L365+M365</f>
        <v>2025.3</v>
      </c>
      <c r="K365" s="10">
        <v>2025.3</v>
      </c>
      <c r="L365" s="10"/>
      <c r="M365" s="10"/>
      <c r="N365" s="10">
        <f>O365+P365+Q365</f>
        <v>2025.3</v>
      </c>
      <c r="O365" s="82">
        <v>2025.3</v>
      </c>
      <c r="P365" s="82"/>
      <c r="Q365" s="82"/>
      <c r="R365" s="26"/>
      <c r="S365" s="81"/>
    </row>
    <row r="366" spans="1:19" s="11" customFormat="1" ht="75">
      <c r="A366" s="34" t="s">
        <v>296</v>
      </c>
      <c r="B366" s="15" t="s">
        <v>129</v>
      </c>
      <c r="C366" s="15" t="s">
        <v>124</v>
      </c>
      <c r="D366" s="29" t="s">
        <v>287</v>
      </c>
      <c r="E366" s="15"/>
      <c r="F366" s="10">
        <f>F367+F369</f>
        <v>4493</v>
      </c>
      <c r="G366" s="10">
        <f aca="true" t="shared" si="179" ref="G366:Q366">G367+G369</f>
        <v>0</v>
      </c>
      <c r="H366" s="10">
        <f t="shared" si="179"/>
        <v>4493</v>
      </c>
      <c r="I366" s="10">
        <f t="shared" si="179"/>
        <v>0</v>
      </c>
      <c r="J366" s="10">
        <f t="shared" si="179"/>
        <v>3880.3</v>
      </c>
      <c r="K366" s="10">
        <f t="shared" si="179"/>
        <v>0</v>
      </c>
      <c r="L366" s="10">
        <f t="shared" si="179"/>
        <v>3880.3</v>
      </c>
      <c r="M366" s="10">
        <f t="shared" si="179"/>
        <v>0</v>
      </c>
      <c r="N366" s="10">
        <f t="shared" si="179"/>
        <v>3980.3</v>
      </c>
      <c r="O366" s="10">
        <f t="shared" si="179"/>
        <v>0</v>
      </c>
      <c r="P366" s="10">
        <f t="shared" si="179"/>
        <v>3980.3</v>
      </c>
      <c r="Q366" s="10">
        <f t="shared" si="179"/>
        <v>0</v>
      </c>
      <c r="R366" s="26"/>
      <c r="S366" s="81"/>
    </row>
    <row r="367" spans="1:19" s="11" customFormat="1" ht="56.25">
      <c r="A367" s="42" t="s">
        <v>297</v>
      </c>
      <c r="B367" s="15" t="s">
        <v>129</v>
      </c>
      <c r="C367" s="15" t="s">
        <v>124</v>
      </c>
      <c r="D367" s="29" t="s">
        <v>50</v>
      </c>
      <c r="E367" s="15"/>
      <c r="F367" s="10">
        <f>F368</f>
        <v>3183.7</v>
      </c>
      <c r="G367" s="10">
        <f aca="true" t="shared" si="180" ref="G367:Q367">G368</f>
        <v>0</v>
      </c>
      <c r="H367" s="10">
        <f t="shared" si="180"/>
        <v>3183.7</v>
      </c>
      <c r="I367" s="10">
        <f t="shared" si="180"/>
        <v>0</v>
      </c>
      <c r="J367" s="10">
        <f t="shared" si="180"/>
        <v>2700</v>
      </c>
      <c r="K367" s="10">
        <f t="shared" si="180"/>
        <v>0</v>
      </c>
      <c r="L367" s="10">
        <f t="shared" si="180"/>
        <v>2700</v>
      </c>
      <c r="M367" s="10">
        <f t="shared" si="180"/>
        <v>0</v>
      </c>
      <c r="N367" s="10">
        <f t="shared" si="180"/>
        <v>2800</v>
      </c>
      <c r="O367" s="10">
        <f t="shared" si="180"/>
        <v>0</v>
      </c>
      <c r="P367" s="10">
        <f t="shared" si="180"/>
        <v>2800</v>
      </c>
      <c r="Q367" s="10">
        <f t="shared" si="180"/>
        <v>0</v>
      </c>
      <c r="R367" s="26"/>
      <c r="S367" s="81"/>
    </row>
    <row r="368" spans="1:19" s="11" customFormat="1" ht="18.75">
      <c r="A368" s="42" t="s">
        <v>190</v>
      </c>
      <c r="B368" s="15" t="s">
        <v>129</v>
      </c>
      <c r="C368" s="15" t="s">
        <v>124</v>
      </c>
      <c r="D368" s="29" t="s">
        <v>50</v>
      </c>
      <c r="E368" s="15" t="s">
        <v>189</v>
      </c>
      <c r="F368" s="10">
        <f>G368+H368+I368</f>
        <v>3183.7</v>
      </c>
      <c r="G368" s="10"/>
      <c r="H368" s="10">
        <f>3033.7+150</f>
        <v>3183.7</v>
      </c>
      <c r="I368" s="10"/>
      <c r="J368" s="10">
        <f>K368+L368+M368</f>
        <v>2700</v>
      </c>
      <c r="K368" s="10"/>
      <c r="L368" s="10">
        <v>2700</v>
      </c>
      <c r="M368" s="10"/>
      <c r="N368" s="10">
        <f>O368+P368+Q368</f>
        <v>2800</v>
      </c>
      <c r="O368" s="82"/>
      <c r="P368" s="82">
        <v>2800</v>
      </c>
      <c r="Q368" s="82"/>
      <c r="R368" s="26"/>
      <c r="S368" s="81"/>
    </row>
    <row r="369" spans="1:19" s="11" customFormat="1" ht="56.25">
      <c r="A369" s="42" t="s">
        <v>450</v>
      </c>
      <c r="B369" s="15" t="s">
        <v>129</v>
      </c>
      <c r="C369" s="15" t="s">
        <v>124</v>
      </c>
      <c r="D369" s="15" t="s">
        <v>453</v>
      </c>
      <c r="E369" s="15"/>
      <c r="F369" s="10">
        <f>F370</f>
        <v>1309.3</v>
      </c>
      <c r="G369" s="10">
        <f aca="true" t="shared" si="181" ref="G369:Q369">G370</f>
        <v>0</v>
      </c>
      <c r="H369" s="10">
        <f t="shared" si="181"/>
        <v>1309.3</v>
      </c>
      <c r="I369" s="10">
        <f t="shared" si="181"/>
        <v>0</v>
      </c>
      <c r="J369" s="10">
        <f t="shared" si="181"/>
        <v>1180.3</v>
      </c>
      <c r="K369" s="10">
        <f t="shared" si="181"/>
        <v>0</v>
      </c>
      <c r="L369" s="10">
        <f t="shared" si="181"/>
        <v>1180.3</v>
      </c>
      <c r="M369" s="10">
        <f t="shared" si="181"/>
        <v>0</v>
      </c>
      <c r="N369" s="10">
        <f t="shared" si="181"/>
        <v>1180.3</v>
      </c>
      <c r="O369" s="10">
        <f t="shared" si="181"/>
        <v>0</v>
      </c>
      <c r="P369" s="10">
        <f t="shared" si="181"/>
        <v>1180.3</v>
      </c>
      <c r="Q369" s="10">
        <f t="shared" si="181"/>
        <v>0</v>
      </c>
      <c r="R369" s="26"/>
      <c r="S369" s="81"/>
    </row>
    <row r="370" spans="1:19" s="11" customFormat="1" ht="18.75">
      <c r="A370" s="42" t="s">
        <v>190</v>
      </c>
      <c r="B370" s="15" t="s">
        <v>129</v>
      </c>
      <c r="C370" s="15" t="s">
        <v>124</v>
      </c>
      <c r="D370" s="15" t="s">
        <v>453</v>
      </c>
      <c r="E370" s="15" t="s">
        <v>189</v>
      </c>
      <c r="F370" s="10">
        <f>G370+H370+I370</f>
        <v>1309.3</v>
      </c>
      <c r="G370" s="10"/>
      <c r="H370" s="10">
        <v>1309.3</v>
      </c>
      <c r="I370" s="10"/>
      <c r="J370" s="10">
        <f>K370+L370+M370</f>
        <v>1180.3</v>
      </c>
      <c r="K370" s="10"/>
      <c r="L370" s="10">
        <v>1180.3</v>
      </c>
      <c r="M370" s="10"/>
      <c r="N370" s="10">
        <f>O370+P370+Q370</f>
        <v>1180.3</v>
      </c>
      <c r="O370" s="82"/>
      <c r="P370" s="82">
        <v>1180.3</v>
      </c>
      <c r="Q370" s="82"/>
      <c r="R370" s="26"/>
      <c r="S370" s="81"/>
    </row>
    <row r="371" spans="1:19" s="11" customFormat="1" ht="56.25">
      <c r="A371" s="42" t="s">
        <v>428</v>
      </c>
      <c r="B371" s="15" t="s">
        <v>129</v>
      </c>
      <c r="C371" s="15" t="s">
        <v>124</v>
      </c>
      <c r="D371" s="29" t="s">
        <v>427</v>
      </c>
      <c r="E371" s="15"/>
      <c r="F371" s="10">
        <f>F372</f>
        <v>11964.3</v>
      </c>
      <c r="G371" s="10">
        <f aca="true" t="shared" si="182" ref="G371:Q372">G372</f>
        <v>0</v>
      </c>
      <c r="H371" s="10">
        <f t="shared" si="182"/>
        <v>11964.3</v>
      </c>
      <c r="I371" s="10">
        <f t="shared" si="182"/>
        <v>0</v>
      </c>
      <c r="J371" s="10">
        <f t="shared" si="182"/>
        <v>0</v>
      </c>
      <c r="K371" s="10">
        <f t="shared" si="182"/>
        <v>0</v>
      </c>
      <c r="L371" s="10">
        <f t="shared" si="182"/>
        <v>0</v>
      </c>
      <c r="M371" s="10">
        <f t="shared" si="182"/>
        <v>0</v>
      </c>
      <c r="N371" s="10">
        <f t="shared" si="182"/>
        <v>0</v>
      </c>
      <c r="O371" s="10">
        <f t="shared" si="182"/>
        <v>0</v>
      </c>
      <c r="P371" s="10">
        <f t="shared" si="182"/>
        <v>0</v>
      </c>
      <c r="Q371" s="10">
        <f t="shared" si="182"/>
        <v>0</v>
      </c>
      <c r="R371" s="26"/>
      <c r="S371" s="81"/>
    </row>
    <row r="372" spans="1:19" s="11" customFormat="1" ht="75">
      <c r="A372" s="103" t="s">
        <v>635</v>
      </c>
      <c r="B372" s="15" t="s">
        <v>129</v>
      </c>
      <c r="C372" s="15" t="s">
        <v>124</v>
      </c>
      <c r="D372" s="29" t="s">
        <v>553</v>
      </c>
      <c r="E372" s="15"/>
      <c r="F372" s="10">
        <f>F373</f>
        <v>11964.3</v>
      </c>
      <c r="G372" s="10">
        <f t="shared" si="182"/>
        <v>0</v>
      </c>
      <c r="H372" s="10">
        <f t="shared" si="182"/>
        <v>11964.3</v>
      </c>
      <c r="I372" s="10">
        <f t="shared" si="182"/>
        <v>0</v>
      </c>
      <c r="J372" s="10">
        <f t="shared" si="182"/>
        <v>0</v>
      </c>
      <c r="K372" s="10">
        <f t="shared" si="182"/>
        <v>0</v>
      </c>
      <c r="L372" s="10">
        <f t="shared" si="182"/>
        <v>0</v>
      </c>
      <c r="M372" s="10">
        <f t="shared" si="182"/>
        <v>0</v>
      </c>
      <c r="N372" s="10">
        <f t="shared" si="182"/>
        <v>0</v>
      </c>
      <c r="O372" s="10">
        <f t="shared" si="182"/>
        <v>0</v>
      </c>
      <c r="P372" s="10">
        <f t="shared" si="182"/>
        <v>0</v>
      </c>
      <c r="Q372" s="10">
        <f t="shared" si="182"/>
        <v>0</v>
      </c>
      <c r="R372" s="26"/>
      <c r="S372" s="81"/>
    </row>
    <row r="373" spans="1:19" s="11" customFormat="1" ht="18.75">
      <c r="A373" s="42" t="s">
        <v>190</v>
      </c>
      <c r="B373" s="15" t="s">
        <v>129</v>
      </c>
      <c r="C373" s="15" t="s">
        <v>124</v>
      </c>
      <c r="D373" s="29" t="s">
        <v>553</v>
      </c>
      <c r="E373" s="15" t="s">
        <v>189</v>
      </c>
      <c r="F373" s="10">
        <f>G373+H373+I373</f>
        <v>11964.3</v>
      </c>
      <c r="G373" s="10"/>
      <c r="H373" s="10">
        <v>11964.3</v>
      </c>
      <c r="I373" s="10"/>
      <c r="J373" s="10">
        <v>0</v>
      </c>
      <c r="K373" s="10"/>
      <c r="L373" s="10"/>
      <c r="M373" s="10"/>
      <c r="N373" s="10">
        <v>0</v>
      </c>
      <c r="O373" s="82"/>
      <c r="P373" s="82"/>
      <c r="Q373" s="82"/>
      <c r="R373" s="26"/>
      <c r="S373" s="81"/>
    </row>
    <row r="374" spans="1:19" s="11" customFormat="1" ht="37.5">
      <c r="A374" s="34" t="s">
        <v>585</v>
      </c>
      <c r="B374" s="15" t="s">
        <v>129</v>
      </c>
      <c r="C374" s="15" t="s">
        <v>124</v>
      </c>
      <c r="D374" s="35" t="s">
        <v>512</v>
      </c>
      <c r="E374" s="15"/>
      <c r="F374" s="10">
        <f aca="true" t="shared" si="183" ref="F374:Q374">F375</f>
        <v>3137.8</v>
      </c>
      <c r="G374" s="10">
        <f t="shared" si="183"/>
        <v>3137.5</v>
      </c>
      <c r="H374" s="10">
        <f t="shared" si="183"/>
        <v>0.3</v>
      </c>
      <c r="I374" s="10">
        <f t="shared" si="183"/>
        <v>0</v>
      </c>
      <c r="J374" s="10">
        <f t="shared" si="183"/>
        <v>3137.8</v>
      </c>
      <c r="K374" s="10">
        <f t="shared" si="183"/>
        <v>3137.5</v>
      </c>
      <c r="L374" s="10">
        <f t="shared" si="183"/>
        <v>0.3</v>
      </c>
      <c r="M374" s="10">
        <f t="shared" si="183"/>
        <v>0</v>
      </c>
      <c r="N374" s="10">
        <f t="shared" si="183"/>
        <v>4706</v>
      </c>
      <c r="O374" s="10">
        <f t="shared" si="183"/>
        <v>4705.5</v>
      </c>
      <c r="P374" s="10">
        <f t="shared" si="183"/>
        <v>0.5</v>
      </c>
      <c r="Q374" s="10">
        <f t="shared" si="183"/>
        <v>0</v>
      </c>
      <c r="R374" s="26"/>
      <c r="S374" s="81"/>
    </row>
    <row r="375" spans="1:19" s="11" customFormat="1" ht="78" customHeight="1">
      <c r="A375" s="34" t="s">
        <v>686</v>
      </c>
      <c r="B375" s="15" t="s">
        <v>129</v>
      </c>
      <c r="C375" s="15" t="s">
        <v>124</v>
      </c>
      <c r="D375" s="29" t="s">
        <v>511</v>
      </c>
      <c r="E375" s="15"/>
      <c r="F375" s="10">
        <f>F376</f>
        <v>3137.8</v>
      </c>
      <c r="G375" s="10">
        <f aca="true" t="shared" si="184" ref="G375:Q375">G376</f>
        <v>3137.5</v>
      </c>
      <c r="H375" s="10">
        <f t="shared" si="184"/>
        <v>0.3</v>
      </c>
      <c r="I375" s="10">
        <f t="shared" si="184"/>
        <v>0</v>
      </c>
      <c r="J375" s="10">
        <f t="shared" si="184"/>
        <v>3137.8</v>
      </c>
      <c r="K375" s="10">
        <f t="shared" si="184"/>
        <v>3137.5</v>
      </c>
      <c r="L375" s="10">
        <f t="shared" si="184"/>
        <v>0.3</v>
      </c>
      <c r="M375" s="10">
        <f t="shared" si="184"/>
        <v>0</v>
      </c>
      <c r="N375" s="10">
        <f t="shared" si="184"/>
        <v>4706</v>
      </c>
      <c r="O375" s="10">
        <f t="shared" si="184"/>
        <v>4705.5</v>
      </c>
      <c r="P375" s="10">
        <f t="shared" si="184"/>
        <v>0.5</v>
      </c>
      <c r="Q375" s="10">
        <f t="shared" si="184"/>
        <v>0</v>
      </c>
      <c r="R375" s="26"/>
      <c r="S375" s="81"/>
    </row>
    <row r="376" spans="1:19" s="11" customFormat="1" ht="18.75">
      <c r="A376" s="42" t="s">
        <v>190</v>
      </c>
      <c r="B376" s="15" t="s">
        <v>129</v>
      </c>
      <c r="C376" s="15" t="s">
        <v>124</v>
      </c>
      <c r="D376" s="29" t="s">
        <v>511</v>
      </c>
      <c r="E376" s="15" t="s">
        <v>189</v>
      </c>
      <c r="F376" s="10">
        <f>G376+H376+I376</f>
        <v>3137.8</v>
      </c>
      <c r="G376" s="10">
        <v>3137.5</v>
      </c>
      <c r="H376" s="10">
        <v>0.3</v>
      </c>
      <c r="I376" s="10"/>
      <c r="J376" s="10">
        <f>K376+L376+M376</f>
        <v>3137.8</v>
      </c>
      <c r="K376" s="10">
        <v>3137.5</v>
      </c>
      <c r="L376" s="10">
        <v>0.3</v>
      </c>
      <c r="M376" s="10"/>
      <c r="N376" s="10">
        <f>O376+P376+Q376</f>
        <v>4706</v>
      </c>
      <c r="O376" s="10">
        <v>4705.5</v>
      </c>
      <c r="P376" s="10">
        <v>0.5</v>
      </c>
      <c r="Q376" s="10"/>
      <c r="R376" s="26"/>
      <c r="S376" s="81"/>
    </row>
    <row r="377" spans="1:19" s="11" customFormat="1" ht="44.25" customHeight="1">
      <c r="A377" s="42" t="s">
        <v>586</v>
      </c>
      <c r="B377" s="15" t="s">
        <v>129</v>
      </c>
      <c r="C377" s="15" t="s">
        <v>124</v>
      </c>
      <c r="D377" s="29" t="s">
        <v>513</v>
      </c>
      <c r="E377" s="15"/>
      <c r="F377" s="10">
        <f>F378</f>
        <v>0</v>
      </c>
      <c r="G377" s="10">
        <f aca="true" t="shared" si="185" ref="G377:Q378">G378</f>
        <v>0</v>
      </c>
      <c r="H377" s="10">
        <f t="shared" si="185"/>
        <v>0</v>
      </c>
      <c r="I377" s="10">
        <f t="shared" si="185"/>
        <v>0</v>
      </c>
      <c r="J377" s="10">
        <f t="shared" si="185"/>
        <v>1655.1000000000001</v>
      </c>
      <c r="K377" s="10">
        <f t="shared" si="185"/>
        <v>1584.4</v>
      </c>
      <c r="L377" s="10">
        <f t="shared" si="185"/>
        <v>70.7</v>
      </c>
      <c r="M377" s="10">
        <f t="shared" si="185"/>
        <v>0</v>
      </c>
      <c r="N377" s="10">
        <f t="shared" si="185"/>
        <v>4900.2</v>
      </c>
      <c r="O377" s="10">
        <f t="shared" si="185"/>
        <v>4691</v>
      </c>
      <c r="P377" s="10">
        <f t="shared" si="185"/>
        <v>209.2</v>
      </c>
      <c r="Q377" s="10">
        <f t="shared" si="185"/>
        <v>0</v>
      </c>
      <c r="R377" s="26"/>
      <c r="S377" s="81"/>
    </row>
    <row r="378" spans="1:19" s="11" customFormat="1" ht="48" customHeight="1">
      <c r="A378" s="42" t="s">
        <v>687</v>
      </c>
      <c r="B378" s="15" t="s">
        <v>129</v>
      </c>
      <c r="C378" s="15" t="s">
        <v>124</v>
      </c>
      <c r="D378" s="29" t="s">
        <v>514</v>
      </c>
      <c r="E378" s="15"/>
      <c r="F378" s="10">
        <f>F379</f>
        <v>0</v>
      </c>
      <c r="G378" s="10">
        <f t="shared" si="185"/>
        <v>0</v>
      </c>
      <c r="H378" s="10">
        <f t="shared" si="185"/>
        <v>0</v>
      </c>
      <c r="I378" s="10">
        <f t="shared" si="185"/>
        <v>0</v>
      </c>
      <c r="J378" s="10">
        <f t="shared" si="185"/>
        <v>1655.1000000000001</v>
      </c>
      <c r="K378" s="10">
        <f t="shared" si="185"/>
        <v>1584.4</v>
      </c>
      <c r="L378" s="10">
        <f t="shared" si="185"/>
        <v>70.7</v>
      </c>
      <c r="M378" s="10">
        <f t="shared" si="185"/>
        <v>0</v>
      </c>
      <c r="N378" s="10">
        <f t="shared" si="185"/>
        <v>4900.2</v>
      </c>
      <c r="O378" s="10">
        <f t="shared" si="185"/>
        <v>4691</v>
      </c>
      <c r="P378" s="10">
        <f t="shared" si="185"/>
        <v>209.2</v>
      </c>
      <c r="Q378" s="10">
        <f t="shared" si="185"/>
        <v>0</v>
      </c>
      <c r="R378" s="26"/>
      <c r="S378" s="81"/>
    </row>
    <row r="379" spans="1:19" s="11" customFormat="1" ht="18.75">
      <c r="A379" s="42" t="s">
        <v>190</v>
      </c>
      <c r="B379" s="15" t="s">
        <v>129</v>
      </c>
      <c r="C379" s="15" t="s">
        <v>124</v>
      </c>
      <c r="D379" s="29" t="s">
        <v>514</v>
      </c>
      <c r="E379" s="15" t="s">
        <v>189</v>
      </c>
      <c r="F379" s="10">
        <f>G379+H379+I379</f>
        <v>0</v>
      </c>
      <c r="G379" s="10"/>
      <c r="H379" s="10"/>
      <c r="I379" s="10"/>
      <c r="J379" s="10">
        <f>K379+L379+M379</f>
        <v>1655.1000000000001</v>
      </c>
      <c r="K379" s="10">
        <v>1584.4</v>
      </c>
      <c r="L379" s="10">
        <v>70.7</v>
      </c>
      <c r="M379" s="10"/>
      <c r="N379" s="10">
        <f>O379+P379+Q379</f>
        <v>4900.2</v>
      </c>
      <c r="O379" s="10">
        <v>4691</v>
      </c>
      <c r="P379" s="10">
        <v>209.2</v>
      </c>
      <c r="Q379" s="10"/>
      <c r="R379" s="26"/>
      <c r="S379" s="81"/>
    </row>
    <row r="380" spans="1:19" s="11" customFormat="1" ht="67.5" customHeight="1">
      <c r="A380" s="42" t="s">
        <v>638</v>
      </c>
      <c r="B380" s="15" t="s">
        <v>129</v>
      </c>
      <c r="C380" s="15" t="s">
        <v>124</v>
      </c>
      <c r="D380" s="29" t="s">
        <v>611</v>
      </c>
      <c r="E380" s="15"/>
      <c r="F380" s="10">
        <f>F381</f>
        <v>11104.300000000001</v>
      </c>
      <c r="G380" s="10">
        <f aca="true" t="shared" si="186" ref="G380:Q381">G381</f>
        <v>10882.2</v>
      </c>
      <c r="H380" s="10">
        <f t="shared" si="186"/>
        <v>222.1</v>
      </c>
      <c r="I380" s="10">
        <f t="shared" si="186"/>
        <v>0</v>
      </c>
      <c r="J380" s="10">
        <f t="shared" si="186"/>
        <v>11600.7</v>
      </c>
      <c r="K380" s="10">
        <f t="shared" si="186"/>
        <v>11368.7</v>
      </c>
      <c r="L380" s="10">
        <f t="shared" si="186"/>
        <v>232</v>
      </c>
      <c r="M380" s="10">
        <f t="shared" si="186"/>
        <v>0</v>
      </c>
      <c r="N380" s="10">
        <f t="shared" si="186"/>
        <v>11314.4</v>
      </c>
      <c r="O380" s="10">
        <f t="shared" si="186"/>
        <v>11088.1</v>
      </c>
      <c r="P380" s="10">
        <f t="shared" si="186"/>
        <v>226.3</v>
      </c>
      <c r="Q380" s="10">
        <f t="shared" si="186"/>
        <v>0</v>
      </c>
      <c r="R380" s="26"/>
      <c r="S380" s="81"/>
    </row>
    <row r="381" spans="1:19" s="11" customFormat="1" ht="64.5" customHeight="1">
      <c r="A381" s="42" t="s">
        <v>597</v>
      </c>
      <c r="B381" s="15" t="s">
        <v>129</v>
      </c>
      <c r="C381" s="15" t="s">
        <v>124</v>
      </c>
      <c r="D381" s="29" t="s">
        <v>613</v>
      </c>
      <c r="E381" s="15"/>
      <c r="F381" s="10">
        <f>F382</f>
        <v>11104.300000000001</v>
      </c>
      <c r="G381" s="10">
        <f t="shared" si="186"/>
        <v>10882.2</v>
      </c>
      <c r="H381" s="10">
        <f t="shared" si="186"/>
        <v>222.1</v>
      </c>
      <c r="I381" s="10">
        <f t="shared" si="186"/>
        <v>0</v>
      </c>
      <c r="J381" s="10">
        <f t="shared" si="186"/>
        <v>11600.7</v>
      </c>
      <c r="K381" s="10">
        <f t="shared" si="186"/>
        <v>11368.7</v>
      </c>
      <c r="L381" s="10">
        <f t="shared" si="186"/>
        <v>232</v>
      </c>
      <c r="M381" s="10">
        <f t="shared" si="186"/>
        <v>0</v>
      </c>
      <c r="N381" s="10">
        <f t="shared" si="186"/>
        <v>11314.4</v>
      </c>
      <c r="O381" s="10">
        <f t="shared" si="186"/>
        <v>11088.1</v>
      </c>
      <c r="P381" s="10">
        <f t="shared" si="186"/>
        <v>226.3</v>
      </c>
      <c r="Q381" s="10">
        <f t="shared" si="186"/>
        <v>0</v>
      </c>
      <c r="R381" s="26"/>
      <c r="S381" s="81"/>
    </row>
    <row r="382" spans="1:19" s="11" customFormat="1" ht="18.75">
      <c r="A382" s="42" t="s">
        <v>190</v>
      </c>
      <c r="B382" s="15" t="s">
        <v>129</v>
      </c>
      <c r="C382" s="15" t="s">
        <v>124</v>
      </c>
      <c r="D382" s="29" t="s">
        <v>613</v>
      </c>
      <c r="E382" s="15" t="s">
        <v>189</v>
      </c>
      <c r="F382" s="10">
        <f>G382+H382+I382</f>
        <v>11104.300000000001</v>
      </c>
      <c r="G382" s="10">
        <v>10882.2</v>
      </c>
      <c r="H382" s="10">
        <v>222.1</v>
      </c>
      <c r="I382" s="10"/>
      <c r="J382" s="10">
        <f>K382+L382+M382</f>
        <v>11600.7</v>
      </c>
      <c r="K382" s="10">
        <v>11368.7</v>
      </c>
      <c r="L382" s="10">
        <v>232</v>
      </c>
      <c r="M382" s="10"/>
      <c r="N382" s="10">
        <f>O382+P382+Q382</f>
        <v>11314.4</v>
      </c>
      <c r="O382" s="10">
        <v>11088.1</v>
      </c>
      <c r="P382" s="10">
        <v>226.3</v>
      </c>
      <c r="Q382" s="10"/>
      <c r="R382" s="26"/>
      <c r="S382" s="81"/>
    </row>
    <row r="383" spans="1:19" s="11" customFormat="1" ht="18.75">
      <c r="A383" s="43" t="s">
        <v>106</v>
      </c>
      <c r="B383" s="12" t="s">
        <v>129</v>
      </c>
      <c r="C383" s="12" t="s">
        <v>123</v>
      </c>
      <c r="D383" s="130"/>
      <c r="E383" s="12"/>
      <c r="F383" s="13">
        <f>F384+F391</f>
        <v>28139.1</v>
      </c>
      <c r="G383" s="13">
        <f aca="true" t="shared" si="187" ref="G383:Q383">G384+G391</f>
        <v>0</v>
      </c>
      <c r="H383" s="13">
        <f t="shared" si="187"/>
        <v>28139.1</v>
      </c>
      <c r="I383" s="13">
        <f t="shared" si="187"/>
        <v>0</v>
      </c>
      <c r="J383" s="13">
        <f t="shared" si="187"/>
        <v>27236</v>
      </c>
      <c r="K383" s="13">
        <f t="shared" si="187"/>
        <v>0</v>
      </c>
      <c r="L383" s="13">
        <f t="shared" si="187"/>
        <v>27236</v>
      </c>
      <c r="M383" s="13">
        <f t="shared" si="187"/>
        <v>0</v>
      </c>
      <c r="N383" s="13">
        <f t="shared" si="187"/>
        <v>27918</v>
      </c>
      <c r="O383" s="13">
        <f t="shared" si="187"/>
        <v>0</v>
      </c>
      <c r="P383" s="13">
        <f t="shared" si="187"/>
        <v>27918</v>
      </c>
      <c r="Q383" s="13">
        <f t="shared" si="187"/>
        <v>0</v>
      </c>
      <c r="R383" s="26"/>
      <c r="S383" s="81"/>
    </row>
    <row r="384" spans="1:19" s="11" customFormat="1" ht="52.5" customHeight="1">
      <c r="A384" s="42" t="s">
        <v>626</v>
      </c>
      <c r="B384" s="15" t="s">
        <v>129</v>
      </c>
      <c r="C384" s="15" t="s">
        <v>123</v>
      </c>
      <c r="D384" s="15" t="s">
        <v>263</v>
      </c>
      <c r="E384" s="15"/>
      <c r="F384" s="10">
        <f>F385</f>
        <v>11859.3</v>
      </c>
      <c r="G384" s="10">
        <f aca="true" t="shared" si="188" ref="G384:Q385">G385</f>
        <v>0</v>
      </c>
      <c r="H384" s="10">
        <f t="shared" si="188"/>
        <v>11859.3</v>
      </c>
      <c r="I384" s="10">
        <f t="shared" si="188"/>
        <v>0</v>
      </c>
      <c r="J384" s="10">
        <f t="shared" si="188"/>
        <v>10994.5</v>
      </c>
      <c r="K384" s="10">
        <f t="shared" si="188"/>
        <v>0</v>
      </c>
      <c r="L384" s="10">
        <f t="shared" si="188"/>
        <v>10994.5</v>
      </c>
      <c r="M384" s="10">
        <f t="shared" si="188"/>
        <v>0</v>
      </c>
      <c r="N384" s="10">
        <f t="shared" si="188"/>
        <v>11156.5</v>
      </c>
      <c r="O384" s="10">
        <f t="shared" si="188"/>
        <v>0</v>
      </c>
      <c r="P384" s="10">
        <f t="shared" si="188"/>
        <v>11156.5</v>
      </c>
      <c r="Q384" s="10">
        <f t="shared" si="188"/>
        <v>0</v>
      </c>
      <c r="R384" s="26"/>
      <c r="S384" s="81"/>
    </row>
    <row r="385" spans="1:19" s="11" customFormat="1" ht="37.5">
      <c r="A385" s="42" t="s">
        <v>95</v>
      </c>
      <c r="B385" s="15" t="s">
        <v>129</v>
      </c>
      <c r="C385" s="15" t="s">
        <v>123</v>
      </c>
      <c r="D385" s="15" t="s">
        <v>35</v>
      </c>
      <c r="E385" s="15"/>
      <c r="F385" s="10">
        <f>F386</f>
        <v>11859.3</v>
      </c>
      <c r="G385" s="10">
        <f t="shared" si="188"/>
        <v>0</v>
      </c>
      <c r="H385" s="10">
        <f t="shared" si="188"/>
        <v>11859.3</v>
      </c>
      <c r="I385" s="10">
        <f t="shared" si="188"/>
        <v>0</v>
      </c>
      <c r="J385" s="10">
        <f t="shared" si="188"/>
        <v>10994.5</v>
      </c>
      <c r="K385" s="10">
        <f t="shared" si="188"/>
        <v>0</v>
      </c>
      <c r="L385" s="10">
        <f t="shared" si="188"/>
        <v>10994.5</v>
      </c>
      <c r="M385" s="10">
        <f t="shared" si="188"/>
        <v>0</v>
      </c>
      <c r="N385" s="10">
        <f t="shared" si="188"/>
        <v>11156.5</v>
      </c>
      <c r="O385" s="10">
        <f t="shared" si="188"/>
        <v>0</v>
      </c>
      <c r="P385" s="10">
        <f t="shared" si="188"/>
        <v>11156.5</v>
      </c>
      <c r="Q385" s="10">
        <f t="shared" si="188"/>
        <v>0</v>
      </c>
      <c r="R385" s="26"/>
      <c r="S385" s="81"/>
    </row>
    <row r="386" spans="1:19" s="11" customFormat="1" ht="60" customHeight="1">
      <c r="A386" s="42" t="s">
        <v>350</v>
      </c>
      <c r="B386" s="15" t="s">
        <v>129</v>
      </c>
      <c r="C386" s="15" t="s">
        <v>123</v>
      </c>
      <c r="D386" s="15" t="s">
        <v>56</v>
      </c>
      <c r="E386" s="15"/>
      <c r="F386" s="10">
        <f>F387+F389</f>
        <v>11859.3</v>
      </c>
      <c r="G386" s="10">
        <f aca="true" t="shared" si="189" ref="G386:Q386">G387+G389</f>
        <v>0</v>
      </c>
      <c r="H386" s="10">
        <f t="shared" si="189"/>
        <v>11859.3</v>
      </c>
      <c r="I386" s="10">
        <f t="shared" si="189"/>
        <v>0</v>
      </c>
      <c r="J386" s="10">
        <f t="shared" si="189"/>
        <v>10994.5</v>
      </c>
      <c r="K386" s="10">
        <f t="shared" si="189"/>
        <v>0</v>
      </c>
      <c r="L386" s="10">
        <f t="shared" si="189"/>
        <v>10994.5</v>
      </c>
      <c r="M386" s="10">
        <f t="shared" si="189"/>
        <v>0</v>
      </c>
      <c r="N386" s="10">
        <f t="shared" si="189"/>
        <v>11156.5</v>
      </c>
      <c r="O386" s="10">
        <f t="shared" si="189"/>
        <v>0</v>
      </c>
      <c r="P386" s="10">
        <f t="shared" si="189"/>
        <v>11156.5</v>
      </c>
      <c r="Q386" s="10">
        <f t="shared" si="189"/>
        <v>0</v>
      </c>
      <c r="R386" s="26"/>
      <c r="S386" s="81"/>
    </row>
    <row r="387" spans="1:19" s="11" customFormat="1" ht="18.75">
      <c r="A387" s="42" t="s">
        <v>99</v>
      </c>
      <c r="B387" s="15" t="s">
        <v>129</v>
      </c>
      <c r="C387" s="15" t="s">
        <v>123</v>
      </c>
      <c r="D387" s="15" t="s">
        <v>57</v>
      </c>
      <c r="E387" s="28"/>
      <c r="F387" s="37">
        <f>F388</f>
        <v>8590.1</v>
      </c>
      <c r="G387" s="37">
        <f aca="true" t="shared" si="190" ref="G387:Q387">G388</f>
        <v>0</v>
      </c>
      <c r="H387" s="37">
        <f t="shared" si="190"/>
        <v>8590.1</v>
      </c>
      <c r="I387" s="37">
        <f t="shared" si="190"/>
        <v>0</v>
      </c>
      <c r="J387" s="37">
        <f t="shared" si="190"/>
        <v>8753</v>
      </c>
      <c r="K387" s="37">
        <f t="shared" si="190"/>
        <v>0</v>
      </c>
      <c r="L387" s="37">
        <f t="shared" si="190"/>
        <v>8753</v>
      </c>
      <c r="M387" s="37">
        <f t="shared" si="190"/>
        <v>0</v>
      </c>
      <c r="N387" s="37">
        <f t="shared" si="190"/>
        <v>8915</v>
      </c>
      <c r="O387" s="37">
        <f t="shared" si="190"/>
        <v>0</v>
      </c>
      <c r="P387" s="37">
        <f t="shared" si="190"/>
        <v>8915</v>
      </c>
      <c r="Q387" s="37">
        <f t="shared" si="190"/>
        <v>0</v>
      </c>
      <c r="R387" s="26"/>
      <c r="S387" s="81"/>
    </row>
    <row r="388" spans="1:19" s="11" customFormat="1" ht="18.75">
      <c r="A388" s="42" t="s">
        <v>190</v>
      </c>
      <c r="B388" s="15" t="s">
        <v>129</v>
      </c>
      <c r="C388" s="15" t="s">
        <v>123</v>
      </c>
      <c r="D388" s="15" t="s">
        <v>57</v>
      </c>
      <c r="E388" s="15" t="s">
        <v>189</v>
      </c>
      <c r="F388" s="10">
        <f>G388+H388+I388</f>
        <v>8590.1</v>
      </c>
      <c r="G388" s="10"/>
      <c r="H388" s="10">
        <v>8590.1</v>
      </c>
      <c r="I388" s="10"/>
      <c r="J388" s="10">
        <f>K388+L388+M388</f>
        <v>8753</v>
      </c>
      <c r="K388" s="10"/>
      <c r="L388" s="10">
        <v>8753</v>
      </c>
      <c r="M388" s="10"/>
      <c r="N388" s="10">
        <f>O388+P388+Q388</f>
        <v>8915</v>
      </c>
      <c r="O388" s="82"/>
      <c r="P388" s="82">
        <v>8915</v>
      </c>
      <c r="Q388" s="82"/>
      <c r="R388" s="26"/>
      <c r="S388" s="81"/>
    </row>
    <row r="389" spans="1:19" s="11" customFormat="1" ht="56.25">
      <c r="A389" s="53" t="s">
        <v>455</v>
      </c>
      <c r="B389" s="15" t="s">
        <v>129</v>
      </c>
      <c r="C389" s="15" t="s">
        <v>123</v>
      </c>
      <c r="D389" s="15" t="s">
        <v>454</v>
      </c>
      <c r="E389" s="15"/>
      <c r="F389" s="10">
        <f>F390</f>
        <v>3269.2</v>
      </c>
      <c r="G389" s="10">
        <f aca="true" t="shared" si="191" ref="G389:Q389">G390</f>
        <v>0</v>
      </c>
      <c r="H389" s="10">
        <f t="shared" si="191"/>
        <v>3269.2</v>
      </c>
      <c r="I389" s="10">
        <f t="shared" si="191"/>
        <v>0</v>
      </c>
      <c r="J389" s="10">
        <f t="shared" si="191"/>
        <v>2241.5</v>
      </c>
      <c r="K389" s="10">
        <f t="shared" si="191"/>
        <v>0</v>
      </c>
      <c r="L389" s="10">
        <f t="shared" si="191"/>
        <v>2241.5</v>
      </c>
      <c r="M389" s="10">
        <f t="shared" si="191"/>
        <v>0</v>
      </c>
      <c r="N389" s="10">
        <f t="shared" si="191"/>
        <v>2241.5</v>
      </c>
      <c r="O389" s="10">
        <f t="shared" si="191"/>
        <v>0</v>
      </c>
      <c r="P389" s="10">
        <f t="shared" si="191"/>
        <v>2241.5</v>
      </c>
      <c r="Q389" s="10">
        <f t="shared" si="191"/>
        <v>0</v>
      </c>
      <c r="R389" s="26"/>
      <c r="S389" s="81"/>
    </row>
    <row r="390" spans="1:19" s="11" customFormat="1" ht="18.75">
      <c r="A390" s="42" t="s">
        <v>190</v>
      </c>
      <c r="B390" s="15" t="s">
        <v>129</v>
      </c>
      <c r="C390" s="15" t="s">
        <v>123</v>
      </c>
      <c r="D390" s="15" t="s">
        <v>454</v>
      </c>
      <c r="E390" s="15" t="s">
        <v>189</v>
      </c>
      <c r="F390" s="10">
        <f>G390+H390+I390</f>
        <v>3269.2</v>
      </c>
      <c r="G390" s="10"/>
      <c r="H390" s="10">
        <f>2319+950.2</f>
        <v>3269.2</v>
      </c>
      <c r="I390" s="10"/>
      <c r="J390" s="10">
        <f>K390+L390+M390</f>
        <v>2241.5</v>
      </c>
      <c r="K390" s="10"/>
      <c r="L390" s="10">
        <v>2241.5</v>
      </c>
      <c r="M390" s="10"/>
      <c r="N390" s="10">
        <f>O390+P390+Q390</f>
        <v>2241.5</v>
      </c>
      <c r="O390" s="10"/>
      <c r="P390" s="10">
        <v>2241.5</v>
      </c>
      <c r="Q390" s="10"/>
      <c r="R390" s="26"/>
      <c r="S390" s="81"/>
    </row>
    <row r="391" spans="1:19" s="11" customFormat="1" ht="37.5">
      <c r="A391" s="42" t="s">
        <v>501</v>
      </c>
      <c r="B391" s="15" t="s">
        <v>129</v>
      </c>
      <c r="C391" s="15" t="s">
        <v>123</v>
      </c>
      <c r="D391" s="29" t="s">
        <v>283</v>
      </c>
      <c r="E391" s="15"/>
      <c r="F391" s="10">
        <f>F392</f>
        <v>16279.8</v>
      </c>
      <c r="G391" s="10">
        <f aca="true" t="shared" si="192" ref="G391:Q391">G392</f>
        <v>0</v>
      </c>
      <c r="H391" s="10">
        <f t="shared" si="192"/>
        <v>16279.8</v>
      </c>
      <c r="I391" s="10">
        <f t="shared" si="192"/>
        <v>0</v>
      </c>
      <c r="J391" s="10">
        <f t="shared" si="192"/>
        <v>16241.5</v>
      </c>
      <c r="K391" s="10">
        <f t="shared" si="192"/>
        <v>0</v>
      </c>
      <c r="L391" s="10">
        <f t="shared" si="192"/>
        <v>16241.5</v>
      </c>
      <c r="M391" s="10">
        <f t="shared" si="192"/>
        <v>0</v>
      </c>
      <c r="N391" s="10">
        <f t="shared" si="192"/>
        <v>16761.5</v>
      </c>
      <c r="O391" s="10">
        <f t="shared" si="192"/>
        <v>0</v>
      </c>
      <c r="P391" s="10">
        <f t="shared" si="192"/>
        <v>16761.5</v>
      </c>
      <c r="Q391" s="10">
        <f t="shared" si="192"/>
        <v>0</v>
      </c>
      <c r="R391" s="26"/>
      <c r="S391" s="81"/>
    </row>
    <row r="392" spans="1:19" s="11" customFormat="1" ht="27" customHeight="1">
      <c r="A392" s="34" t="s">
        <v>18</v>
      </c>
      <c r="B392" s="15" t="s">
        <v>129</v>
      </c>
      <c r="C392" s="15" t="s">
        <v>123</v>
      </c>
      <c r="D392" s="29" t="s">
        <v>284</v>
      </c>
      <c r="E392" s="15"/>
      <c r="F392" s="10">
        <f>F393+F398</f>
        <v>16279.8</v>
      </c>
      <c r="G392" s="10">
        <f aca="true" t="shared" si="193" ref="G392:Q392">G393+G398</f>
        <v>0</v>
      </c>
      <c r="H392" s="10">
        <f t="shared" si="193"/>
        <v>16279.8</v>
      </c>
      <c r="I392" s="10">
        <f t="shared" si="193"/>
        <v>0</v>
      </c>
      <c r="J392" s="10">
        <f t="shared" si="193"/>
        <v>16241.5</v>
      </c>
      <c r="K392" s="10">
        <f t="shared" si="193"/>
        <v>0</v>
      </c>
      <c r="L392" s="10">
        <f t="shared" si="193"/>
        <v>16241.5</v>
      </c>
      <c r="M392" s="10">
        <f t="shared" si="193"/>
        <v>0</v>
      </c>
      <c r="N392" s="10">
        <f t="shared" si="193"/>
        <v>16761.5</v>
      </c>
      <c r="O392" s="10">
        <f t="shared" si="193"/>
        <v>0</v>
      </c>
      <c r="P392" s="10">
        <f t="shared" si="193"/>
        <v>16761.5</v>
      </c>
      <c r="Q392" s="10">
        <f t="shared" si="193"/>
        <v>0</v>
      </c>
      <c r="R392" s="26"/>
      <c r="S392" s="81"/>
    </row>
    <row r="393" spans="1:19" s="11" customFormat="1" ht="42.75" customHeight="1">
      <c r="A393" s="42" t="s">
        <v>52</v>
      </c>
      <c r="B393" s="15" t="s">
        <v>129</v>
      </c>
      <c r="C393" s="15" t="s">
        <v>123</v>
      </c>
      <c r="D393" s="15" t="s">
        <v>53</v>
      </c>
      <c r="E393" s="15"/>
      <c r="F393" s="10">
        <f>F394+F396</f>
        <v>11454.3</v>
      </c>
      <c r="G393" s="10">
        <f aca="true" t="shared" si="194" ref="G393:P393">G394+G396</f>
        <v>0</v>
      </c>
      <c r="H393" s="10">
        <f t="shared" si="194"/>
        <v>11454.3</v>
      </c>
      <c r="I393" s="10">
        <f t="shared" si="194"/>
        <v>0</v>
      </c>
      <c r="J393" s="10">
        <f t="shared" si="194"/>
        <v>9511.5</v>
      </c>
      <c r="K393" s="10">
        <f t="shared" si="194"/>
        <v>0</v>
      </c>
      <c r="L393" s="10">
        <f t="shared" si="194"/>
        <v>9511.5</v>
      </c>
      <c r="M393" s="10">
        <f t="shared" si="194"/>
        <v>0</v>
      </c>
      <c r="N393" s="10">
        <f t="shared" si="194"/>
        <v>9861.5</v>
      </c>
      <c r="O393" s="10">
        <f t="shared" si="194"/>
        <v>0</v>
      </c>
      <c r="P393" s="10">
        <f t="shared" si="194"/>
        <v>9861.5</v>
      </c>
      <c r="Q393" s="10">
        <f>Q394+Q396</f>
        <v>0</v>
      </c>
      <c r="R393" s="26"/>
      <c r="S393" s="81"/>
    </row>
    <row r="394" spans="1:19" s="11" customFormat="1" ht="18.75">
      <c r="A394" s="42" t="s">
        <v>149</v>
      </c>
      <c r="B394" s="15" t="s">
        <v>129</v>
      </c>
      <c r="C394" s="15" t="s">
        <v>123</v>
      </c>
      <c r="D394" s="15" t="s">
        <v>54</v>
      </c>
      <c r="E394" s="15"/>
      <c r="F394" s="10">
        <f>F395</f>
        <v>8581.4</v>
      </c>
      <c r="G394" s="10">
        <f aca="true" t="shared" si="195" ref="G394:Q394">G395</f>
        <v>0</v>
      </c>
      <c r="H394" s="10">
        <f t="shared" si="195"/>
        <v>8581.4</v>
      </c>
      <c r="I394" s="10">
        <f t="shared" si="195"/>
        <v>0</v>
      </c>
      <c r="J394" s="10">
        <f t="shared" si="195"/>
        <v>7763</v>
      </c>
      <c r="K394" s="10">
        <f t="shared" si="195"/>
        <v>0</v>
      </c>
      <c r="L394" s="10">
        <f t="shared" si="195"/>
        <v>7763</v>
      </c>
      <c r="M394" s="10">
        <f t="shared" si="195"/>
        <v>0</v>
      </c>
      <c r="N394" s="10">
        <f t="shared" si="195"/>
        <v>8113</v>
      </c>
      <c r="O394" s="10">
        <f t="shared" si="195"/>
        <v>0</v>
      </c>
      <c r="P394" s="10">
        <f t="shared" si="195"/>
        <v>8113</v>
      </c>
      <c r="Q394" s="10">
        <f t="shared" si="195"/>
        <v>0</v>
      </c>
      <c r="R394" s="26"/>
      <c r="S394" s="81"/>
    </row>
    <row r="395" spans="1:19" s="11" customFormat="1" ht="18.75">
      <c r="A395" s="42" t="s">
        <v>190</v>
      </c>
      <c r="B395" s="15" t="s">
        <v>129</v>
      </c>
      <c r="C395" s="15" t="s">
        <v>123</v>
      </c>
      <c r="D395" s="15" t="s">
        <v>54</v>
      </c>
      <c r="E395" s="15" t="s">
        <v>189</v>
      </c>
      <c r="F395" s="10">
        <f>G395+H395+I395</f>
        <v>8581.4</v>
      </c>
      <c r="G395" s="10"/>
      <c r="H395" s="10">
        <f>9459.9-800-78.5</f>
        <v>8581.4</v>
      </c>
      <c r="I395" s="10"/>
      <c r="J395" s="10">
        <f>K395+L395+M395</f>
        <v>7763</v>
      </c>
      <c r="K395" s="10"/>
      <c r="L395" s="10">
        <v>7763</v>
      </c>
      <c r="M395" s="10"/>
      <c r="N395" s="10">
        <f>O395+P395+Q395</f>
        <v>8113</v>
      </c>
      <c r="O395" s="82"/>
      <c r="P395" s="82">
        <v>8113</v>
      </c>
      <c r="Q395" s="82"/>
      <c r="R395" s="26"/>
      <c r="S395" s="81"/>
    </row>
    <row r="396" spans="1:19" s="11" customFormat="1" ht="56.25">
      <c r="A396" s="53" t="s">
        <v>455</v>
      </c>
      <c r="B396" s="15" t="s">
        <v>129</v>
      </c>
      <c r="C396" s="15" t="s">
        <v>123</v>
      </c>
      <c r="D396" s="15" t="s">
        <v>456</v>
      </c>
      <c r="E396" s="15"/>
      <c r="F396" s="10">
        <f>F397</f>
        <v>2872.9</v>
      </c>
      <c r="G396" s="10">
        <f aca="true" t="shared" si="196" ref="G396:Q396">G397</f>
        <v>0</v>
      </c>
      <c r="H396" s="10">
        <f t="shared" si="196"/>
        <v>2872.9</v>
      </c>
      <c r="I396" s="10">
        <f t="shared" si="196"/>
        <v>0</v>
      </c>
      <c r="J396" s="10">
        <f t="shared" si="196"/>
        <v>1748.5</v>
      </c>
      <c r="K396" s="10">
        <f t="shared" si="196"/>
        <v>0</v>
      </c>
      <c r="L396" s="10">
        <f t="shared" si="196"/>
        <v>1748.5</v>
      </c>
      <c r="M396" s="10">
        <f t="shared" si="196"/>
        <v>0</v>
      </c>
      <c r="N396" s="10">
        <f t="shared" si="196"/>
        <v>1748.5</v>
      </c>
      <c r="O396" s="10">
        <f t="shared" si="196"/>
        <v>0</v>
      </c>
      <c r="P396" s="10">
        <f t="shared" si="196"/>
        <v>1748.5</v>
      </c>
      <c r="Q396" s="10">
        <f t="shared" si="196"/>
        <v>0</v>
      </c>
      <c r="R396" s="26"/>
      <c r="S396" s="81"/>
    </row>
    <row r="397" spans="1:19" s="11" customFormat="1" ht="18.75">
      <c r="A397" s="42" t="s">
        <v>190</v>
      </c>
      <c r="B397" s="15" t="s">
        <v>129</v>
      </c>
      <c r="C397" s="15" t="s">
        <v>123</v>
      </c>
      <c r="D397" s="15" t="s">
        <v>456</v>
      </c>
      <c r="E397" s="15" t="s">
        <v>189</v>
      </c>
      <c r="F397" s="10">
        <f>G397+H397+I397</f>
        <v>2872.9</v>
      </c>
      <c r="G397" s="10"/>
      <c r="H397" s="10">
        <f>2408.5+1064.4-600</f>
        <v>2872.9</v>
      </c>
      <c r="I397" s="10"/>
      <c r="J397" s="10">
        <f>K397+L397+M397</f>
        <v>1748.5</v>
      </c>
      <c r="K397" s="10"/>
      <c r="L397" s="10">
        <v>1748.5</v>
      </c>
      <c r="M397" s="10"/>
      <c r="N397" s="10">
        <f>O397+P397+Q397</f>
        <v>1748.5</v>
      </c>
      <c r="O397" s="82"/>
      <c r="P397" s="82">
        <v>1748.5</v>
      </c>
      <c r="Q397" s="82"/>
      <c r="R397" s="26"/>
      <c r="S397" s="81"/>
    </row>
    <row r="398" spans="1:19" s="11" customFormat="1" ht="60.75" customHeight="1">
      <c r="A398" s="42" t="s">
        <v>587</v>
      </c>
      <c r="B398" s="15" t="s">
        <v>129</v>
      </c>
      <c r="C398" s="15" t="s">
        <v>123</v>
      </c>
      <c r="D398" s="29" t="s">
        <v>355</v>
      </c>
      <c r="E398" s="15"/>
      <c r="F398" s="10">
        <f>F399+F401</f>
        <v>4825.5</v>
      </c>
      <c r="G398" s="10">
        <f aca="true" t="shared" si="197" ref="G398:Q398">G399+G401</f>
        <v>0</v>
      </c>
      <c r="H398" s="10">
        <f t="shared" si="197"/>
        <v>4825.5</v>
      </c>
      <c r="I398" s="10">
        <f t="shared" si="197"/>
        <v>0</v>
      </c>
      <c r="J398" s="10">
        <f t="shared" si="197"/>
        <v>6730</v>
      </c>
      <c r="K398" s="10">
        <f t="shared" si="197"/>
        <v>0</v>
      </c>
      <c r="L398" s="10">
        <f t="shared" si="197"/>
        <v>6730</v>
      </c>
      <c r="M398" s="10">
        <f t="shared" si="197"/>
        <v>0</v>
      </c>
      <c r="N398" s="10">
        <f t="shared" si="197"/>
        <v>6900</v>
      </c>
      <c r="O398" s="10">
        <f t="shared" si="197"/>
        <v>0</v>
      </c>
      <c r="P398" s="10">
        <f t="shared" si="197"/>
        <v>6900</v>
      </c>
      <c r="Q398" s="10">
        <f t="shared" si="197"/>
        <v>0</v>
      </c>
      <c r="R398" s="26"/>
      <c r="S398" s="81"/>
    </row>
    <row r="399" spans="1:19" s="11" customFormat="1" ht="18.75">
      <c r="A399" s="42" t="s">
        <v>149</v>
      </c>
      <c r="B399" s="15" t="s">
        <v>129</v>
      </c>
      <c r="C399" s="15" t="s">
        <v>123</v>
      </c>
      <c r="D399" s="15" t="s">
        <v>354</v>
      </c>
      <c r="E399" s="15"/>
      <c r="F399" s="10">
        <f>F400</f>
        <v>3665.5</v>
      </c>
      <c r="G399" s="10">
        <f aca="true" t="shared" si="198" ref="G399:Q399">G400</f>
        <v>0</v>
      </c>
      <c r="H399" s="10">
        <f t="shared" si="198"/>
        <v>3665.5</v>
      </c>
      <c r="I399" s="10">
        <f t="shared" si="198"/>
        <v>0</v>
      </c>
      <c r="J399" s="10">
        <f t="shared" si="198"/>
        <v>6017</v>
      </c>
      <c r="K399" s="10">
        <f t="shared" si="198"/>
        <v>0</v>
      </c>
      <c r="L399" s="10">
        <f t="shared" si="198"/>
        <v>6017</v>
      </c>
      <c r="M399" s="10">
        <f t="shared" si="198"/>
        <v>0</v>
      </c>
      <c r="N399" s="10">
        <f t="shared" si="198"/>
        <v>6187</v>
      </c>
      <c r="O399" s="10">
        <f t="shared" si="198"/>
        <v>0</v>
      </c>
      <c r="P399" s="10">
        <f t="shared" si="198"/>
        <v>6187</v>
      </c>
      <c r="Q399" s="10">
        <f t="shared" si="198"/>
        <v>0</v>
      </c>
      <c r="R399" s="26"/>
      <c r="S399" s="81"/>
    </row>
    <row r="400" spans="1:19" s="11" customFormat="1" ht="37.5">
      <c r="A400" s="42" t="s">
        <v>91</v>
      </c>
      <c r="B400" s="15" t="s">
        <v>129</v>
      </c>
      <c r="C400" s="15" t="s">
        <v>123</v>
      </c>
      <c r="D400" s="15" t="s">
        <v>354</v>
      </c>
      <c r="E400" s="15" t="s">
        <v>187</v>
      </c>
      <c r="F400" s="10">
        <f>G400+H400+I400</f>
        <v>3665.5</v>
      </c>
      <c r="G400" s="10"/>
      <c r="H400" s="10">
        <f>4187-600+78.5</f>
        <v>3665.5</v>
      </c>
      <c r="I400" s="10"/>
      <c r="J400" s="10">
        <f>K400+L400+M400</f>
        <v>6017</v>
      </c>
      <c r="K400" s="10"/>
      <c r="L400" s="10">
        <v>6017</v>
      </c>
      <c r="M400" s="10"/>
      <c r="N400" s="10">
        <f>O400+P400+Q400</f>
        <v>6187</v>
      </c>
      <c r="O400" s="82"/>
      <c r="P400" s="82">
        <v>6187</v>
      </c>
      <c r="Q400" s="82"/>
      <c r="R400" s="26"/>
      <c r="S400" s="81"/>
    </row>
    <row r="401" spans="1:19" s="11" customFormat="1" ht="56.25">
      <c r="A401" s="42" t="s">
        <v>455</v>
      </c>
      <c r="B401" s="15" t="s">
        <v>129</v>
      </c>
      <c r="C401" s="15" t="s">
        <v>123</v>
      </c>
      <c r="D401" s="15" t="s">
        <v>604</v>
      </c>
      <c r="E401" s="15"/>
      <c r="F401" s="10">
        <f>F402</f>
        <v>1160</v>
      </c>
      <c r="G401" s="10">
        <f aca="true" t="shared" si="199" ref="G401:Q401">G402</f>
        <v>0</v>
      </c>
      <c r="H401" s="10">
        <f t="shared" si="199"/>
        <v>1160</v>
      </c>
      <c r="I401" s="10">
        <f t="shared" si="199"/>
        <v>0</v>
      </c>
      <c r="J401" s="10">
        <f t="shared" si="199"/>
        <v>713</v>
      </c>
      <c r="K401" s="10">
        <f t="shared" si="199"/>
        <v>0</v>
      </c>
      <c r="L401" s="10">
        <f t="shared" si="199"/>
        <v>713</v>
      </c>
      <c r="M401" s="10">
        <f t="shared" si="199"/>
        <v>0</v>
      </c>
      <c r="N401" s="10">
        <f t="shared" si="199"/>
        <v>713</v>
      </c>
      <c r="O401" s="10">
        <f t="shared" si="199"/>
        <v>0</v>
      </c>
      <c r="P401" s="10">
        <f t="shared" si="199"/>
        <v>713</v>
      </c>
      <c r="Q401" s="10">
        <f t="shared" si="199"/>
        <v>0</v>
      </c>
      <c r="R401" s="26"/>
      <c r="S401" s="81"/>
    </row>
    <row r="402" spans="1:19" s="11" customFormat="1" ht="37.5">
      <c r="A402" s="42" t="s">
        <v>91</v>
      </c>
      <c r="B402" s="15" t="s">
        <v>129</v>
      </c>
      <c r="C402" s="15" t="s">
        <v>123</v>
      </c>
      <c r="D402" s="15" t="s">
        <v>604</v>
      </c>
      <c r="E402" s="15" t="s">
        <v>187</v>
      </c>
      <c r="F402" s="10">
        <f>G402+H402+I402</f>
        <v>1160</v>
      </c>
      <c r="G402" s="10"/>
      <c r="H402" s="10">
        <f>600+560</f>
        <v>1160</v>
      </c>
      <c r="I402" s="10"/>
      <c r="J402" s="10">
        <f>K402+L402+M402</f>
        <v>713</v>
      </c>
      <c r="K402" s="10"/>
      <c r="L402" s="10">
        <v>713</v>
      </c>
      <c r="M402" s="10"/>
      <c r="N402" s="10">
        <f>O402+P402+Q402</f>
        <v>713</v>
      </c>
      <c r="O402" s="82"/>
      <c r="P402" s="82">
        <v>713</v>
      </c>
      <c r="Q402" s="82"/>
      <c r="R402" s="26"/>
      <c r="S402" s="81"/>
    </row>
    <row r="403" spans="1:19" s="11" customFormat="1" ht="18.75">
      <c r="A403" s="43" t="s">
        <v>108</v>
      </c>
      <c r="B403" s="12" t="s">
        <v>129</v>
      </c>
      <c r="C403" s="12" t="s">
        <v>129</v>
      </c>
      <c r="D403" s="12"/>
      <c r="E403" s="12"/>
      <c r="F403" s="13">
        <f aca="true" t="shared" si="200" ref="F403:Q403">F404+F421+F426</f>
        <v>5568.100000000001</v>
      </c>
      <c r="G403" s="13">
        <f t="shared" si="200"/>
        <v>1500</v>
      </c>
      <c r="H403" s="13">
        <f t="shared" si="200"/>
        <v>4068.1000000000004</v>
      </c>
      <c r="I403" s="13">
        <f t="shared" si="200"/>
        <v>0</v>
      </c>
      <c r="J403" s="13">
        <f t="shared" si="200"/>
        <v>5463.6</v>
      </c>
      <c r="K403" s="13">
        <f t="shared" si="200"/>
        <v>1500</v>
      </c>
      <c r="L403" s="13">
        <f t="shared" si="200"/>
        <v>3963.6</v>
      </c>
      <c r="M403" s="13">
        <f t="shared" si="200"/>
        <v>0</v>
      </c>
      <c r="N403" s="13">
        <f t="shared" si="200"/>
        <v>5504</v>
      </c>
      <c r="O403" s="13">
        <f t="shared" si="200"/>
        <v>1500</v>
      </c>
      <c r="P403" s="13">
        <f t="shared" si="200"/>
        <v>4004</v>
      </c>
      <c r="Q403" s="13">
        <f t="shared" si="200"/>
        <v>0</v>
      </c>
      <c r="R403" s="26"/>
      <c r="S403" s="81"/>
    </row>
    <row r="404" spans="1:19" s="11" customFormat="1" ht="37.5">
      <c r="A404" s="42" t="s">
        <v>524</v>
      </c>
      <c r="B404" s="15" t="s">
        <v>129</v>
      </c>
      <c r="C404" s="15" t="s">
        <v>129</v>
      </c>
      <c r="D404" s="15" t="s">
        <v>9</v>
      </c>
      <c r="E404" s="15"/>
      <c r="F404" s="10">
        <f>F405</f>
        <v>5272.300000000001</v>
      </c>
      <c r="G404" s="10">
        <f aca="true" t="shared" si="201" ref="G404:Q404">G405</f>
        <v>1500</v>
      </c>
      <c r="H404" s="10">
        <f t="shared" si="201"/>
        <v>3772.3</v>
      </c>
      <c r="I404" s="10">
        <f t="shared" si="201"/>
        <v>0</v>
      </c>
      <c r="J404" s="10">
        <f t="shared" si="201"/>
        <v>5163.6</v>
      </c>
      <c r="K404" s="10">
        <f t="shared" si="201"/>
        <v>1500</v>
      </c>
      <c r="L404" s="10">
        <f t="shared" si="201"/>
        <v>3663.6</v>
      </c>
      <c r="M404" s="10">
        <f t="shared" si="201"/>
        <v>0</v>
      </c>
      <c r="N404" s="10">
        <f t="shared" si="201"/>
        <v>5204</v>
      </c>
      <c r="O404" s="10">
        <f t="shared" si="201"/>
        <v>1500</v>
      </c>
      <c r="P404" s="10">
        <f t="shared" si="201"/>
        <v>3704</v>
      </c>
      <c r="Q404" s="10">
        <f t="shared" si="201"/>
        <v>0</v>
      </c>
      <c r="R404" s="26"/>
      <c r="S404" s="81"/>
    </row>
    <row r="405" spans="1:19" s="11" customFormat="1" ht="40.5" customHeight="1">
      <c r="A405" s="42" t="s">
        <v>530</v>
      </c>
      <c r="B405" s="15" t="s">
        <v>129</v>
      </c>
      <c r="C405" s="15" t="s">
        <v>129</v>
      </c>
      <c r="D405" s="15" t="s">
        <v>10</v>
      </c>
      <c r="E405" s="15"/>
      <c r="F405" s="10">
        <f>F406+F415+F418</f>
        <v>5272.300000000001</v>
      </c>
      <c r="G405" s="10">
        <f aca="true" t="shared" si="202" ref="G405:Q405">G406+G415+G418</f>
        <v>1500</v>
      </c>
      <c r="H405" s="10">
        <f t="shared" si="202"/>
        <v>3772.3</v>
      </c>
      <c r="I405" s="10">
        <f t="shared" si="202"/>
        <v>0</v>
      </c>
      <c r="J405" s="10">
        <f t="shared" si="202"/>
        <v>5163.6</v>
      </c>
      <c r="K405" s="10">
        <f t="shared" si="202"/>
        <v>1500</v>
      </c>
      <c r="L405" s="10">
        <f t="shared" si="202"/>
        <v>3663.6</v>
      </c>
      <c r="M405" s="10">
        <f t="shared" si="202"/>
        <v>0</v>
      </c>
      <c r="N405" s="10">
        <f t="shared" si="202"/>
        <v>5204</v>
      </c>
      <c r="O405" s="10">
        <f t="shared" si="202"/>
        <v>1500</v>
      </c>
      <c r="P405" s="10">
        <f t="shared" si="202"/>
        <v>3704</v>
      </c>
      <c r="Q405" s="10">
        <f t="shared" si="202"/>
        <v>0</v>
      </c>
      <c r="R405" s="26"/>
      <c r="S405" s="81"/>
    </row>
    <row r="406" spans="1:19" s="11" customFormat="1" ht="37.5">
      <c r="A406" s="42" t="s">
        <v>360</v>
      </c>
      <c r="B406" s="15" t="s">
        <v>129</v>
      </c>
      <c r="C406" s="15" t="s">
        <v>129</v>
      </c>
      <c r="D406" s="15" t="s">
        <v>11</v>
      </c>
      <c r="E406" s="15"/>
      <c r="F406" s="10">
        <f>F407+F409+F411+F413</f>
        <v>4963.200000000001</v>
      </c>
      <c r="G406" s="10">
        <f aca="true" t="shared" si="203" ref="G406:Q406">G407+G409+G411+G413</f>
        <v>1500</v>
      </c>
      <c r="H406" s="10">
        <f t="shared" si="203"/>
        <v>3463.2000000000003</v>
      </c>
      <c r="I406" s="10">
        <f t="shared" si="203"/>
        <v>0</v>
      </c>
      <c r="J406" s="10">
        <f t="shared" si="203"/>
        <v>4853.6</v>
      </c>
      <c r="K406" s="10">
        <f t="shared" si="203"/>
        <v>1500</v>
      </c>
      <c r="L406" s="10">
        <f t="shared" si="203"/>
        <v>3353.6</v>
      </c>
      <c r="M406" s="10">
        <f t="shared" si="203"/>
        <v>0</v>
      </c>
      <c r="N406" s="10">
        <f t="shared" si="203"/>
        <v>4894</v>
      </c>
      <c r="O406" s="10">
        <f t="shared" si="203"/>
        <v>1500</v>
      </c>
      <c r="P406" s="10">
        <f t="shared" si="203"/>
        <v>3394</v>
      </c>
      <c r="Q406" s="10">
        <f t="shared" si="203"/>
        <v>0</v>
      </c>
      <c r="R406" s="26"/>
      <c r="S406" s="81"/>
    </row>
    <row r="407" spans="1:19" s="11" customFormat="1" ht="37.5">
      <c r="A407" s="42" t="s">
        <v>358</v>
      </c>
      <c r="B407" s="15" t="s">
        <v>129</v>
      </c>
      <c r="C407" s="15" t="s">
        <v>129</v>
      </c>
      <c r="D407" s="15" t="s">
        <v>89</v>
      </c>
      <c r="E407" s="15"/>
      <c r="F407" s="10">
        <f>F408</f>
        <v>1652.9</v>
      </c>
      <c r="G407" s="10">
        <f aca="true" t="shared" si="204" ref="G407:Q407">G408</f>
        <v>0</v>
      </c>
      <c r="H407" s="10">
        <f t="shared" si="204"/>
        <v>1652.9</v>
      </c>
      <c r="I407" s="10">
        <f t="shared" si="204"/>
        <v>0</v>
      </c>
      <c r="J407" s="10">
        <f t="shared" si="204"/>
        <v>1693.3</v>
      </c>
      <c r="K407" s="10">
        <f t="shared" si="204"/>
        <v>0</v>
      </c>
      <c r="L407" s="10">
        <f t="shared" si="204"/>
        <v>1693.3</v>
      </c>
      <c r="M407" s="10">
        <f t="shared" si="204"/>
        <v>0</v>
      </c>
      <c r="N407" s="10">
        <f t="shared" si="204"/>
        <v>1733.7</v>
      </c>
      <c r="O407" s="10">
        <f t="shared" si="204"/>
        <v>0</v>
      </c>
      <c r="P407" s="10">
        <f t="shared" si="204"/>
        <v>1733.7</v>
      </c>
      <c r="Q407" s="10">
        <f t="shared" si="204"/>
        <v>0</v>
      </c>
      <c r="R407" s="26"/>
      <c r="S407" s="81"/>
    </row>
    <row r="408" spans="1:19" s="11" customFormat="1" ht="18.75">
      <c r="A408" s="42" t="s">
        <v>190</v>
      </c>
      <c r="B408" s="15" t="s">
        <v>129</v>
      </c>
      <c r="C408" s="15" t="s">
        <v>129</v>
      </c>
      <c r="D408" s="15" t="s">
        <v>89</v>
      </c>
      <c r="E408" s="15" t="s">
        <v>189</v>
      </c>
      <c r="F408" s="10">
        <f>G408+H408+I408</f>
        <v>1652.9</v>
      </c>
      <c r="G408" s="10"/>
      <c r="H408" s="10">
        <v>1652.9</v>
      </c>
      <c r="I408" s="10"/>
      <c r="J408" s="10">
        <f>K408+L408+M408</f>
        <v>1693.3</v>
      </c>
      <c r="K408" s="10"/>
      <c r="L408" s="10">
        <v>1693.3</v>
      </c>
      <c r="M408" s="10"/>
      <c r="N408" s="10">
        <f>O408+P408+Q408</f>
        <v>1733.7</v>
      </c>
      <c r="O408" s="82"/>
      <c r="P408" s="82">
        <v>1733.7</v>
      </c>
      <c r="Q408" s="82"/>
      <c r="R408" s="26"/>
      <c r="S408" s="81"/>
    </row>
    <row r="409" spans="1:19" s="11" customFormat="1" ht="56.25">
      <c r="A409" s="42" t="s">
        <v>455</v>
      </c>
      <c r="B409" s="15" t="s">
        <v>129</v>
      </c>
      <c r="C409" s="15" t="s">
        <v>129</v>
      </c>
      <c r="D409" s="15" t="s">
        <v>457</v>
      </c>
      <c r="E409" s="15"/>
      <c r="F409" s="10">
        <f>F410</f>
        <v>1153.9</v>
      </c>
      <c r="G409" s="10">
        <f aca="true" t="shared" si="205" ref="G409:Q409">G410</f>
        <v>0</v>
      </c>
      <c r="H409" s="10">
        <f t="shared" si="205"/>
        <v>1153.9</v>
      </c>
      <c r="I409" s="10">
        <f t="shared" si="205"/>
        <v>0</v>
      </c>
      <c r="J409" s="10">
        <f t="shared" si="205"/>
        <v>1003.9</v>
      </c>
      <c r="K409" s="10">
        <f t="shared" si="205"/>
        <v>0</v>
      </c>
      <c r="L409" s="10">
        <f t="shared" si="205"/>
        <v>1003.9</v>
      </c>
      <c r="M409" s="10">
        <f t="shared" si="205"/>
        <v>0</v>
      </c>
      <c r="N409" s="10">
        <f t="shared" si="205"/>
        <v>1003.9</v>
      </c>
      <c r="O409" s="10">
        <f t="shared" si="205"/>
        <v>0</v>
      </c>
      <c r="P409" s="10">
        <f t="shared" si="205"/>
        <v>1003.9</v>
      </c>
      <c r="Q409" s="10">
        <f t="shared" si="205"/>
        <v>0</v>
      </c>
      <c r="R409" s="26"/>
      <c r="S409" s="81"/>
    </row>
    <row r="410" spans="1:19" s="11" customFormat="1" ht="18.75">
      <c r="A410" s="42" t="s">
        <v>190</v>
      </c>
      <c r="B410" s="15" t="s">
        <v>129</v>
      </c>
      <c r="C410" s="15" t="s">
        <v>129</v>
      </c>
      <c r="D410" s="15" t="s">
        <v>457</v>
      </c>
      <c r="E410" s="15" t="s">
        <v>189</v>
      </c>
      <c r="F410" s="10">
        <f>G410+H410+I410</f>
        <v>1153.9</v>
      </c>
      <c r="G410" s="10"/>
      <c r="H410" s="10">
        <v>1153.9</v>
      </c>
      <c r="I410" s="10"/>
      <c r="J410" s="10">
        <f>K410+L410+M410</f>
        <v>1003.9</v>
      </c>
      <c r="K410" s="10"/>
      <c r="L410" s="10">
        <v>1003.9</v>
      </c>
      <c r="M410" s="10"/>
      <c r="N410" s="10">
        <f>O410+P410+Q410</f>
        <v>1003.9</v>
      </c>
      <c r="O410" s="82"/>
      <c r="P410" s="82">
        <v>1003.9</v>
      </c>
      <c r="Q410" s="82"/>
      <c r="R410" s="26"/>
      <c r="S410" s="81"/>
    </row>
    <row r="411" spans="1:19" s="11" customFormat="1" ht="118.5" customHeight="1">
      <c r="A411" s="42" t="s">
        <v>506</v>
      </c>
      <c r="B411" s="15" t="s">
        <v>129</v>
      </c>
      <c r="C411" s="15" t="s">
        <v>129</v>
      </c>
      <c r="D411" s="15" t="s">
        <v>68</v>
      </c>
      <c r="E411" s="15"/>
      <c r="F411" s="10">
        <f>F412</f>
        <v>1546.4</v>
      </c>
      <c r="G411" s="10">
        <f aca="true" t="shared" si="206" ref="G411:Q411">G412</f>
        <v>1500</v>
      </c>
      <c r="H411" s="10">
        <f t="shared" si="206"/>
        <v>46.4</v>
      </c>
      <c r="I411" s="10">
        <f t="shared" si="206"/>
        <v>0</v>
      </c>
      <c r="J411" s="10">
        <f t="shared" si="206"/>
        <v>1546.4</v>
      </c>
      <c r="K411" s="10">
        <f t="shared" si="206"/>
        <v>1500</v>
      </c>
      <c r="L411" s="10">
        <f t="shared" si="206"/>
        <v>46.4</v>
      </c>
      <c r="M411" s="10">
        <f t="shared" si="206"/>
        <v>0</v>
      </c>
      <c r="N411" s="10">
        <f t="shared" si="206"/>
        <v>1546.4</v>
      </c>
      <c r="O411" s="10">
        <f t="shared" si="206"/>
        <v>1500</v>
      </c>
      <c r="P411" s="10">
        <f t="shared" si="206"/>
        <v>46.4</v>
      </c>
      <c r="Q411" s="10">
        <f t="shared" si="206"/>
        <v>0</v>
      </c>
      <c r="R411" s="26"/>
      <c r="S411" s="81"/>
    </row>
    <row r="412" spans="1:19" s="11" customFormat="1" ht="18.75">
      <c r="A412" s="42" t="s">
        <v>190</v>
      </c>
      <c r="B412" s="15" t="s">
        <v>129</v>
      </c>
      <c r="C412" s="15" t="s">
        <v>129</v>
      </c>
      <c r="D412" s="15" t="s">
        <v>68</v>
      </c>
      <c r="E412" s="15" t="s">
        <v>189</v>
      </c>
      <c r="F412" s="10">
        <f>G412+I412+H412</f>
        <v>1546.4</v>
      </c>
      <c r="G412" s="10">
        <v>1500</v>
      </c>
      <c r="H412" s="10">
        <v>46.4</v>
      </c>
      <c r="I412" s="10"/>
      <c r="J412" s="10">
        <f>K412+M412+L412</f>
        <v>1546.4</v>
      </c>
      <c r="K412" s="10">
        <v>1500</v>
      </c>
      <c r="L412" s="10">
        <v>46.4</v>
      </c>
      <c r="M412" s="10"/>
      <c r="N412" s="10">
        <f>O412+Q412+P412</f>
        <v>1546.4</v>
      </c>
      <c r="O412" s="82">
        <v>1500</v>
      </c>
      <c r="P412" s="82">
        <v>46.4</v>
      </c>
      <c r="Q412" s="82"/>
      <c r="R412" s="26"/>
      <c r="S412" s="81"/>
    </row>
    <row r="413" spans="1:19" s="11" customFormat="1" ht="37.5">
      <c r="A413" s="42" t="s">
        <v>39</v>
      </c>
      <c r="B413" s="15" t="s">
        <v>129</v>
      </c>
      <c r="C413" s="15" t="s">
        <v>129</v>
      </c>
      <c r="D413" s="15" t="s">
        <v>38</v>
      </c>
      <c r="E413" s="15"/>
      <c r="F413" s="10">
        <f>F414</f>
        <v>610</v>
      </c>
      <c r="G413" s="10">
        <f aca="true" t="shared" si="207" ref="G413:Q413">G414</f>
        <v>0</v>
      </c>
      <c r="H413" s="10">
        <f t="shared" si="207"/>
        <v>610</v>
      </c>
      <c r="I413" s="10">
        <f t="shared" si="207"/>
        <v>0</v>
      </c>
      <c r="J413" s="10">
        <f t="shared" si="207"/>
        <v>610</v>
      </c>
      <c r="K413" s="10">
        <f t="shared" si="207"/>
        <v>0</v>
      </c>
      <c r="L413" s="10">
        <f t="shared" si="207"/>
        <v>610</v>
      </c>
      <c r="M413" s="10">
        <f t="shared" si="207"/>
        <v>0</v>
      </c>
      <c r="N413" s="10">
        <f t="shared" si="207"/>
        <v>610</v>
      </c>
      <c r="O413" s="10">
        <f t="shared" si="207"/>
        <v>0</v>
      </c>
      <c r="P413" s="10">
        <f t="shared" si="207"/>
        <v>610</v>
      </c>
      <c r="Q413" s="10">
        <f t="shared" si="207"/>
        <v>0</v>
      </c>
      <c r="R413" s="26"/>
      <c r="S413" s="81"/>
    </row>
    <row r="414" spans="1:19" s="11" customFormat="1" ht="18.75">
      <c r="A414" s="42" t="s">
        <v>190</v>
      </c>
      <c r="B414" s="15" t="s">
        <v>129</v>
      </c>
      <c r="C414" s="15" t="s">
        <v>129</v>
      </c>
      <c r="D414" s="15" t="s">
        <v>38</v>
      </c>
      <c r="E414" s="15" t="s">
        <v>189</v>
      </c>
      <c r="F414" s="10">
        <f>G414+H414+I414</f>
        <v>610</v>
      </c>
      <c r="G414" s="10"/>
      <c r="H414" s="10">
        <v>610</v>
      </c>
      <c r="I414" s="10"/>
      <c r="J414" s="10">
        <f>K414+L414+M414</f>
        <v>610</v>
      </c>
      <c r="K414" s="10"/>
      <c r="L414" s="10">
        <v>610</v>
      </c>
      <c r="M414" s="10"/>
      <c r="N414" s="10">
        <f>O414+P414+Q414</f>
        <v>610</v>
      </c>
      <c r="O414" s="82"/>
      <c r="P414" s="82">
        <v>610</v>
      </c>
      <c r="Q414" s="82"/>
      <c r="R414" s="26"/>
      <c r="S414" s="81"/>
    </row>
    <row r="415" spans="1:19" s="11" customFormat="1" ht="56.25">
      <c r="A415" s="42" t="s">
        <v>20</v>
      </c>
      <c r="B415" s="15" t="s">
        <v>129</v>
      </c>
      <c r="C415" s="15" t="s">
        <v>129</v>
      </c>
      <c r="D415" s="15" t="s">
        <v>533</v>
      </c>
      <c r="E415" s="15"/>
      <c r="F415" s="10">
        <f>F416</f>
        <v>284.1</v>
      </c>
      <c r="G415" s="10">
        <f aca="true" t="shared" si="208" ref="G415:Q416">G416</f>
        <v>0</v>
      </c>
      <c r="H415" s="10">
        <f t="shared" si="208"/>
        <v>284.1</v>
      </c>
      <c r="I415" s="10">
        <f t="shared" si="208"/>
        <v>0</v>
      </c>
      <c r="J415" s="10">
        <f t="shared" si="208"/>
        <v>285</v>
      </c>
      <c r="K415" s="10">
        <f t="shared" si="208"/>
        <v>0</v>
      </c>
      <c r="L415" s="10">
        <f t="shared" si="208"/>
        <v>285</v>
      </c>
      <c r="M415" s="10">
        <f t="shared" si="208"/>
        <v>0</v>
      </c>
      <c r="N415" s="10">
        <f t="shared" si="208"/>
        <v>285</v>
      </c>
      <c r="O415" s="10">
        <f t="shared" si="208"/>
        <v>0</v>
      </c>
      <c r="P415" s="10">
        <f t="shared" si="208"/>
        <v>285</v>
      </c>
      <c r="Q415" s="10">
        <f t="shared" si="208"/>
        <v>0</v>
      </c>
      <c r="R415" s="26"/>
      <c r="S415" s="81"/>
    </row>
    <row r="416" spans="1:19" s="11" customFormat="1" ht="37.5">
      <c r="A416" s="42" t="s">
        <v>39</v>
      </c>
      <c r="B416" s="15" t="s">
        <v>129</v>
      </c>
      <c r="C416" s="15" t="s">
        <v>129</v>
      </c>
      <c r="D416" s="15" t="s">
        <v>534</v>
      </c>
      <c r="E416" s="15"/>
      <c r="F416" s="10">
        <f>F417</f>
        <v>284.1</v>
      </c>
      <c r="G416" s="10">
        <f t="shared" si="208"/>
        <v>0</v>
      </c>
      <c r="H416" s="10">
        <f t="shared" si="208"/>
        <v>284.1</v>
      </c>
      <c r="I416" s="10">
        <f t="shared" si="208"/>
        <v>0</v>
      </c>
      <c r="J416" s="10">
        <f t="shared" si="208"/>
        <v>285</v>
      </c>
      <c r="K416" s="10">
        <f t="shared" si="208"/>
        <v>0</v>
      </c>
      <c r="L416" s="10">
        <f t="shared" si="208"/>
        <v>285</v>
      </c>
      <c r="M416" s="10">
        <f t="shared" si="208"/>
        <v>0</v>
      </c>
      <c r="N416" s="10">
        <f t="shared" si="208"/>
        <v>285</v>
      </c>
      <c r="O416" s="10">
        <f t="shared" si="208"/>
        <v>0</v>
      </c>
      <c r="P416" s="10">
        <f t="shared" si="208"/>
        <v>285</v>
      </c>
      <c r="Q416" s="10">
        <f t="shared" si="208"/>
        <v>0</v>
      </c>
      <c r="R416" s="26"/>
      <c r="S416" s="81"/>
    </row>
    <row r="417" spans="1:19" s="11" customFormat="1" ht="18.75">
      <c r="A417" s="42" t="s">
        <v>190</v>
      </c>
      <c r="B417" s="15" t="s">
        <v>129</v>
      </c>
      <c r="C417" s="15" t="s">
        <v>129</v>
      </c>
      <c r="D417" s="15" t="s">
        <v>534</v>
      </c>
      <c r="E417" s="15" t="s">
        <v>189</v>
      </c>
      <c r="F417" s="10">
        <f>G417+I417+H417</f>
        <v>284.1</v>
      </c>
      <c r="G417" s="10"/>
      <c r="H417" s="10">
        <f>285-0.9</f>
        <v>284.1</v>
      </c>
      <c r="I417" s="10"/>
      <c r="J417" s="10">
        <f>K417+M417+L417</f>
        <v>285</v>
      </c>
      <c r="K417" s="10"/>
      <c r="L417" s="10">
        <v>285</v>
      </c>
      <c r="M417" s="10"/>
      <c r="N417" s="10">
        <f>O417+Q417+P417</f>
        <v>285</v>
      </c>
      <c r="O417" s="82"/>
      <c r="P417" s="82">
        <v>285</v>
      </c>
      <c r="Q417" s="82"/>
      <c r="R417" s="26"/>
      <c r="S417" s="81"/>
    </row>
    <row r="418" spans="1:19" s="11" customFormat="1" ht="69.75" customHeight="1">
      <c r="A418" s="42" t="s">
        <v>364</v>
      </c>
      <c r="B418" s="15" t="s">
        <v>129</v>
      </c>
      <c r="C418" s="15" t="s">
        <v>129</v>
      </c>
      <c r="D418" s="15" t="s">
        <v>36</v>
      </c>
      <c r="E418" s="15"/>
      <c r="F418" s="10">
        <f>F419</f>
        <v>25</v>
      </c>
      <c r="G418" s="10">
        <f aca="true" t="shared" si="209" ref="G418:P419">G419</f>
        <v>0</v>
      </c>
      <c r="H418" s="10">
        <f t="shared" si="209"/>
        <v>25</v>
      </c>
      <c r="I418" s="10">
        <f t="shared" si="209"/>
        <v>0</v>
      </c>
      <c r="J418" s="10">
        <f t="shared" si="209"/>
        <v>25</v>
      </c>
      <c r="K418" s="10">
        <f t="shared" si="209"/>
        <v>0</v>
      </c>
      <c r="L418" s="10">
        <f t="shared" si="209"/>
        <v>25</v>
      </c>
      <c r="M418" s="10">
        <f t="shared" si="209"/>
        <v>0</v>
      </c>
      <c r="N418" s="10">
        <f t="shared" si="209"/>
        <v>25</v>
      </c>
      <c r="O418" s="10">
        <f t="shared" si="209"/>
        <v>0</v>
      </c>
      <c r="P418" s="10">
        <f t="shared" si="209"/>
        <v>25</v>
      </c>
      <c r="Q418" s="10">
        <f>Q419</f>
        <v>0</v>
      </c>
      <c r="R418" s="26"/>
      <c r="S418" s="81"/>
    </row>
    <row r="419" spans="1:19" s="11" customFormat="1" ht="37.5">
      <c r="A419" s="42" t="s">
        <v>39</v>
      </c>
      <c r="B419" s="15" t="s">
        <v>129</v>
      </c>
      <c r="C419" s="15" t="s">
        <v>129</v>
      </c>
      <c r="D419" s="15" t="s">
        <v>37</v>
      </c>
      <c r="E419" s="15"/>
      <c r="F419" s="10">
        <f>F420</f>
        <v>25</v>
      </c>
      <c r="G419" s="10">
        <f t="shared" si="209"/>
        <v>0</v>
      </c>
      <c r="H419" s="10">
        <f t="shared" si="209"/>
        <v>25</v>
      </c>
      <c r="I419" s="10">
        <f t="shared" si="209"/>
        <v>0</v>
      </c>
      <c r="J419" s="10">
        <f t="shared" si="209"/>
        <v>25</v>
      </c>
      <c r="K419" s="10">
        <f t="shared" si="209"/>
        <v>0</v>
      </c>
      <c r="L419" s="10">
        <f t="shared" si="209"/>
        <v>25</v>
      </c>
      <c r="M419" s="10">
        <f t="shared" si="209"/>
        <v>0</v>
      </c>
      <c r="N419" s="10">
        <f t="shared" si="209"/>
        <v>25</v>
      </c>
      <c r="O419" s="10">
        <f t="shared" si="209"/>
        <v>0</v>
      </c>
      <c r="P419" s="10">
        <f t="shared" si="209"/>
        <v>25</v>
      </c>
      <c r="Q419" s="10">
        <f>Q420</f>
        <v>0</v>
      </c>
      <c r="R419" s="26"/>
      <c r="S419" s="81"/>
    </row>
    <row r="420" spans="1:19" s="11" customFormat="1" ht="18.75">
      <c r="A420" s="42" t="s">
        <v>190</v>
      </c>
      <c r="B420" s="15" t="s">
        <v>129</v>
      </c>
      <c r="C420" s="15" t="s">
        <v>129</v>
      </c>
      <c r="D420" s="15" t="s">
        <v>535</v>
      </c>
      <c r="E420" s="15" t="s">
        <v>189</v>
      </c>
      <c r="F420" s="10">
        <f>G420+H420+I420</f>
        <v>25</v>
      </c>
      <c r="G420" s="10"/>
      <c r="H420" s="10">
        <v>25</v>
      </c>
      <c r="I420" s="10"/>
      <c r="J420" s="10">
        <f>K420+L420+M420</f>
        <v>25</v>
      </c>
      <c r="K420" s="10"/>
      <c r="L420" s="10">
        <v>25</v>
      </c>
      <c r="M420" s="10"/>
      <c r="N420" s="10">
        <f>O420+P420+Q420</f>
        <v>25</v>
      </c>
      <c r="O420" s="82"/>
      <c r="P420" s="82">
        <v>25</v>
      </c>
      <c r="Q420" s="82"/>
      <c r="R420" s="26"/>
      <c r="S420" s="81"/>
    </row>
    <row r="421" spans="1:19" s="11" customFormat="1" ht="37.5">
      <c r="A421" s="42" t="s">
        <v>503</v>
      </c>
      <c r="B421" s="15" t="s">
        <v>129</v>
      </c>
      <c r="C421" s="15" t="s">
        <v>129</v>
      </c>
      <c r="D421" s="15" t="s">
        <v>247</v>
      </c>
      <c r="E421" s="15"/>
      <c r="F421" s="10">
        <f>F422</f>
        <v>10</v>
      </c>
      <c r="G421" s="10">
        <f aca="true" t="shared" si="210" ref="G421:Q424">G422</f>
        <v>0</v>
      </c>
      <c r="H421" s="10">
        <f t="shared" si="210"/>
        <v>10</v>
      </c>
      <c r="I421" s="10">
        <f t="shared" si="210"/>
        <v>0</v>
      </c>
      <c r="J421" s="10">
        <f t="shared" si="210"/>
        <v>10</v>
      </c>
      <c r="K421" s="10">
        <f t="shared" si="210"/>
        <v>0</v>
      </c>
      <c r="L421" s="10">
        <f t="shared" si="210"/>
        <v>10</v>
      </c>
      <c r="M421" s="10">
        <f t="shared" si="210"/>
        <v>0</v>
      </c>
      <c r="N421" s="10">
        <f t="shared" si="210"/>
        <v>10</v>
      </c>
      <c r="O421" s="10">
        <f t="shared" si="210"/>
        <v>0</v>
      </c>
      <c r="P421" s="10">
        <f t="shared" si="210"/>
        <v>10</v>
      </c>
      <c r="Q421" s="10">
        <f t="shared" si="210"/>
        <v>0</v>
      </c>
      <c r="R421" s="26"/>
      <c r="S421" s="81"/>
    </row>
    <row r="422" spans="1:19" s="11" customFormat="1" ht="56.25">
      <c r="A422" s="42" t="s">
        <v>504</v>
      </c>
      <c r="B422" s="15" t="s">
        <v>129</v>
      </c>
      <c r="C422" s="15" t="s">
        <v>129</v>
      </c>
      <c r="D422" s="15" t="s">
        <v>311</v>
      </c>
      <c r="E422" s="15"/>
      <c r="F422" s="10">
        <f>F423</f>
        <v>10</v>
      </c>
      <c r="G422" s="10">
        <f t="shared" si="210"/>
        <v>0</v>
      </c>
      <c r="H422" s="10">
        <f t="shared" si="210"/>
        <v>10</v>
      </c>
      <c r="I422" s="10">
        <f t="shared" si="210"/>
        <v>0</v>
      </c>
      <c r="J422" s="10">
        <f t="shared" si="210"/>
        <v>10</v>
      </c>
      <c r="K422" s="10">
        <f t="shared" si="210"/>
        <v>0</v>
      </c>
      <c r="L422" s="10">
        <f t="shared" si="210"/>
        <v>10</v>
      </c>
      <c r="M422" s="10">
        <f t="shared" si="210"/>
        <v>0</v>
      </c>
      <c r="N422" s="10">
        <f t="shared" si="210"/>
        <v>10</v>
      </c>
      <c r="O422" s="10">
        <f t="shared" si="210"/>
        <v>0</v>
      </c>
      <c r="P422" s="10">
        <f t="shared" si="210"/>
        <v>10</v>
      </c>
      <c r="Q422" s="10">
        <f t="shared" si="210"/>
        <v>0</v>
      </c>
      <c r="R422" s="26"/>
      <c r="S422" s="81"/>
    </row>
    <row r="423" spans="1:19" s="11" customFormat="1" ht="37.5">
      <c r="A423" s="42" t="s">
        <v>32</v>
      </c>
      <c r="B423" s="15" t="s">
        <v>129</v>
      </c>
      <c r="C423" s="15" t="s">
        <v>129</v>
      </c>
      <c r="D423" s="15" t="s">
        <v>314</v>
      </c>
      <c r="E423" s="15"/>
      <c r="F423" s="10">
        <f>F424</f>
        <v>10</v>
      </c>
      <c r="G423" s="10">
        <f t="shared" si="210"/>
        <v>0</v>
      </c>
      <c r="H423" s="10">
        <f t="shared" si="210"/>
        <v>10</v>
      </c>
      <c r="I423" s="10">
        <f t="shared" si="210"/>
        <v>0</v>
      </c>
      <c r="J423" s="10">
        <f t="shared" si="210"/>
        <v>10</v>
      </c>
      <c r="K423" s="10">
        <f t="shared" si="210"/>
        <v>0</v>
      </c>
      <c r="L423" s="10">
        <f t="shared" si="210"/>
        <v>10</v>
      </c>
      <c r="M423" s="10">
        <f t="shared" si="210"/>
        <v>0</v>
      </c>
      <c r="N423" s="10">
        <f t="shared" si="210"/>
        <v>10</v>
      </c>
      <c r="O423" s="10">
        <f t="shared" si="210"/>
        <v>0</v>
      </c>
      <c r="P423" s="10">
        <f t="shared" si="210"/>
        <v>10</v>
      </c>
      <c r="Q423" s="10">
        <f t="shared" si="210"/>
        <v>0</v>
      </c>
      <c r="R423" s="26"/>
      <c r="S423" s="81"/>
    </row>
    <row r="424" spans="1:19" s="11" customFormat="1" ht="56.25">
      <c r="A424" s="42" t="s">
        <v>208</v>
      </c>
      <c r="B424" s="15" t="s">
        <v>129</v>
      </c>
      <c r="C424" s="15" t="s">
        <v>129</v>
      </c>
      <c r="D424" s="15" t="s">
        <v>357</v>
      </c>
      <c r="E424" s="15"/>
      <c r="F424" s="10">
        <f>F425</f>
        <v>10</v>
      </c>
      <c r="G424" s="10">
        <f t="shared" si="210"/>
        <v>0</v>
      </c>
      <c r="H424" s="10">
        <f t="shared" si="210"/>
        <v>10</v>
      </c>
      <c r="I424" s="10">
        <f t="shared" si="210"/>
        <v>0</v>
      </c>
      <c r="J424" s="10">
        <f t="shared" si="210"/>
        <v>10</v>
      </c>
      <c r="K424" s="10">
        <f t="shared" si="210"/>
        <v>0</v>
      </c>
      <c r="L424" s="10">
        <f t="shared" si="210"/>
        <v>10</v>
      </c>
      <c r="M424" s="10">
        <f t="shared" si="210"/>
        <v>0</v>
      </c>
      <c r="N424" s="10">
        <f t="shared" si="210"/>
        <v>10</v>
      </c>
      <c r="O424" s="10">
        <f t="shared" si="210"/>
        <v>0</v>
      </c>
      <c r="P424" s="10">
        <f t="shared" si="210"/>
        <v>10</v>
      </c>
      <c r="Q424" s="10">
        <f t="shared" si="210"/>
        <v>0</v>
      </c>
      <c r="R424" s="26"/>
      <c r="S424" s="81"/>
    </row>
    <row r="425" spans="1:19" s="11" customFormat="1" ht="37.5">
      <c r="A425" s="42" t="s">
        <v>92</v>
      </c>
      <c r="B425" s="15" t="s">
        <v>129</v>
      </c>
      <c r="C425" s="15" t="s">
        <v>129</v>
      </c>
      <c r="D425" s="15" t="s">
        <v>357</v>
      </c>
      <c r="E425" s="15" t="s">
        <v>177</v>
      </c>
      <c r="F425" s="10">
        <f>G425+H425+I425</f>
        <v>10</v>
      </c>
      <c r="G425" s="10"/>
      <c r="H425" s="10">
        <v>10</v>
      </c>
      <c r="I425" s="10"/>
      <c r="J425" s="10">
        <f>K425+L425+M425</f>
        <v>10</v>
      </c>
      <c r="K425" s="10"/>
      <c r="L425" s="10">
        <v>10</v>
      </c>
      <c r="M425" s="10"/>
      <c r="N425" s="10">
        <f>O425+P425+Q425</f>
        <v>10</v>
      </c>
      <c r="O425" s="10"/>
      <c r="P425" s="10">
        <v>10</v>
      </c>
      <c r="Q425" s="10"/>
      <c r="R425" s="26"/>
      <c r="S425" s="81"/>
    </row>
    <row r="426" spans="1:19" s="11" customFormat="1" ht="39.75" customHeight="1">
      <c r="A426" s="42" t="s">
        <v>495</v>
      </c>
      <c r="B426" s="15" t="s">
        <v>129</v>
      </c>
      <c r="C426" s="15" t="s">
        <v>129</v>
      </c>
      <c r="D426" s="15" t="s">
        <v>254</v>
      </c>
      <c r="E426" s="15"/>
      <c r="F426" s="10">
        <f>F427+F431+F434+F437</f>
        <v>285.79999999999995</v>
      </c>
      <c r="G426" s="10">
        <f aca="true" t="shared" si="211" ref="G426:Q426">G427+G431+G434+G437</f>
        <v>0</v>
      </c>
      <c r="H426" s="10">
        <f t="shared" si="211"/>
        <v>285.79999999999995</v>
      </c>
      <c r="I426" s="10">
        <f t="shared" si="211"/>
        <v>0</v>
      </c>
      <c r="J426" s="10">
        <f t="shared" si="211"/>
        <v>290</v>
      </c>
      <c r="K426" s="10">
        <f t="shared" si="211"/>
        <v>0</v>
      </c>
      <c r="L426" s="10">
        <f t="shared" si="211"/>
        <v>290</v>
      </c>
      <c r="M426" s="10">
        <f t="shared" si="211"/>
        <v>0</v>
      </c>
      <c r="N426" s="10">
        <f t="shared" si="211"/>
        <v>290</v>
      </c>
      <c r="O426" s="10">
        <f t="shared" si="211"/>
        <v>0</v>
      </c>
      <c r="P426" s="10">
        <f t="shared" si="211"/>
        <v>290</v>
      </c>
      <c r="Q426" s="10">
        <f t="shared" si="211"/>
        <v>0</v>
      </c>
      <c r="R426" s="26"/>
      <c r="S426" s="81"/>
    </row>
    <row r="427" spans="1:19" s="11" customFormat="1" ht="37.5">
      <c r="A427" s="42" t="s">
        <v>255</v>
      </c>
      <c r="B427" s="15" t="s">
        <v>129</v>
      </c>
      <c r="C427" s="15" t="s">
        <v>129</v>
      </c>
      <c r="D427" s="15" t="s">
        <v>497</v>
      </c>
      <c r="E427" s="15"/>
      <c r="F427" s="10">
        <f>F428</f>
        <v>172.7</v>
      </c>
      <c r="G427" s="10">
        <f aca="true" t="shared" si="212" ref="G427:Q427">G428</f>
        <v>0</v>
      </c>
      <c r="H427" s="10">
        <f t="shared" si="212"/>
        <v>172.7</v>
      </c>
      <c r="I427" s="10">
        <f t="shared" si="212"/>
        <v>0</v>
      </c>
      <c r="J427" s="10">
        <f t="shared" si="212"/>
        <v>179.2</v>
      </c>
      <c r="K427" s="10">
        <f t="shared" si="212"/>
        <v>0</v>
      </c>
      <c r="L427" s="10">
        <f t="shared" si="212"/>
        <v>179.2</v>
      </c>
      <c r="M427" s="10">
        <f t="shared" si="212"/>
        <v>0</v>
      </c>
      <c r="N427" s="10">
        <f t="shared" si="212"/>
        <v>179.2</v>
      </c>
      <c r="O427" s="10">
        <f t="shared" si="212"/>
        <v>0</v>
      </c>
      <c r="P427" s="10">
        <f t="shared" si="212"/>
        <v>179.2</v>
      </c>
      <c r="Q427" s="10">
        <f t="shared" si="212"/>
        <v>0</v>
      </c>
      <c r="R427" s="26"/>
      <c r="S427" s="81"/>
    </row>
    <row r="428" spans="1:19" s="11" customFormat="1" ht="18.75">
      <c r="A428" s="42" t="s">
        <v>179</v>
      </c>
      <c r="B428" s="15" t="s">
        <v>129</v>
      </c>
      <c r="C428" s="15" t="s">
        <v>129</v>
      </c>
      <c r="D428" s="15" t="s">
        <v>498</v>
      </c>
      <c r="E428" s="15"/>
      <c r="F428" s="10">
        <f>F429+F430</f>
        <v>172.7</v>
      </c>
      <c r="G428" s="10">
        <f aca="true" t="shared" si="213" ref="G428:Q428">G429+G430</f>
        <v>0</v>
      </c>
      <c r="H428" s="10">
        <f t="shared" si="213"/>
        <v>172.7</v>
      </c>
      <c r="I428" s="10">
        <f t="shared" si="213"/>
        <v>0</v>
      </c>
      <c r="J428" s="10">
        <f t="shared" si="213"/>
        <v>179.2</v>
      </c>
      <c r="K428" s="10">
        <f t="shared" si="213"/>
        <v>0</v>
      </c>
      <c r="L428" s="10">
        <f t="shared" si="213"/>
        <v>179.2</v>
      </c>
      <c r="M428" s="10">
        <f t="shared" si="213"/>
        <v>0</v>
      </c>
      <c r="N428" s="10">
        <f t="shared" si="213"/>
        <v>179.2</v>
      </c>
      <c r="O428" s="10">
        <f t="shared" si="213"/>
        <v>0</v>
      </c>
      <c r="P428" s="10">
        <f t="shared" si="213"/>
        <v>179.2</v>
      </c>
      <c r="Q428" s="10">
        <f t="shared" si="213"/>
        <v>0</v>
      </c>
      <c r="R428" s="26"/>
      <c r="S428" s="81"/>
    </row>
    <row r="429" spans="1:19" s="11" customFormat="1" ht="37.5">
      <c r="A429" s="42" t="s">
        <v>92</v>
      </c>
      <c r="B429" s="15" t="s">
        <v>129</v>
      </c>
      <c r="C429" s="15" t="s">
        <v>129</v>
      </c>
      <c r="D429" s="15" t="s">
        <v>498</v>
      </c>
      <c r="E429" s="15" t="s">
        <v>177</v>
      </c>
      <c r="F429" s="10">
        <f>G429+H429+I429</f>
        <v>0</v>
      </c>
      <c r="G429" s="10"/>
      <c r="H429" s="10">
        <v>0</v>
      </c>
      <c r="I429" s="10"/>
      <c r="J429" s="10">
        <f>K429+L429+M429</f>
        <v>6.5</v>
      </c>
      <c r="K429" s="10"/>
      <c r="L429" s="10">
        <v>6.5</v>
      </c>
      <c r="M429" s="10"/>
      <c r="N429" s="10">
        <f>O429+P429+Q429</f>
        <v>6.5</v>
      </c>
      <c r="O429" s="82"/>
      <c r="P429" s="82">
        <v>6.5</v>
      </c>
      <c r="Q429" s="82"/>
      <c r="R429" s="26"/>
      <c r="S429" s="81"/>
    </row>
    <row r="430" spans="1:19" s="11" customFormat="1" ht="18.75">
      <c r="A430" s="42" t="s">
        <v>190</v>
      </c>
      <c r="B430" s="15" t="s">
        <v>129</v>
      </c>
      <c r="C430" s="15" t="s">
        <v>129</v>
      </c>
      <c r="D430" s="15" t="s">
        <v>498</v>
      </c>
      <c r="E430" s="15" t="s">
        <v>189</v>
      </c>
      <c r="F430" s="10">
        <f>G430+H430+I430</f>
        <v>172.7</v>
      </c>
      <c r="G430" s="10"/>
      <c r="H430" s="10">
        <v>172.7</v>
      </c>
      <c r="I430" s="10"/>
      <c r="J430" s="10">
        <f>K430+L430+M430</f>
        <v>172.7</v>
      </c>
      <c r="K430" s="10"/>
      <c r="L430" s="10">
        <v>172.7</v>
      </c>
      <c r="M430" s="10"/>
      <c r="N430" s="10">
        <f>O430+P430+Q430</f>
        <v>172.7</v>
      </c>
      <c r="O430" s="10"/>
      <c r="P430" s="10">
        <v>172.7</v>
      </c>
      <c r="Q430" s="10"/>
      <c r="R430" s="26"/>
      <c r="S430" s="81"/>
    </row>
    <row r="431" spans="1:19" s="11" customFormat="1" ht="37.5">
      <c r="A431" s="42" t="s">
        <v>496</v>
      </c>
      <c r="B431" s="15" t="s">
        <v>129</v>
      </c>
      <c r="C431" s="15" t="s">
        <v>129</v>
      </c>
      <c r="D431" s="15" t="s">
        <v>256</v>
      </c>
      <c r="E431" s="15"/>
      <c r="F431" s="10">
        <f>F432</f>
        <v>11.6</v>
      </c>
      <c r="G431" s="10">
        <f aca="true" t="shared" si="214" ref="G431:Q432">G432</f>
        <v>0</v>
      </c>
      <c r="H431" s="10">
        <f t="shared" si="214"/>
        <v>11.6</v>
      </c>
      <c r="I431" s="10">
        <f t="shared" si="214"/>
        <v>0</v>
      </c>
      <c r="J431" s="10">
        <f t="shared" si="214"/>
        <v>14.6</v>
      </c>
      <c r="K431" s="10">
        <f t="shared" si="214"/>
        <v>0</v>
      </c>
      <c r="L431" s="10">
        <f t="shared" si="214"/>
        <v>14.6</v>
      </c>
      <c r="M431" s="10">
        <f t="shared" si="214"/>
        <v>0</v>
      </c>
      <c r="N431" s="10">
        <f t="shared" si="214"/>
        <v>14.6</v>
      </c>
      <c r="O431" s="10">
        <f t="shared" si="214"/>
        <v>0</v>
      </c>
      <c r="P431" s="10">
        <f t="shared" si="214"/>
        <v>14.6</v>
      </c>
      <c r="Q431" s="10">
        <f t="shared" si="214"/>
        <v>0</v>
      </c>
      <c r="R431" s="26"/>
      <c r="S431" s="81"/>
    </row>
    <row r="432" spans="1:19" s="11" customFormat="1" ht="18.75">
      <c r="A432" s="42" t="s">
        <v>179</v>
      </c>
      <c r="B432" s="15" t="s">
        <v>129</v>
      </c>
      <c r="C432" s="15" t="s">
        <v>129</v>
      </c>
      <c r="D432" s="15" t="s">
        <v>257</v>
      </c>
      <c r="E432" s="15"/>
      <c r="F432" s="10">
        <f>F433</f>
        <v>11.6</v>
      </c>
      <c r="G432" s="10">
        <f t="shared" si="214"/>
        <v>0</v>
      </c>
      <c r="H432" s="10">
        <f t="shared" si="214"/>
        <v>11.6</v>
      </c>
      <c r="I432" s="10">
        <f t="shared" si="214"/>
        <v>0</v>
      </c>
      <c r="J432" s="10">
        <f t="shared" si="214"/>
        <v>14.6</v>
      </c>
      <c r="K432" s="10">
        <f t="shared" si="214"/>
        <v>0</v>
      </c>
      <c r="L432" s="10">
        <f t="shared" si="214"/>
        <v>14.6</v>
      </c>
      <c r="M432" s="10">
        <f t="shared" si="214"/>
        <v>0</v>
      </c>
      <c r="N432" s="10">
        <f t="shared" si="214"/>
        <v>14.6</v>
      </c>
      <c r="O432" s="10">
        <f t="shared" si="214"/>
        <v>0</v>
      </c>
      <c r="P432" s="10">
        <f t="shared" si="214"/>
        <v>14.6</v>
      </c>
      <c r="Q432" s="10">
        <f t="shared" si="214"/>
        <v>0</v>
      </c>
      <c r="R432" s="26"/>
      <c r="S432" s="81"/>
    </row>
    <row r="433" spans="1:19" s="11" customFormat="1" ht="18.75">
      <c r="A433" s="42" t="s">
        <v>190</v>
      </c>
      <c r="B433" s="15" t="s">
        <v>129</v>
      </c>
      <c r="C433" s="15" t="s">
        <v>129</v>
      </c>
      <c r="D433" s="15" t="s">
        <v>257</v>
      </c>
      <c r="E433" s="15" t="s">
        <v>189</v>
      </c>
      <c r="F433" s="10">
        <f>G433+I433+H433</f>
        <v>11.6</v>
      </c>
      <c r="G433" s="10"/>
      <c r="H433" s="10">
        <v>11.6</v>
      </c>
      <c r="I433" s="10"/>
      <c r="J433" s="10">
        <f>K433+M433+L433</f>
        <v>14.6</v>
      </c>
      <c r="K433" s="10"/>
      <c r="L433" s="10">
        <v>14.6</v>
      </c>
      <c r="M433" s="10"/>
      <c r="N433" s="10">
        <f>O433+Q433+P433</f>
        <v>14.6</v>
      </c>
      <c r="O433" s="10"/>
      <c r="P433" s="10">
        <v>14.6</v>
      </c>
      <c r="Q433" s="10"/>
      <c r="R433" s="26"/>
      <c r="S433" s="81"/>
    </row>
    <row r="434" spans="1:19" s="11" customFormat="1" ht="41.25" customHeight="1">
      <c r="A434" s="42" t="s">
        <v>31</v>
      </c>
      <c r="B434" s="15" t="s">
        <v>129</v>
      </c>
      <c r="C434" s="15" t="s">
        <v>129</v>
      </c>
      <c r="D434" s="15" t="s">
        <v>258</v>
      </c>
      <c r="E434" s="15"/>
      <c r="F434" s="10">
        <f>F435</f>
        <v>47.3</v>
      </c>
      <c r="G434" s="10">
        <f aca="true" t="shared" si="215" ref="G434:Q435">G435</f>
        <v>0</v>
      </c>
      <c r="H434" s="10">
        <f t="shared" si="215"/>
        <v>47.3</v>
      </c>
      <c r="I434" s="10">
        <f t="shared" si="215"/>
        <v>0</v>
      </c>
      <c r="J434" s="10">
        <f t="shared" si="215"/>
        <v>42</v>
      </c>
      <c r="K434" s="10">
        <f t="shared" si="215"/>
        <v>0</v>
      </c>
      <c r="L434" s="10">
        <f t="shared" si="215"/>
        <v>42</v>
      </c>
      <c r="M434" s="10">
        <f t="shared" si="215"/>
        <v>0</v>
      </c>
      <c r="N434" s="10">
        <f t="shared" si="215"/>
        <v>42</v>
      </c>
      <c r="O434" s="10">
        <f t="shared" si="215"/>
        <v>0</v>
      </c>
      <c r="P434" s="10">
        <f t="shared" si="215"/>
        <v>42</v>
      </c>
      <c r="Q434" s="10">
        <f t="shared" si="215"/>
        <v>0</v>
      </c>
      <c r="R434" s="26"/>
      <c r="S434" s="81"/>
    </row>
    <row r="435" spans="1:19" s="11" customFormat="1" ht="18.75">
      <c r="A435" s="42" t="s">
        <v>179</v>
      </c>
      <c r="B435" s="15" t="s">
        <v>129</v>
      </c>
      <c r="C435" s="15" t="s">
        <v>129</v>
      </c>
      <c r="D435" s="15" t="s">
        <v>259</v>
      </c>
      <c r="E435" s="15"/>
      <c r="F435" s="10">
        <f>F436</f>
        <v>47.3</v>
      </c>
      <c r="G435" s="10">
        <f t="shared" si="215"/>
        <v>0</v>
      </c>
      <c r="H435" s="10">
        <f t="shared" si="215"/>
        <v>47.3</v>
      </c>
      <c r="I435" s="10">
        <f t="shared" si="215"/>
        <v>0</v>
      </c>
      <c r="J435" s="10">
        <f t="shared" si="215"/>
        <v>42</v>
      </c>
      <c r="K435" s="10">
        <f t="shared" si="215"/>
        <v>0</v>
      </c>
      <c r="L435" s="10">
        <f t="shared" si="215"/>
        <v>42</v>
      </c>
      <c r="M435" s="10">
        <f t="shared" si="215"/>
        <v>0</v>
      </c>
      <c r="N435" s="10">
        <f t="shared" si="215"/>
        <v>42</v>
      </c>
      <c r="O435" s="10">
        <f t="shared" si="215"/>
        <v>0</v>
      </c>
      <c r="P435" s="10">
        <f t="shared" si="215"/>
        <v>42</v>
      </c>
      <c r="Q435" s="10">
        <f t="shared" si="215"/>
        <v>0</v>
      </c>
      <c r="R435" s="26"/>
      <c r="S435" s="81"/>
    </row>
    <row r="436" spans="1:19" s="11" customFormat="1" ht="18.75">
      <c r="A436" s="42" t="s">
        <v>190</v>
      </c>
      <c r="B436" s="15" t="s">
        <v>129</v>
      </c>
      <c r="C436" s="15" t="s">
        <v>129</v>
      </c>
      <c r="D436" s="15" t="s">
        <v>259</v>
      </c>
      <c r="E436" s="15" t="s">
        <v>189</v>
      </c>
      <c r="F436" s="10">
        <f>G436+H436+I436</f>
        <v>47.3</v>
      </c>
      <c r="G436" s="10"/>
      <c r="H436" s="10">
        <v>47.3</v>
      </c>
      <c r="I436" s="10"/>
      <c r="J436" s="10">
        <f>K436+L436+M436</f>
        <v>42</v>
      </c>
      <c r="K436" s="10"/>
      <c r="L436" s="10">
        <v>42</v>
      </c>
      <c r="M436" s="10"/>
      <c r="N436" s="10">
        <f>O436+P436+Q436</f>
        <v>42</v>
      </c>
      <c r="O436" s="10"/>
      <c r="P436" s="10">
        <v>42</v>
      </c>
      <c r="Q436" s="10"/>
      <c r="R436" s="26"/>
      <c r="S436" s="81"/>
    </row>
    <row r="437" spans="1:19" s="11" customFormat="1" ht="41.25" customHeight="1">
      <c r="A437" s="42" t="s">
        <v>262</v>
      </c>
      <c r="B437" s="15" t="s">
        <v>129</v>
      </c>
      <c r="C437" s="15" t="s">
        <v>129</v>
      </c>
      <c r="D437" s="15" t="s">
        <v>260</v>
      </c>
      <c r="E437" s="15"/>
      <c r="F437" s="10">
        <f>F438</f>
        <v>54.2</v>
      </c>
      <c r="G437" s="10">
        <f aca="true" t="shared" si="216" ref="G437:Q438">G438</f>
        <v>0</v>
      </c>
      <c r="H437" s="10">
        <f t="shared" si="216"/>
        <v>54.2</v>
      </c>
      <c r="I437" s="10">
        <f t="shared" si="216"/>
        <v>0</v>
      </c>
      <c r="J437" s="10">
        <f t="shared" si="216"/>
        <v>54.2</v>
      </c>
      <c r="K437" s="10">
        <f t="shared" si="216"/>
        <v>0</v>
      </c>
      <c r="L437" s="10">
        <f t="shared" si="216"/>
        <v>54.2</v>
      </c>
      <c r="M437" s="10">
        <f t="shared" si="216"/>
        <v>0</v>
      </c>
      <c r="N437" s="10">
        <f t="shared" si="216"/>
        <v>54.2</v>
      </c>
      <c r="O437" s="10">
        <f t="shared" si="216"/>
        <v>0</v>
      </c>
      <c r="P437" s="10">
        <f t="shared" si="216"/>
        <v>54.2</v>
      </c>
      <c r="Q437" s="10">
        <f t="shared" si="216"/>
        <v>0</v>
      </c>
      <c r="R437" s="26"/>
      <c r="S437" s="81"/>
    </row>
    <row r="438" spans="1:19" s="11" customFormat="1" ht="18.75">
      <c r="A438" s="42" t="s">
        <v>179</v>
      </c>
      <c r="B438" s="15" t="s">
        <v>129</v>
      </c>
      <c r="C438" s="15" t="s">
        <v>129</v>
      </c>
      <c r="D438" s="15" t="s">
        <v>261</v>
      </c>
      <c r="E438" s="15"/>
      <c r="F438" s="10">
        <f>F439</f>
        <v>54.2</v>
      </c>
      <c r="G438" s="10">
        <f t="shared" si="216"/>
        <v>0</v>
      </c>
      <c r="H438" s="10">
        <f t="shared" si="216"/>
        <v>54.2</v>
      </c>
      <c r="I438" s="10">
        <f t="shared" si="216"/>
        <v>0</v>
      </c>
      <c r="J438" s="10">
        <f t="shared" si="216"/>
        <v>54.2</v>
      </c>
      <c r="K438" s="10">
        <f t="shared" si="216"/>
        <v>0</v>
      </c>
      <c r="L438" s="10">
        <f t="shared" si="216"/>
        <v>54.2</v>
      </c>
      <c r="M438" s="10">
        <f t="shared" si="216"/>
        <v>0</v>
      </c>
      <c r="N438" s="10">
        <f t="shared" si="216"/>
        <v>54.2</v>
      </c>
      <c r="O438" s="10">
        <f t="shared" si="216"/>
        <v>0</v>
      </c>
      <c r="P438" s="10">
        <f t="shared" si="216"/>
        <v>54.2</v>
      </c>
      <c r="Q438" s="10">
        <f t="shared" si="216"/>
        <v>0</v>
      </c>
      <c r="R438" s="26"/>
      <c r="S438" s="81"/>
    </row>
    <row r="439" spans="1:19" s="11" customFormat="1" ht="18.75">
      <c r="A439" s="42" t="s">
        <v>190</v>
      </c>
      <c r="B439" s="15" t="s">
        <v>129</v>
      </c>
      <c r="C439" s="15" t="s">
        <v>129</v>
      </c>
      <c r="D439" s="15" t="s">
        <v>261</v>
      </c>
      <c r="E439" s="15" t="s">
        <v>189</v>
      </c>
      <c r="F439" s="10">
        <f>G439+H439+I439</f>
        <v>54.2</v>
      </c>
      <c r="G439" s="10"/>
      <c r="H439" s="10">
        <v>54.2</v>
      </c>
      <c r="I439" s="10"/>
      <c r="J439" s="10">
        <f>K439+L439+M439</f>
        <v>54.2</v>
      </c>
      <c r="K439" s="10"/>
      <c r="L439" s="10">
        <v>54.2</v>
      </c>
      <c r="M439" s="10"/>
      <c r="N439" s="10">
        <f>O439+P439+Q439</f>
        <v>54.2</v>
      </c>
      <c r="O439" s="10"/>
      <c r="P439" s="10">
        <v>54.2</v>
      </c>
      <c r="Q439" s="10"/>
      <c r="R439" s="26"/>
      <c r="S439" s="81"/>
    </row>
    <row r="440" spans="1:19" s="11" customFormat="1" ht="18.75">
      <c r="A440" s="43" t="s">
        <v>153</v>
      </c>
      <c r="B440" s="12" t="s">
        <v>129</v>
      </c>
      <c r="C440" s="12" t="s">
        <v>125</v>
      </c>
      <c r="D440" s="12"/>
      <c r="E440" s="12"/>
      <c r="F440" s="13">
        <f>F441+F472+F491</f>
        <v>116529.60000000002</v>
      </c>
      <c r="G440" s="13">
        <f aca="true" t="shared" si="217" ref="G440:Q440">G441+G472</f>
        <v>67582.3</v>
      </c>
      <c r="H440" s="13">
        <f t="shared" si="217"/>
        <v>48766.9</v>
      </c>
      <c r="I440" s="13">
        <f t="shared" si="217"/>
        <v>0</v>
      </c>
      <c r="J440" s="13">
        <f t="shared" si="217"/>
        <v>52183</v>
      </c>
      <c r="K440" s="13">
        <f t="shared" si="217"/>
        <v>131.2</v>
      </c>
      <c r="L440" s="13">
        <f t="shared" si="217"/>
        <v>52051.8</v>
      </c>
      <c r="M440" s="13">
        <f t="shared" si="217"/>
        <v>0</v>
      </c>
      <c r="N440" s="13">
        <f t="shared" si="217"/>
        <v>50911.8</v>
      </c>
      <c r="O440" s="13">
        <f t="shared" si="217"/>
        <v>131.2</v>
      </c>
      <c r="P440" s="13">
        <f t="shared" si="217"/>
        <v>50780.600000000006</v>
      </c>
      <c r="Q440" s="13">
        <f t="shared" si="217"/>
        <v>0</v>
      </c>
      <c r="R440" s="26"/>
      <c r="S440" s="81"/>
    </row>
    <row r="441" spans="1:19" s="11" customFormat="1" ht="37.5">
      <c r="A441" s="42" t="s">
        <v>501</v>
      </c>
      <c r="B441" s="15" t="s">
        <v>129</v>
      </c>
      <c r="C441" s="15" t="s">
        <v>125</v>
      </c>
      <c r="D441" s="29" t="s">
        <v>283</v>
      </c>
      <c r="E441" s="15"/>
      <c r="F441" s="10">
        <f>F442+F457</f>
        <v>116326.20000000001</v>
      </c>
      <c r="G441" s="10">
        <f aca="true" t="shared" si="218" ref="G441:Q441">G442+G457</f>
        <v>67582.3</v>
      </c>
      <c r="H441" s="10">
        <f t="shared" si="218"/>
        <v>48743.9</v>
      </c>
      <c r="I441" s="10">
        <f t="shared" si="218"/>
        <v>0</v>
      </c>
      <c r="J441" s="10">
        <f t="shared" si="218"/>
        <v>52162.5</v>
      </c>
      <c r="K441" s="10">
        <f t="shared" si="218"/>
        <v>131.2</v>
      </c>
      <c r="L441" s="10">
        <f t="shared" si="218"/>
        <v>52031.3</v>
      </c>
      <c r="M441" s="10">
        <f t="shared" si="218"/>
        <v>0</v>
      </c>
      <c r="N441" s="10">
        <f t="shared" si="218"/>
        <v>50891.3</v>
      </c>
      <c r="O441" s="10">
        <f t="shared" si="218"/>
        <v>131.2</v>
      </c>
      <c r="P441" s="10">
        <f t="shared" si="218"/>
        <v>50760.100000000006</v>
      </c>
      <c r="Q441" s="10">
        <f t="shared" si="218"/>
        <v>0</v>
      </c>
      <c r="R441" s="26"/>
      <c r="S441" s="81"/>
    </row>
    <row r="442" spans="1:19" s="11" customFormat="1" ht="27.75" customHeight="1">
      <c r="A442" s="34" t="s">
        <v>18</v>
      </c>
      <c r="B442" s="15" t="s">
        <v>129</v>
      </c>
      <c r="C442" s="15" t="s">
        <v>125</v>
      </c>
      <c r="D442" s="29" t="s">
        <v>284</v>
      </c>
      <c r="E442" s="15"/>
      <c r="F442" s="10">
        <f>F443+F446+F451</f>
        <v>69843.70000000001</v>
      </c>
      <c r="G442" s="10">
        <f aca="true" t="shared" si="219" ref="G442:Q442">G443+G446+G451</f>
        <v>67582.3</v>
      </c>
      <c r="H442" s="10">
        <f t="shared" si="219"/>
        <v>2261.4</v>
      </c>
      <c r="I442" s="10">
        <f t="shared" si="219"/>
        <v>0</v>
      </c>
      <c r="J442" s="10">
        <f t="shared" si="219"/>
        <v>5218.099999999999</v>
      </c>
      <c r="K442" s="10">
        <f t="shared" si="219"/>
        <v>131.2</v>
      </c>
      <c r="L442" s="10">
        <f t="shared" si="219"/>
        <v>5086.9</v>
      </c>
      <c r="M442" s="10">
        <f t="shared" si="219"/>
        <v>0</v>
      </c>
      <c r="N442" s="10">
        <f t="shared" si="219"/>
        <v>3240.2</v>
      </c>
      <c r="O442" s="10">
        <f t="shared" si="219"/>
        <v>131.2</v>
      </c>
      <c r="P442" s="10">
        <f t="shared" si="219"/>
        <v>3109</v>
      </c>
      <c r="Q442" s="10">
        <f t="shared" si="219"/>
        <v>0</v>
      </c>
      <c r="R442" s="26"/>
      <c r="S442" s="81"/>
    </row>
    <row r="443" spans="1:19" s="11" customFormat="1" ht="63" customHeight="1">
      <c r="A443" s="34" t="s">
        <v>291</v>
      </c>
      <c r="B443" s="15" t="s">
        <v>129</v>
      </c>
      <c r="C443" s="15" t="s">
        <v>125</v>
      </c>
      <c r="D443" s="29" t="s">
        <v>48</v>
      </c>
      <c r="E443" s="15"/>
      <c r="F443" s="10">
        <f>F444</f>
        <v>7.800000000000001</v>
      </c>
      <c r="G443" s="10">
        <f aca="true" t="shared" si="220" ref="G443:Q444">G444</f>
        <v>7.800000000000001</v>
      </c>
      <c r="H443" s="10">
        <f t="shared" si="220"/>
        <v>0</v>
      </c>
      <c r="I443" s="10">
        <f t="shared" si="220"/>
        <v>0</v>
      </c>
      <c r="J443" s="10">
        <f t="shared" si="220"/>
        <v>31.2</v>
      </c>
      <c r="K443" s="10">
        <f t="shared" si="220"/>
        <v>31.2</v>
      </c>
      <c r="L443" s="10">
        <f t="shared" si="220"/>
        <v>0</v>
      </c>
      <c r="M443" s="10">
        <f t="shared" si="220"/>
        <v>0</v>
      </c>
      <c r="N443" s="10">
        <f t="shared" si="220"/>
        <v>31.2</v>
      </c>
      <c r="O443" s="10">
        <f t="shared" si="220"/>
        <v>31.2</v>
      </c>
      <c r="P443" s="10">
        <f t="shared" si="220"/>
        <v>0</v>
      </c>
      <c r="Q443" s="10">
        <f t="shared" si="220"/>
        <v>0</v>
      </c>
      <c r="R443" s="26"/>
      <c r="S443" s="81"/>
    </row>
    <row r="444" spans="1:19" s="11" customFormat="1" ht="78" customHeight="1">
      <c r="A444" s="42" t="s">
        <v>98</v>
      </c>
      <c r="B444" s="15" t="s">
        <v>129</v>
      </c>
      <c r="C444" s="15" t="s">
        <v>125</v>
      </c>
      <c r="D444" s="29" t="s">
        <v>49</v>
      </c>
      <c r="E444" s="15"/>
      <c r="F444" s="10">
        <f>F445</f>
        <v>7.800000000000001</v>
      </c>
      <c r="G444" s="10">
        <f t="shared" si="220"/>
        <v>7.800000000000001</v>
      </c>
      <c r="H444" s="10">
        <f t="shared" si="220"/>
        <v>0</v>
      </c>
      <c r="I444" s="10">
        <f t="shared" si="220"/>
        <v>0</v>
      </c>
      <c r="J444" s="10">
        <f t="shared" si="220"/>
        <v>31.2</v>
      </c>
      <c r="K444" s="10">
        <f t="shared" si="220"/>
        <v>31.2</v>
      </c>
      <c r="L444" s="10">
        <f t="shared" si="220"/>
        <v>0</v>
      </c>
      <c r="M444" s="10">
        <f t="shared" si="220"/>
        <v>0</v>
      </c>
      <c r="N444" s="10">
        <f t="shared" si="220"/>
        <v>31.2</v>
      </c>
      <c r="O444" s="10">
        <f t="shared" si="220"/>
        <v>31.2</v>
      </c>
      <c r="P444" s="10">
        <f t="shared" si="220"/>
        <v>0</v>
      </c>
      <c r="Q444" s="10">
        <f t="shared" si="220"/>
        <v>0</v>
      </c>
      <c r="R444" s="26"/>
      <c r="S444" s="81"/>
    </row>
    <row r="445" spans="1:19" s="11" customFormat="1" ht="37.5">
      <c r="A445" s="42" t="s">
        <v>220</v>
      </c>
      <c r="B445" s="15" t="s">
        <v>129</v>
      </c>
      <c r="C445" s="15" t="s">
        <v>125</v>
      </c>
      <c r="D445" s="29" t="s">
        <v>49</v>
      </c>
      <c r="E445" s="15" t="s">
        <v>219</v>
      </c>
      <c r="F445" s="10">
        <f>G445+H445+I445</f>
        <v>7.800000000000001</v>
      </c>
      <c r="G445" s="10">
        <f>31.2-23.4</f>
        <v>7.800000000000001</v>
      </c>
      <c r="H445" s="10"/>
      <c r="I445" s="10"/>
      <c r="J445" s="10">
        <f>K445+L445+M445</f>
        <v>31.2</v>
      </c>
      <c r="K445" s="10">
        <v>31.2</v>
      </c>
      <c r="L445" s="10"/>
      <c r="M445" s="10"/>
      <c r="N445" s="10">
        <f>O445+P445+Q445</f>
        <v>31.2</v>
      </c>
      <c r="O445" s="82">
        <v>31.2</v>
      </c>
      <c r="P445" s="82"/>
      <c r="Q445" s="82"/>
      <c r="R445" s="26"/>
      <c r="S445" s="81"/>
    </row>
    <row r="446" spans="1:19" s="11" customFormat="1" ht="56.25">
      <c r="A446" s="42" t="s">
        <v>356</v>
      </c>
      <c r="B446" s="15" t="s">
        <v>129</v>
      </c>
      <c r="C446" s="15" t="s">
        <v>125</v>
      </c>
      <c r="D446" s="29" t="s">
        <v>288</v>
      </c>
      <c r="E446" s="15"/>
      <c r="F446" s="10">
        <f>F449+F447</f>
        <v>81</v>
      </c>
      <c r="G446" s="10">
        <f aca="true" t="shared" si="221" ref="G446:Q446">G449+G447</f>
        <v>60</v>
      </c>
      <c r="H446" s="10">
        <f t="shared" si="221"/>
        <v>21</v>
      </c>
      <c r="I446" s="10">
        <f t="shared" si="221"/>
        <v>0</v>
      </c>
      <c r="J446" s="10">
        <f t="shared" si="221"/>
        <v>136</v>
      </c>
      <c r="K446" s="10">
        <f t="shared" si="221"/>
        <v>100</v>
      </c>
      <c r="L446" s="10">
        <f t="shared" si="221"/>
        <v>36</v>
      </c>
      <c r="M446" s="10">
        <f t="shared" si="221"/>
        <v>0</v>
      </c>
      <c r="N446" s="10">
        <f t="shared" si="221"/>
        <v>136</v>
      </c>
      <c r="O446" s="10">
        <f t="shared" si="221"/>
        <v>100</v>
      </c>
      <c r="P446" s="10">
        <f t="shared" si="221"/>
        <v>36</v>
      </c>
      <c r="Q446" s="10">
        <f t="shared" si="221"/>
        <v>0</v>
      </c>
      <c r="R446" s="26"/>
      <c r="S446" s="81"/>
    </row>
    <row r="447" spans="1:19" s="11" customFormat="1" ht="37.5">
      <c r="A447" s="42" t="s">
        <v>447</v>
      </c>
      <c r="B447" s="15" t="s">
        <v>129</v>
      </c>
      <c r="C447" s="15" t="s">
        <v>125</v>
      </c>
      <c r="D447" s="29" t="s">
        <v>445</v>
      </c>
      <c r="E447" s="15"/>
      <c r="F447" s="10">
        <f>F448</f>
        <v>21</v>
      </c>
      <c r="G447" s="10">
        <f aca="true" t="shared" si="222" ref="G447:Q447">G448</f>
        <v>0</v>
      </c>
      <c r="H447" s="10">
        <f t="shared" si="222"/>
        <v>21</v>
      </c>
      <c r="I447" s="10">
        <f t="shared" si="222"/>
        <v>0</v>
      </c>
      <c r="J447" s="10">
        <f t="shared" si="222"/>
        <v>36</v>
      </c>
      <c r="K447" s="10">
        <f t="shared" si="222"/>
        <v>0</v>
      </c>
      <c r="L447" s="10">
        <f t="shared" si="222"/>
        <v>36</v>
      </c>
      <c r="M447" s="10">
        <f t="shared" si="222"/>
        <v>0</v>
      </c>
      <c r="N447" s="10">
        <f t="shared" si="222"/>
        <v>36</v>
      </c>
      <c r="O447" s="10">
        <f t="shared" si="222"/>
        <v>0</v>
      </c>
      <c r="P447" s="10">
        <f t="shared" si="222"/>
        <v>36</v>
      </c>
      <c r="Q447" s="10">
        <f t="shared" si="222"/>
        <v>0</v>
      </c>
      <c r="R447" s="26"/>
      <c r="S447" s="81"/>
    </row>
    <row r="448" spans="1:19" s="11" customFormat="1" ht="37.5">
      <c r="A448" s="42" t="s">
        <v>220</v>
      </c>
      <c r="B448" s="15" t="s">
        <v>129</v>
      </c>
      <c r="C448" s="15" t="s">
        <v>125</v>
      </c>
      <c r="D448" s="29" t="s">
        <v>445</v>
      </c>
      <c r="E448" s="15" t="s">
        <v>219</v>
      </c>
      <c r="F448" s="10">
        <f>G448+H448+I448</f>
        <v>21</v>
      </c>
      <c r="G448" s="10"/>
      <c r="H448" s="10">
        <f>36-15</f>
        <v>21</v>
      </c>
      <c r="I448" s="10"/>
      <c r="J448" s="10">
        <f>K448+L448+M448</f>
        <v>36</v>
      </c>
      <c r="K448" s="10"/>
      <c r="L448" s="10">
        <v>36</v>
      </c>
      <c r="M448" s="10"/>
      <c r="N448" s="10">
        <f>O448+P448+Q448</f>
        <v>36</v>
      </c>
      <c r="O448" s="10"/>
      <c r="P448" s="10">
        <v>36</v>
      </c>
      <c r="Q448" s="10"/>
      <c r="R448" s="26"/>
      <c r="S448" s="81"/>
    </row>
    <row r="449" spans="1:19" s="11" customFormat="1" ht="77.25" customHeight="1">
      <c r="A449" s="42" t="s">
        <v>98</v>
      </c>
      <c r="B449" s="15" t="s">
        <v>129</v>
      </c>
      <c r="C449" s="15" t="s">
        <v>125</v>
      </c>
      <c r="D449" s="29" t="s">
        <v>51</v>
      </c>
      <c r="E449" s="15"/>
      <c r="F449" s="10">
        <f>F450</f>
        <v>60</v>
      </c>
      <c r="G449" s="10">
        <f aca="true" t="shared" si="223" ref="G449:Q449">G450</f>
        <v>60</v>
      </c>
      <c r="H449" s="10">
        <f t="shared" si="223"/>
        <v>0</v>
      </c>
      <c r="I449" s="10">
        <f t="shared" si="223"/>
        <v>0</v>
      </c>
      <c r="J449" s="10">
        <f t="shared" si="223"/>
        <v>100</v>
      </c>
      <c r="K449" s="10">
        <f t="shared" si="223"/>
        <v>100</v>
      </c>
      <c r="L449" s="10">
        <f t="shared" si="223"/>
        <v>0</v>
      </c>
      <c r="M449" s="10">
        <f t="shared" si="223"/>
        <v>0</v>
      </c>
      <c r="N449" s="10">
        <f t="shared" si="223"/>
        <v>100</v>
      </c>
      <c r="O449" s="10">
        <f t="shared" si="223"/>
        <v>100</v>
      </c>
      <c r="P449" s="10">
        <f t="shared" si="223"/>
        <v>0</v>
      </c>
      <c r="Q449" s="10">
        <f t="shared" si="223"/>
        <v>0</v>
      </c>
      <c r="R449" s="26"/>
      <c r="S449" s="81"/>
    </row>
    <row r="450" spans="1:19" s="11" customFormat="1" ht="37.5">
      <c r="A450" s="42" t="s">
        <v>220</v>
      </c>
      <c r="B450" s="15" t="s">
        <v>129</v>
      </c>
      <c r="C450" s="15" t="s">
        <v>125</v>
      </c>
      <c r="D450" s="29" t="s">
        <v>51</v>
      </c>
      <c r="E450" s="15" t="s">
        <v>219</v>
      </c>
      <c r="F450" s="10">
        <f>G450+H450+I450</f>
        <v>60</v>
      </c>
      <c r="G450" s="10">
        <f>100-40</f>
        <v>60</v>
      </c>
      <c r="H450" s="10"/>
      <c r="I450" s="10"/>
      <c r="J450" s="10">
        <f>K450+L450+M450</f>
        <v>100</v>
      </c>
      <c r="K450" s="10">
        <v>100</v>
      </c>
      <c r="L450" s="10"/>
      <c r="M450" s="10"/>
      <c r="N450" s="10">
        <f>O450+P450+Q450</f>
        <v>100</v>
      </c>
      <c r="O450" s="10">
        <v>100</v>
      </c>
      <c r="P450" s="10"/>
      <c r="Q450" s="10"/>
      <c r="R450" s="26"/>
      <c r="S450" s="81"/>
    </row>
    <row r="451" spans="1:19" s="11" customFormat="1" ht="56.25">
      <c r="A451" s="42" t="s">
        <v>428</v>
      </c>
      <c r="B451" s="15" t="s">
        <v>129</v>
      </c>
      <c r="C451" s="15" t="s">
        <v>125</v>
      </c>
      <c r="D451" s="29" t="s">
        <v>427</v>
      </c>
      <c r="E451" s="15"/>
      <c r="F451" s="10">
        <f>F455+F452</f>
        <v>69754.90000000001</v>
      </c>
      <c r="G451" s="10">
        <f aca="true" t="shared" si="224" ref="G451:Q451">G455+G452</f>
        <v>67514.5</v>
      </c>
      <c r="H451" s="10">
        <f t="shared" si="224"/>
        <v>2240.4</v>
      </c>
      <c r="I451" s="10">
        <f t="shared" si="224"/>
        <v>0</v>
      </c>
      <c r="J451" s="10">
        <f t="shared" si="224"/>
        <v>5050.9</v>
      </c>
      <c r="K451" s="10">
        <f t="shared" si="224"/>
        <v>0</v>
      </c>
      <c r="L451" s="10">
        <f t="shared" si="224"/>
        <v>5050.9</v>
      </c>
      <c r="M451" s="10">
        <f t="shared" si="224"/>
        <v>0</v>
      </c>
      <c r="N451" s="10">
        <f t="shared" si="224"/>
        <v>3073</v>
      </c>
      <c r="O451" s="10">
        <f t="shared" si="224"/>
        <v>0</v>
      </c>
      <c r="P451" s="10">
        <f t="shared" si="224"/>
        <v>3073</v>
      </c>
      <c r="Q451" s="10">
        <f t="shared" si="224"/>
        <v>0</v>
      </c>
      <c r="R451" s="26"/>
      <c r="S451" s="81"/>
    </row>
    <row r="452" spans="1:19" s="11" customFormat="1" ht="75">
      <c r="A452" s="103" t="s">
        <v>635</v>
      </c>
      <c r="B452" s="15" t="s">
        <v>129</v>
      </c>
      <c r="C452" s="15" t="s">
        <v>125</v>
      </c>
      <c r="D452" s="29" t="s">
        <v>553</v>
      </c>
      <c r="E452" s="15"/>
      <c r="F452" s="10">
        <f>F453+F454</f>
        <v>152.3</v>
      </c>
      <c r="G452" s="10">
        <f>G453+G454</f>
        <v>0</v>
      </c>
      <c r="H452" s="10">
        <f>H453+H454</f>
        <v>152.3</v>
      </c>
      <c r="I452" s="10">
        <f>I453+I454</f>
        <v>0</v>
      </c>
      <c r="J452" s="10">
        <f aca="true" t="shared" si="225" ref="J452:Q452">J453</f>
        <v>5050.9</v>
      </c>
      <c r="K452" s="10">
        <f t="shared" si="225"/>
        <v>0</v>
      </c>
      <c r="L452" s="10">
        <f t="shared" si="225"/>
        <v>5050.9</v>
      </c>
      <c r="M452" s="10">
        <f t="shared" si="225"/>
        <v>0</v>
      </c>
      <c r="N452" s="10">
        <f t="shared" si="225"/>
        <v>3073</v>
      </c>
      <c r="O452" s="10">
        <f t="shared" si="225"/>
        <v>0</v>
      </c>
      <c r="P452" s="10">
        <f t="shared" si="225"/>
        <v>3073</v>
      </c>
      <c r="Q452" s="10">
        <f t="shared" si="225"/>
        <v>0</v>
      </c>
      <c r="R452" s="26"/>
      <c r="S452" s="81"/>
    </row>
    <row r="453" spans="1:19" s="11" customFormat="1" ht="37.5">
      <c r="A453" s="42" t="s">
        <v>92</v>
      </c>
      <c r="B453" s="15" t="s">
        <v>129</v>
      </c>
      <c r="C453" s="15" t="s">
        <v>125</v>
      </c>
      <c r="D453" s="29" t="s">
        <v>553</v>
      </c>
      <c r="E453" s="15" t="s">
        <v>177</v>
      </c>
      <c r="F453" s="10">
        <f>G453+H453+I453</f>
        <v>0</v>
      </c>
      <c r="G453" s="10"/>
      <c r="H453" s="10">
        <v>0</v>
      </c>
      <c r="I453" s="10"/>
      <c r="J453" s="10">
        <f>K453+L453+M453</f>
        <v>5050.9</v>
      </c>
      <c r="K453" s="10"/>
      <c r="L453" s="10">
        <v>5050.9</v>
      </c>
      <c r="M453" s="10"/>
      <c r="N453" s="10">
        <f>O453+P453+Q453</f>
        <v>3073</v>
      </c>
      <c r="O453" s="10"/>
      <c r="P453" s="10">
        <v>3073</v>
      </c>
      <c r="Q453" s="10"/>
      <c r="R453" s="26"/>
      <c r="S453" s="81"/>
    </row>
    <row r="454" spans="1:19" s="11" customFormat="1" ht="18.75">
      <c r="A454" s="42" t="s">
        <v>155</v>
      </c>
      <c r="B454" s="15" t="s">
        <v>129</v>
      </c>
      <c r="C454" s="15" t="s">
        <v>125</v>
      </c>
      <c r="D454" s="29" t="s">
        <v>553</v>
      </c>
      <c r="E454" s="15" t="s">
        <v>183</v>
      </c>
      <c r="F454" s="10">
        <f>G454+H454+I454</f>
        <v>152.3</v>
      </c>
      <c r="G454" s="10"/>
      <c r="H454" s="10">
        <v>152.3</v>
      </c>
      <c r="I454" s="10"/>
      <c r="J454" s="10">
        <v>0</v>
      </c>
      <c r="K454" s="10"/>
      <c r="L454" s="10"/>
      <c r="M454" s="10"/>
      <c r="N454" s="10">
        <v>0</v>
      </c>
      <c r="O454" s="10"/>
      <c r="P454" s="10"/>
      <c r="Q454" s="10"/>
      <c r="R454" s="26"/>
      <c r="S454" s="81"/>
    </row>
    <row r="455" spans="1:19" s="11" customFormat="1" ht="45.75" customHeight="1">
      <c r="A455" s="42" t="s">
        <v>631</v>
      </c>
      <c r="B455" s="15" t="s">
        <v>129</v>
      </c>
      <c r="C455" s="15" t="s">
        <v>125</v>
      </c>
      <c r="D455" s="29" t="s">
        <v>517</v>
      </c>
      <c r="E455" s="15"/>
      <c r="F455" s="10">
        <f>F456</f>
        <v>69602.6</v>
      </c>
      <c r="G455" s="10">
        <f aca="true" t="shared" si="226" ref="G455:Q455">G456</f>
        <v>67514.5</v>
      </c>
      <c r="H455" s="10">
        <f t="shared" si="226"/>
        <v>2088.1</v>
      </c>
      <c r="I455" s="10">
        <f t="shared" si="226"/>
        <v>0</v>
      </c>
      <c r="J455" s="10">
        <f t="shared" si="226"/>
        <v>0</v>
      </c>
      <c r="K455" s="10">
        <f t="shared" si="226"/>
        <v>0</v>
      </c>
      <c r="L455" s="10">
        <f t="shared" si="226"/>
        <v>0</v>
      </c>
      <c r="M455" s="10">
        <f t="shared" si="226"/>
        <v>0</v>
      </c>
      <c r="N455" s="10">
        <f t="shared" si="226"/>
        <v>0</v>
      </c>
      <c r="O455" s="10">
        <f t="shared" si="226"/>
        <v>0</v>
      </c>
      <c r="P455" s="10">
        <f t="shared" si="226"/>
        <v>0</v>
      </c>
      <c r="Q455" s="10">
        <f t="shared" si="226"/>
        <v>0</v>
      </c>
      <c r="R455" s="26"/>
      <c r="S455" s="81"/>
    </row>
    <row r="456" spans="1:19" s="11" customFormat="1" ht="18.75">
      <c r="A456" s="42" t="s">
        <v>155</v>
      </c>
      <c r="B456" s="15" t="s">
        <v>129</v>
      </c>
      <c r="C456" s="15" t="s">
        <v>125</v>
      </c>
      <c r="D456" s="29" t="s">
        <v>517</v>
      </c>
      <c r="E456" s="15" t="s">
        <v>183</v>
      </c>
      <c r="F456" s="10">
        <f>G456+H456+I456</f>
        <v>69602.6</v>
      </c>
      <c r="G456" s="10">
        <v>67514.5</v>
      </c>
      <c r="H456" s="10">
        <v>2088.1</v>
      </c>
      <c r="I456" s="10"/>
      <c r="J456" s="10">
        <f>K456+L456+M456</f>
        <v>0</v>
      </c>
      <c r="K456" s="10"/>
      <c r="L456" s="10"/>
      <c r="M456" s="10"/>
      <c r="N456" s="10">
        <f>O456+P456+Q456</f>
        <v>0</v>
      </c>
      <c r="O456" s="82"/>
      <c r="P456" s="82"/>
      <c r="Q456" s="82"/>
      <c r="R456" s="26"/>
      <c r="S456" s="81"/>
    </row>
    <row r="457" spans="1:19" s="11" customFormat="1" ht="18.75">
      <c r="A457" s="47" t="s">
        <v>29</v>
      </c>
      <c r="B457" s="15" t="s">
        <v>129</v>
      </c>
      <c r="C457" s="15" t="s">
        <v>125</v>
      </c>
      <c r="D457" s="15" t="s">
        <v>76</v>
      </c>
      <c r="E457" s="15"/>
      <c r="F457" s="10">
        <f>F458+F465</f>
        <v>46482.5</v>
      </c>
      <c r="G457" s="13">
        <f aca="true" t="shared" si="227" ref="G457:Q457">G458+G465</f>
        <v>0</v>
      </c>
      <c r="H457" s="10">
        <f t="shared" si="227"/>
        <v>46482.5</v>
      </c>
      <c r="I457" s="10">
        <f t="shared" si="227"/>
        <v>0</v>
      </c>
      <c r="J457" s="10">
        <f t="shared" si="227"/>
        <v>46944.4</v>
      </c>
      <c r="K457" s="10">
        <f t="shared" si="227"/>
        <v>0</v>
      </c>
      <c r="L457" s="10">
        <f t="shared" si="227"/>
        <v>46944.4</v>
      </c>
      <c r="M457" s="10">
        <f t="shared" si="227"/>
        <v>0</v>
      </c>
      <c r="N457" s="10">
        <f t="shared" si="227"/>
        <v>47651.100000000006</v>
      </c>
      <c r="O457" s="10">
        <f t="shared" si="227"/>
        <v>0</v>
      </c>
      <c r="P457" s="10">
        <f t="shared" si="227"/>
        <v>47651.100000000006</v>
      </c>
      <c r="Q457" s="10">
        <f t="shared" si="227"/>
        <v>0</v>
      </c>
      <c r="R457" s="26"/>
      <c r="S457" s="81"/>
    </row>
    <row r="458" spans="1:19" s="11" customFormat="1" ht="118.5" customHeight="1">
      <c r="A458" s="42" t="s">
        <v>502</v>
      </c>
      <c r="B458" s="15" t="s">
        <v>129</v>
      </c>
      <c r="C458" s="15" t="s">
        <v>125</v>
      </c>
      <c r="D458" s="15" t="s">
        <v>110</v>
      </c>
      <c r="E458" s="15"/>
      <c r="F458" s="10">
        <f>F459+F463</f>
        <v>43122.4</v>
      </c>
      <c r="G458" s="10">
        <f aca="true" t="shared" si="228" ref="G458:Q458">G459+G463</f>
        <v>0</v>
      </c>
      <c r="H458" s="10">
        <f t="shared" si="228"/>
        <v>43122.4</v>
      </c>
      <c r="I458" s="10">
        <f t="shared" si="228"/>
        <v>0</v>
      </c>
      <c r="J458" s="10">
        <f t="shared" si="228"/>
        <v>43680.6</v>
      </c>
      <c r="K458" s="10">
        <f t="shared" si="228"/>
        <v>0</v>
      </c>
      <c r="L458" s="10">
        <f t="shared" si="228"/>
        <v>43680.6</v>
      </c>
      <c r="M458" s="10">
        <f t="shared" si="228"/>
        <v>0</v>
      </c>
      <c r="N458" s="10">
        <f t="shared" si="228"/>
        <v>44387.3</v>
      </c>
      <c r="O458" s="10">
        <f t="shared" si="228"/>
        <v>0</v>
      </c>
      <c r="P458" s="10">
        <f t="shared" si="228"/>
        <v>44387.3</v>
      </c>
      <c r="Q458" s="10">
        <f t="shared" si="228"/>
        <v>0</v>
      </c>
      <c r="R458" s="26"/>
      <c r="S458" s="81"/>
    </row>
    <row r="459" spans="1:19" s="11" customFormat="1" ht="18.75">
      <c r="A459" s="42" t="s">
        <v>393</v>
      </c>
      <c r="B459" s="15" t="s">
        <v>129</v>
      </c>
      <c r="C459" s="15" t="s">
        <v>125</v>
      </c>
      <c r="D459" s="15" t="s">
        <v>394</v>
      </c>
      <c r="E459" s="15"/>
      <c r="F459" s="10">
        <f>F460+F461+F462</f>
        <v>22289.5</v>
      </c>
      <c r="G459" s="10">
        <f aca="true" t="shared" si="229" ref="G459:Q459">G460+G461+G462</f>
        <v>0</v>
      </c>
      <c r="H459" s="10">
        <f t="shared" si="229"/>
        <v>22289.5</v>
      </c>
      <c r="I459" s="10">
        <f t="shared" si="229"/>
        <v>0</v>
      </c>
      <c r="J459" s="10">
        <f t="shared" si="229"/>
        <v>24231.3</v>
      </c>
      <c r="K459" s="10">
        <f t="shared" si="229"/>
        <v>0</v>
      </c>
      <c r="L459" s="10">
        <f t="shared" si="229"/>
        <v>24231.3</v>
      </c>
      <c r="M459" s="10">
        <f t="shared" si="229"/>
        <v>0</v>
      </c>
      <c r="N459" s="10">
        <f t="shared" si="229"/>
        <v>24938</v>
      </c>
      <c r="O459" s="10">
        <f t="shared" si="229"/>
        <v>0</v>
      </c>
      <c r="P459" s="10">
        <f t="shared" si="229"/>
        <v>24938</v>
      </c>
      <c r="Q459" s="10">
        <f t="shared" si="229"/>
        <v>0</v>
      </c>
      <c r="R459" s="26"/>
      <c r="S459" s="81"/>
    </row>
    <row r="460" spans="1:19" s="11" customFormat="1" ht="18.75">
      <c r="A460" s="42" t="s">
        <v>675</v>
      </c>
      <c r="B460" s="15" t="s">
        <v>129</v>
      </c>
      <c r="C460" s="15" t="s">
        <v>125</v>
      </c>
      <c r="D460" s="15" t="s">
        <v>394</v>
      </c>
      <c r="E460" s="15" t="s">
        <v>152</v>
      </c>
      <c r="F460" s="10">
        <f>G460+H460+I460</f>
        <v>19317.5</v>
      </c>
      <c r="G460" s="10"/>
      <c r="H460" s="10">
        <f>20517.5-1200</f>
        <v>19317.5</v>
      </c>
      <c r="I460" s="10"/>
      <c r="J460" s="10">
        <f>K460+L460+M460</f>
        <v>21259.3</v>
      </c>
      <c r="K460" s="10"/>
      <c r="L460" s="10">
        <v>21259.3</v>
      </c>
      <c r="M460" s="10"/>
      <c r="N460" s="10">
        <f>O460+P460+Q460</f>
        <v>21966</v>
      </c>
      <c r="O460" s="82"/>
      <c r="P460" s="10">
        <v>21966</v>
      </c>
      <c r="Q460" s="82"/>
      <c r="R460" s="26"/>
      <c r="S460" s="81"/>
    </row>
    <row r="461" spans="1:19" s="11" customFormat="1" ht="37.5">
      <c r="A461" s="42" t="s">
        <v>92</v>
      </c>
      <c r="B461" s="15" t="s">
        <v>129</v>
      </c>
      <c r="C461" s="15" t="s">
        <v>125</v>
      </c>
      <c r="D461" s="15" t="s">
        <v>394</v>
      </c>
      <c r="E461" s="15" t="s">
        <v>177</v>
      </c>
      <c r="F461" s="10">
        <f>G461+H461+I461</f>
        <v>2955.8</v>
      </c>
      <c r="G461" s="10"/>
      <c r="H461" s="10">
        <f>2958.9-3.1</f>
        <v>2955.8</v>
      </c>
      <c r="I461" s="10"/>
      <c r="J461" s="10">
        <f>K461+L461+M461</f>
        <v>2958.9</v>
      </c>
      <c r="K461" s="10"/>
      <c r="L461" s="10">
        <v>2958.9</v>
      </c>
      <c r="M461" s="10"/>
      <c r="N461" s="10">
        <f>O461+P461+Q461</f>
        <v>2958.9</v>
      </c>
      <c r="O461" s="82"/>
      <c r="P461" s="10">
        <v>2958.9</v>
      </c>
      <c r="Q461" s="82"/>
      <c r="R461" s="26"/>
      <c r="S461" s="81"/>
    </row>
    <row r="462" spans="1:19" s="11" customFormat="1" ht="18.75">
      <c r="A462" s="42" t="s">
        <v>175</v>
      </c>
      <c r="B462" s="15" t="s">
        <v>129</v>
      </c>
      <c r="C462" s="15" t="s">
        <v>125</v>
      </c>
      <c r="D462" s="15" t="s">
        <v>394</v>
      </c>
      <c r="E462" s="15" t="s">
        <v>176</v>
      </c>
      <c r="F462" s="10">
        <f>G462+H462+I462</f>
        <v>16.2</v>
      </c>
      <c r="G462" s="10"/>
      <c r="H462" s="10">
        <f>13.1+3.1</f>
        <v>16.2</v>
      </c>
      <c r="I462" s="10"/>
      <c r="J462" s="10">
        <f>K462+L462+M462</f>
        <v>13.1</v>
      </c>
      <c r="K462" s="10"/>
      <c r="L462" s="10">
        <v>13.1</v>
      </c>
      <c r="M462" s="10"/>
      <c r="N462" s="10">
        <f>O462+P462+Q462</f>
        <v>13.1</v>
      </c>
      <c r="O462" s="82"/>
      <c r="P462" s="10">
        <v>13.1</v>
      </c>
      <c r="Q462" s="82"/>
      <c r="R462" s="26"/>
      <c r="S462" s="81"/>
    </row>
    <row r="463" spans="1:19" s="11" customFormat="1" ht="56.25">
      <c r="A463" s="42" t="s">
        <v>455</v>
      </c>
      <c r="B463" s="15" t="s">
        <v>129</v>
      </c>
      <c r="C463" s="15" t="s">
        <v>125</v>
      </c>
      <c r="D463" s="15" t="s">
        <v>458</v>
      </c>
      <c r="E463" s="15"/>
      <c r="F463" s="10">
        <f>F464</f>
        <v>20832.9</v>
      </c>
      <c r="G463" s="10">
        <f aca="true" t="shared" si="230" ref="G463:Q463">G464</f>
        <v>0</v>
      </c>
      <c r="H463" s="10">
        <f t="shared" si="230"/>
        <v>20832.9</v>
      </c>
      <c r="I463" s="10">
        <f t="shared" si="230"/>
        <v>0</v>
      </c>
      <c r="J463" s="10">
        <f t="shared" si="230"/>
        <v>19449.3</v>
      </c>
      <c r="K463" s="10">
        <f t="shared" si="230"/>
        <v>0</v>
      </c>
      <c r="L463" s="10">
        <f t="shared" si="230"/>
        <v>19449.3</v>
      </c>
      <c r="M463" s="10">
        <f t="shared" si="230"/>
        <v>0</v>
      </c>
      <c r="N463" s="10">
        <f t="shared" si="230"/>
        <v>19449.3</v>
      </c>
      <c r="O463" s="10">
        <f t="shared" si="230"/>
        <v>0</v>
      </c>
      <c r="P463" s="10">
        <f t="shared" si="230"/>
        <v>19449.3</v>
      </c>
      <c r="Q463" s="10">
        <f t="shared" si="230"/>
        <v>0</v>
      </c>
      <c r="R463" s="26"/>
      <c r="S463" s="81"/>
    </row>
    <row r="464" spans="1:19" s="11" customFormat="1" ht="18.75">
      <c r="A464" s="42" t="s">
        <v>675</v>
      </c>
      <c r="B464" s="15" t="s">
        <v>129</v>
      </c>
      <c r="C464" s="15" t="s">
        <v>125</v>
      </c>
      <c r="D464" s="15" t="s">
        <v>458</v>
      </c>
      <c r="E464" s="15" t="s">
        <v>152</v>
      </c>
      <c r="F464" s="10">
        <f>G464+H464+I464</f>
        <v>20832.9</v>
      </c>
      <c r="G464" s="10"/>
      <c r="H464" s="10">
        <v>20832.9</v>
      </c>
      <c r="I464" s="10"/>
      <c r="J464" s="10">
        <f>K464+L464+M464</f>
        <v>19449.3</v>
      </c>
      <c r="K464" s="10"/>
      <c r="L464" s="10">
        <v>19449.3</v>
      </c>
      <c r="M464" s="10"/>
      <c r="N464" s="10">
        <f>O464+P464+Q464</f>
        <v>19449.3</v>
      </c>
      <c r="O464" s="82"/>
      <c r="P464" s="82">
        <v>19449.3</v>
      </c>
      <c r="Q464" s="82"/>
      <c r="R464" s="26"/>
      <c r="S464" s="81"/>
    </row>
    <row r="465" spans="1:19" s="11" customFormat="1" ht="56.25">
      <c r="A465" s="42" t="s">
        <v>334</v>
      </c>
      <c r="B465" s="15" t="s">
        <v>129</v>
      </c>
      <c r="C465" s="15" t="s">
        <v>125</v>
      </c>
      <c r="D465" s="15" t="s">
        <v>111</v>
      </c>
      <c r="E465" s="15"/>
      <c r="F465" s="10">
        <f>F466+F470</f>
        <v>3360.1000000000004</v>
      </c>
      <c r="G465" s="10">
        <f aca="true" t="shared" si="231" ref="G465:Q465">G466+G470</f>
        <v>0</v>
      </c>
      <c r="H465" s="10">
        <f t="shared" si="231"/>
        <v>3360.1000000000004</v>
      </c>
      <c r="I465" s="10">
        <f t="shared" si="231"/>
        <v>0</v>
      </c>
      <c r="J465" s="10">
        <f t="shared" si="231"/>
        <v>3263.8</v>
      </c>
      <c r="K465" s="10">
        <f t="shared" si="231"/>
        <v>0</v>
      </c>
      <c r="L465" s="10">
        <f t="shared" si="231"/>
        <v>3263.8</v>
      </c>
      <c r="M465" s="10">
        <f t="shared" si="231"/>
        <v>0</v>
      </c>
      <c r="N465" s="10">
        <f t="shared" si="231"/>
        <v>3263.8</v>
      </c>
      <c r="O465" s="10">
        <f t="shared" si="231"/>
        <v>0</v>
      </c>
      <c r="P465" s="10">
        <f t="shared" si="231"/>
        <v>3263.8</v>
      </c>
      <c r="Q465" s="10">
        <f t="shared" si="231"/>
        <v>0</v>
      </c>
      <c r="R465" s="26"/>
      <c r="S465" s="81"/>
    </row>
    <row r="466" spans="1:19" s="11" customFormat="1" ht="24.75" customHeight="1">
      <c r="A466" s="42" t="s">
        <v>188</v>
      </c>
      <c r="B466" s="15" t="s">
        <v>129</v>
      </c>
      <c r="C466" s="15" t="s">
        <v>125</v>
      </c>
      <c r="D466" s="15" t="s">
        <v>112</v>
      </c>
      <c r="E466" s="15"/>
      <c r="F466" s="10">
        <f>F467+F468+F469</f>
        <v>2573.8</v>
      </c>
      <c r="G466" s="10">
        <f aca="true" t="shared" si="232" ref="G466:Q466">G467+G468+G469</f>
        <v>0</v>
      </c>
      <c r="H466" s="10">
        <f t="shared" si="232"/>
        <v>2573.8</v>
      </c>
      <c r="I466" s="10">
        <f t="shared" si="232"/>
        <v>0</v>
      </c>
      <c r="J466" s="10">
        <f t="shared" si="232"/>
        <v>2573.8</v>
      </c>
      <c r="K466" s="10">
        <f t="shared" si="232"/>
        <v>0</v>
      </c>
      <c r="L466" s="10">
        <f t="shared" si="232"/>
        <v>2573.8</v>
      </c>
      <c r="M466" s="10">
        <f t="shared" si="232"/>
        <v>0</v>
      </c>
      <c r="N466" s="10">
        <f t="shared" si="232"/>
        <v>2573.8</v>
      </c>
      <c r="O466" s="10">
        <f t="shared" si="232"/>
        <v>0</v>
      </c>
      <c r="P466" s="10">
        <f t="shared" si="232"/>
        <v>2573.8</v>
      </c>
      <c r="Q466" s="10">
        <f t="shared" si="232"/>
        <v>0</v>
      </c>
      <c r="R466" s="26"/>
      <c r="S466" s="81"/>
    </row>
    <row r="467" spans="1:19" s="11" customFormat="1" ht="37.5">
      <c r="A467" s="42" t="s">
        <v>173</v>
      </c>
      <c r="B467" s="15" t="s">
        <v>129</v>
      </c>
      <c r="C467" s="15" t="s">
        <v>125</v>
      </c>
      <c r="D467" s="15" t="s">
        <v>112</v>
      </c>
      <c r="E467" s="15" t="s">
        <v>174</v>
      </c>
      <c r="F467" s="10">
        <f>G467+H467+I467</f>
        <v>2234.5</v>
      </c>
      <c r="G467" s="10"/>
      <c r="H467" s="10">
        <f>2256.5-22</f>
        <v>2234.5</v>
      </c>
      <c r="I467" s="10"/>
      <c r="J467" s="10">
        <f>K467+L467+M467</f>
        <v>2256.5</v>
      </c>
      <c r="K467" s="10"/>
      <c r="L467" s="10">
        <v>2256.5</v>
      </c>
      <c r="M467" s="10"/>
      <c r="N467" s="10">
        <f>O467+P467+Q467</f>
        <v>2256.5</v>
      </c>
      <c r="O467" s="82"/>
      <c r="P467" s="10">
        <v>2256.5</v>
      </c>
      <c r="Q467" s="82"/>
      <c r="R467" s="26"/>
      <c r="S467" s="81"/>
    </row>
    <row r="468" spans="1:19" s="11" customFormat="1" ht="37.5">
      <c r="A468" s="42" t="s">
        <v>92</v>
      </c>
      <c r="B468" s="15" t="s">
        <v>129</v>
      </c>
      <c r="C468" s="15" t="s">
        <v>125</v>
      </c>
      <c r="D468" s="15" t="s">
        <v>112</v>
      </c>
      <c r="E468" s="15" t="s">
        <v>177</v>
      </c>
      <c r="F468" s="10">
        <f>G468+H468+I468</f>
        <v>335.40000000000003</v>
      </c>
      <c r="G468" s="10"/>
      <c r="H468" s="10">
        <f>304.8+6+23.6+1</f>
        <v>335.40000000000003</v>
      </c>
      <c r="I468" s="10"/>
      <c r="J468" s="10">
        <f>K468+L468+M468</f>
        <v>304.8</v>
      </c>
      <c r="K468" s="10"/>
      <c r="L468" s="10">
        <v>304.8</v>
      </c>
      <c r="M468" s="10"/>
      <c r="N468" s="10">
        <f>O468+P468+Q468</f>
        <v>304.8</v>
      </c>
      <c r="O468" s="82"/>
      <c r="P468" s="10">
        <v>304.8</v>
      </c>
      <c r="Q468" s="82"/>
      <c r="R468" s="26"/>
      <c r="S468" s="81"/>
    </row>
    <row r="469" spans="1:19" s="11" customFormat="1" ht="18.75">
      <c r="A469" s="42" t="s">
        <v>175</v>
      </c>
      <c r="B469" s="15" t="s">
        <v>129</v>
      </c>
      <c r="C469" s="15" t="s">
        <v>125</v>
      </c>
      <c r="D469" s="15" t="s">
        <v>112</v>
      </c>
      <c r="E469" s="15" t="s">
        <v>176</v>
      </c>
      <c r="F469" s="10">
        <f>G469+H469+I469</f>
        <v>3.900000000000001</v>
      </c>
      <c r="G469" s="10"/>
      <c r="H469" s="10">
        <f>12.5-8.2-0.4</f>
        <v>3.900000000000001</v>
      </c>
      <c r="I469" s="10"/>
      <c r="J469" s="10">
        <f>K469+L469+M469</f>
        <v>12.5</v>
      </c>
      <c r="K469" s="10"/>
      <c r="L469" s="10">
        <v>12.5</v>
      </c>
      <c r="M469" s="10"/>
      <c r="N469" s="10">
        <f>O469+P469+Q469</f>
        <v>12.5</v>
      </c>
      <c r="O469" s="82"/>
      <c r="P469" s="10">
        <v>12.5</v>
      </c>
      <c r="Q469" s="82"/>
      <c r="R469" s="26"/>
      <c r="S469" s="81"/>
    </row>
    <row r="470" spans="1:19" s="11" customFormat="1" ht="59.25" customHeight="1">
      <c r="A470" s="42" t="s">
        <v>455</v>
      </c>
      <c r="B470" s="15" t="s">
        <v>129</v>
      </c>
      <c r="C470" s="15" t="s">
        <v>125</v>
      </c>
      <c r="D470" s="15" t="s">
        <v>466</v>
      </c>
      <c r="E470" s="15"/>
      <c r="F470" s="10">
        <f>F471</f>
        <v>786.3</v>
      </c>
      <c r="G470" s="10">
        <f aca="true" t="shared" si="233" ref="G470:Q470">G471</f>
        <v>0</v>
      </c>
      <c r="H470" s="10">
        <f t="shared" si="233"/>
        <v>786.3</v>
      </c>
      <c r="I470" s="10">
        <f t="shared" si="233"/>
        <v>0</v>
      </c>
      <c r="J470" s="10">
        <f t="shared" si="233"/>
        <v>690</v>
      </c>
      <c r="K470" s="10">
        <f t="shared" si="233"/>
        <v>0</v>
      </c>
      <c r="L470" s="10">
        <f t="shared" si="233"/>
        <v>690</v>
      </c>
      <c r="M470" s="10">
        <f t="shared" si="233"/>
        <v>0</v>
      </c>
      <c r="N470" s="10">
        <f t="shared" si="233"/>
        <v>690</v>
      </c>
      <c r="O470" s="10">
        <f t="shared" si="233"/>
        <v>0</v>
      </c>
      <c r="P470" s="10">
        <f t="shared" si="233"/>
        <v>690</v>
      </c>
      <c r="Q470" s="10">
        <f t="shared" si="233"/>
        <v>0</v>
      </c>
      <c r="R470" s="26"/>
      <c r="S470" s="81"/>
    </row>
    <row r="471" spans="1:19" s="11" customFormat="1" ht="37.5">
      <c r="A471" s="42" t="s">
        <v>173</v>
      </c>
      <c r="B471" s="15" t="s">
        <v>129</v>
      </c>
      <c r="C471" s="15" t="s">
        <v>125</v>
      </c>
      <c r="D471" s="15" t="s">
        <v>466</v>
      </c>
      <c r="E471" s="15" t="s">
        <v>174</v>
      </c>
      <c r="F471" s="10">
        <f>G471+H471+I471</f>
        <v>786.3</v>
      </c>
      <c r="G471" s="10"/>
      <c r="H471" s="10">
        <v>786.3</v>
      </c>
      <c r="I471" s="10"/>
      <c r="J471" s="10">
        <f>K471+L471+M471</f>
        <v>690</v>
      </c>
      <c r="K471" s="10"/>
      <c r="L471" s="10">
        <v>690</v>
      </c>
      <c r="M471" s="10"/>
      <c r="N471" s="10">
        <f>O471+P471+Q471</f>
        <v>690</v>
      </c>
      <c r="O471" s="82"/>
      <c r="P471" s="10">
        <v>690</v>
      </c>
      <c r="Q471" s="82"/>
      <c r="R471" s="26"/>
      <c r="S471" s="81"/>
    </row>
    <row r="472" spans="1:19" s="11" customFormat="1" ht="56.25">
      <c r="A472" s="42" t="s">
        <v>538</v>
      </c>
      <c r="B472" s="15" t="s">
        <v>129</v>
      </c>
      <c r="C472" s="15" t="s">
        <v>125</v>
      </c>
      <c r="D472" s="15" t="s">
        <v>246</v>
      </c>
      <c r="E472" s="15"/>
      <c r="F472" s="10">
        <f aca="true" t="shared" si="234" ref="F472:Q472">F484+F477+F473</f>
        <v>86.3</v>
      </c>
      <c r="G472" s="10">
        <f t="shared" si="234"/>
        <v>0</v>
      </c>
      <c r="H472" s="10">
        <f t="shared" si="234"/>
        <v>23</v>
      </c>
      <c r="I472" s="10">
        <f t="shared" si="234"/>
        <v>0</v>
      </c>
      <c r="J472" s="10">
        <f t="shared" si="234"/>
        <v>20.5</v>
      </c>
      <c r="K472" s="10">
        <f t="shared" si="234"/>
        <v>0</v>
      </c>
      <c r="L472" s="10">
        <f t="shared" si="234"/>
        <v>20.5</v>
      </c>
      <c r="M472" s="10">
        <f t="shared" si="234"/>
        <v>0</v>
      </c>
      <c r="N472" s="10">
        <f t="shared" si="234"/>
        <v>20.5</v>
      </c>
      <c r="O472" s="10">
        <f t="shared" si="234"/>
        <v>0</v>
      </c>
      <c r="P472" s="10">
        <f t="shared" si="234"/>
        <v>20.5</v>
      </c>
      <c r="Q472" s="10">
        <f t="shared" si="234"/>
        <v>0</v>
      </c>
      <c r="R472" s="26"/>
      <c r="S472" s="81"/>
    </row>
    <row r="473" spans="1:19" s="11" customFormat="1" ht="25.5" customHeight="1">
      <c r="A473" s="42" t="s">
        <v>195</v>
      </c>
      <c r="B473" s="15" t="s">
        <v>129</v>
      </c>
      <c r="C473" s="15" t="s">
        <v>125</v>
      </c>
      <c r="D473" s="15" t="s">
        <v>61</v>
      </c>
      <c r="E473" s="15"/>
      <c r="F473" s="10">
        <f>F474</f>
        <v>5</v>
      </c>
      <c r="G473" s="10">
        <f aca="true" t="shared" si="235" ref="G473:Q475">G474</f>
        <v>0</v>
      </c>
      <c r="H473" s="10">
        <f t="shared" si="235"/>
        <v>5</v>
      </c>
      <c r="I473" s="10">
        <f t="shared" si="235"/>
        <v>0</v>
      </c>
      <c r="J473" s="10">
        <f t="shared" si="235"/>
        <v>5</v>
      </c>
      <c r="K473" s="10">
        <f t="shared" si="235"/>
        <v>0</v>
      </c>
      <c r="L473" s="10">
        <f t="shared" si="235"/>
        <v>5</v>
      </c>
      <c r="M473" s="10">
        <f t="shared" si="235"/>
        <v>0</v>
      </c>
      <c r="N473" s="10">
        <f t="shared" si="235"/>
        <v>5</v>
      </c>
      <c r="O473" s="10">
        <f t="shared" si="235"/>
        <v>0</v>
      </c>
      <c r="P473" s="10">
        <f t="shared" si="235"/>
        <v>5</v>
      </c>
      <c r="Q473" s="10">
        <f t="shared" si="235"/>
        <v>0</v>
      </c>
      <c r="R473" s="26"/>
      <c r="S473" s="81"/>
    </row>
    <row r="474" spans="1:19" s="11" customFormat="1" ht="44.25" customHeight="1">
      <c r="A474" s="42" t="s">
        <v>405</v>
      </c>
      <c r="B474" s="15" t="s">
        <v>129</v>
      </c>
      <c r="C474" s="15" t="s">
        <v>125</v>
      </c>
      <c r="D474" s="15" t="s">
        <v>404</v>
      </c>
      <c r="E474" s="15"/>
      <c r="F474" s="10">
        <f>F475</f>
        <v>5</v>
      </c>
      <c r="G474" s="10">
        <f t="shared" si="235"/>
        <v>0</v>
      </c>
      <c r="H474" s="10">
        <f t="shared" si="235"/>
        <v>5</v>
      </c>
      <c r="I474" s="10">
        <f t="shared" si="235"/>
        <v>0</v>
      </c>
      <c r="J474" s="10">
        <f t="shared" si="235"/>
        <v>5</v>
      </c>
      <c r="K474" s="10">
        <f t="shared" si="235"/>
        <v>0</v>
      </c>
      <c r="L474" s="10">
        <f t="shared" si="235"/>
        <v>5</v>
      </c>
      <c r="M474" s="10">
        <f t="shared" si="235"/>
        <v>0</v>
      </c>
      <c r="N474" s="10">
        <f t="shared" si="235"/>
        <v>5</v>
      </c>
      <c r="O474" s="10">
        <f t="shared" si="235"/>
        <v>0</v>
      </c>
      <c r="P474" s="10">
        <f t="shared" si="235"/>
        <v>5</v>
      </c>
      <c r="Q474" s="10">
        <f t="shared" si="235"/>
        <v>0</v>
      </c>
      <c r="R474" s="26"/>
      <c r="S474" s="81"/>
    </row>
    <row r="475" spans="1:19" s="11" customFormat="1" ht="18.75">
      <c r="A475" s="18" t="s">
        <v>333</v>
      </c>
      <c r="B475" s="15" t="s">
        <v>129</v>
      </c>
      <c r="C475" s="15" t="s">
        <v>125</v>
      </c>
      <c r="D475" s="15" t="s">
        <v>603</v>
      </c>
      <c r="E475" s="15"/>
      <c r="F475" s="10">
        <f>F476</f>
        <v>5</v>
      </c>
      <c r="G475" s="10">
        <f t="shared" si="235"/>
        <v>0</v>
      </c>
      <c r="H475" s="10">
        <f t="shared" si="235"/>
        <v>5</v>
      </c>
      <c r="I475" s="10">
        <f t="shared" si="235"/>
        <v>0</v>
      </c>
      <c r="J475" s="10">
        <f t="shared" si="235"/>
        <v>5</v>
      </c>
      <c r="K475" s="10">
        <f t="shared" si="235"/>
        <v>0</v>
      </c>
      <c r="L475" s="10">
        <f t="shared" si="235"/>
        <v>5</v>
      </c>
      <c r="M475" s="10">
        <f t="shared" si="235"/>
        <v>0</v>
      </c>
      <c r="N475" s="10">
        <f t="shared" si="235"/>
        <v>5</v>
      </c>
      <c r="O475" s="10">
        <f t="shared" si="235"/>
        <v>0</v>
      </c>
      <c r="P475" s="10">
        <f t="shared" si="235"/>
        <v>5</v>
      </c>
      <c r="Q475" s="10">
        <f t="shared" si="235"/>
        <v>0</v>
      </c>
      <c r="R475" s="26"/>
      <c r="S475" s="81"/>
    </row>
    <row r="476" spans="1:19" s="11" customFormat="1" ht="18.75">
      <c r="A476" s="18" t="s">
        <v>190</v>
      </c>
      <c r="B476" s="15" t="s">
        <v>129</v>
      </c>
      <c r="C476" s="15" t="s">
        <v>125</v>
      </c>
      <c r="D476" s="15" t="s">
        <v>603</v>
      </c>
      <c r="E476" s="15" t="s">
        <v>189</v>
      </c>
      <c r="F476" s="10">
        <f>G476+H476+I476</f>
        <v>5</v>
      </c>
      <c r="G476" s="10"/>
      <c r="H476" s="10">
        <v>5</v>
      </c>
      <c r="I476" s="10"/>
      <c r="J476" s="10">
        <f>K476+L476+M476</f>
        <v>5</v>
      </c>
      <c r="K476" s="10"/>
      <c r="L476" s="10">
        <v>5</v>
      </c>
      <c r="M476" s="10"/>
      <c r="N476" s="10">
        <f>O476+P476+Q476</f>
        <v>5</v>
      </c>
      <c r="O476" s="10"/>
      <c r="P476" s="10">
        <v>5</v>
      </c>
      <c r="Q476" s="10"/>
      <c r="R476" s="26"/>
      <c r="S476" s="81"/>
    </row>
    <row r="477" spans="1:19" s="11" customFormat="1" ht="37.5">
      <c r="A477" s="42" t="s">
        <v>411</v>
      </c>
      <c r="B477" s="15" t="s">
        <v>129</v>
      </c>
      <c r="C477" s="15" t="s">
        <v>125</v>
      </c>
      <c r="D477" s="15" t="s">
        <v>63</v>
      </c>
      <c r="E477" s="15"/>
      <c r="F477" s="10">
        <f>F478+F481</f>
        <v>68.3</v>
      </c>
      <c r="G477" s="10">
        <f aca="true" t="shared" si="236" ref="G477:Q478">G478</f>
        <v>0</v>
      </c>
      <c r="H477" s="10">
        <f t="shared" si="236"/>
        <v>5</v>
      </c>
      <c r="I477" s="10">
        <f t="shared" si="236"/>
        <v>0</v>
      </c>
      <c r="J477" s="10">
        <f t="shared" si="236"/>
        <v>2.5</v>
      </c>
      <c r="K477" s="10">
        <f t="shared" si="236"/>
        <v>0</v>
      </c>
      <c r="L477" s="10">
        <f t="shared" si="236"/>
        <v>2.5</v>
      </c>
      <c r="M477" s="10">
        <f t="shared" si="236"/>
        <v>0</v>
      </c>
      <c r="N477" s="10">
        <f t="shared" si="236"/>
        <v>2.5</v>
      </c>
      <c r="O477" s="10">
        <f t="shared" si="236"/>
        <v>0</v>
      </c>
      <c r="P477" s="10">
        <f t="shared" si="236"/>
        <v>2.5</v>
      </c>
      <c r="Q477" s="10">
        <f t="shared" si="236"/>
        <v>0</v>
      </c>
      <c r="R477" s="26"/>
      <c r="S477" s="81"/>
    </row>
    <row r="478" spans="1:19" s="11" customFormat="1" ht="60" customHeight="1">
      <c r="A478" s="42" t="s">
        <v>64</v>
      </c>
      <c r="B478" s="15" t="s">
        <v>129</v>
      </c>
      <c r="C478" s="15" t="s">
        <v>125</v>
      </c>
      <c r="D478" s="15" t="s">
        <v>546</v>
      </c>
      <c r="E478" s="15"/>
      <c r="F478" s="10">
        <f>F479</f>
        <v>5</v>
      </c>
      <c r="G478" s="10">
        <f t="shared" si="236"/>
        <v>0</v>
      </c>
      <c r="H478" s="10">
        <f t="shared" si="236"/>
        <v>5</v>
      </c>
      <c r="I478" s="10">
        <f t="shared" si="236"/>
        <v>0</v>
      </c>
      <c r="J478" s="10">
        <f t="shared" si="236"/>
        <v>2.5</v>
      </c>
      <c r="K478" s="10">
        <f t="shared" si="236"/>
        <v>0</v>
      </c>
      <c r="L478" s="10">
        <f t="shared" si="236"/>
        <v>2.5</v>
      </c>
      <c r="M478" s="10">
        <f t="shared" si="236"/>
        <v>0</v>
      </c>
      <c r="N478" s="10">
        <f t="shared" si="236"/>
        <v>2.5</v>
      </c>
      <c r="O478" s="10">
        <f aca="true" t="shared" si="237" ref="G478:Q479">O479</f>
        <v>0</v>
      </c>
      <c r="P478" s="10">
        <f t="shared" si="237"/>
        <v>2.5</v>
      </c>
      <c r="Q478" s="10">
        <f t="shared" si="237"/>
        <v>0</v>
      </c>
      <c r="R478" s="26"/>
      <c r="S478" s="81"/>
    </row>
    <row r="479" spans="1:19" s="11" customFormat="1" ht="21.75" customHeight="1">
      <c r="A479" s="42" t="s">
        <v>211</v>
      </c>
      <c r="B479" s="15" t="s">
        <v>129</v>
      </c>
      <c r="C479" s="15" t="s">
        <v>125</v>
      </c>
      <c r="D479" s="15" t="s">
        <v>547</v>
      </c>
      <c r="E479" s="15"/>
      <c r="F479" s="10">
        <f>F480</f>
        <v>5</v>
      </c>
      <c r="G479" s="10">
        <f t="shared" si="237"/>
        <v>0</v>
      </c>
      <c r="H479" s="10">
        <f t="shared" si="237"/>
        <v>5</v>
      </c>
      <c r="I479" s="10">
        <f t="shared" si="237"/>
        <v>0</v>
      </c>
      <c r="J479" s="10">
        <f t="shared" si="237"/>
        <v>2.5</v>
      </c>
      <c r="K479" s="10">
        <f t="shared" si="237"/>
        <v>0</v>
      </c>
      <c r="L479" s="10">
        <f t="shared" si="237"/>
        <v>2.5</v>
      </c>
      <c r="M479" s="10">
        <f t="shared" si="237"/>
        <v>0</v>
      </c>
      <c r="N479" s="10">
        <f t="shared" si="237"/>
        <v>2.5</v>
      </c>
      <c r="O479" s="10">
        <f t="shared" si="237"/>
        <v>0</v>
      </c>
      <c r="P479" s="10">
        <f t="shared" si="237"/>
        <v>2.5</v>
      </c>
      <c r="Q479" s="10">
        <f t="shared" si="237"/>
        <v>0</v>
      </c>
      <c r="R479" s="26"/>
      <c r="S479" s="81"/>
    </row>
    <row r="480" spans="1:19" s="11" customFormat="1" ht="24" customHeight="1">
      <c r="A480" s="42" t="s">
        <v>190</v>
      </c>
      <c r="B480" s="15" t="s">
        <v>129</v>
      </c>
      <c r="C480" s="15" t="s">
        <v>125</v>
      </c>
      <c r="D480" s="15" t="s">
        <v>547</v>
      </c>
      <c r="E480" s="15" t="s">
        <v>189</v>
      </c>
      <c r="F480" s="10">
        <f>G480+H480+I480</f>
        <v>5</v>
      </c>
      <c r="G480" s="10"/>
      <c r="H480" s="10">
        <v>5</v>
      </c>
      <c r="I480" s="10"/>
      <c r="J480" s="10">
        <f>K480+L480+M480</f>
        <v>2.5</v>
      </c>
      <c r="K480" s="10"/>
      <c r="L480" s="10">
        <v>2.5</v>
      </c>
      <c r="M480" s="10"/>
      <c r="N480" s="10">
        <f>O480+P480+Q480</f>
        <v>2.5</v>
      </c>
      <c r="O480" s="10"/>
      <c r="P480" s="10">
        <v>2.5</v>
      </c>
      <c r="Q480" s="10"/>
      <c r="R480" s="26"/>
      <c r="S480" s="81"/>
    </row>
    <row r="481" spans="1:19" s="11" customFormat="1" ht="75">
      <c r="A481" s="42" t="s">
        <v>692</v>
      </c>
      <c r="B481" s="15" t="s">
        <v>129</v>
      </c>
      <c r="C481" s="15" t="s">
        <v>125</v>
      </c>
      <c r="D481" s="15" t="s">
        <v>691</v>
      </c>
      <c r="E481" s="15"/>
      <c r="F481" s="10">
        <f>F482</f>
        <v>63.3</v>
      </c>
      <c r="G481" s="10">
        <f aca="true" t="shared" si="238" ref="G481:N481">G482</f>
        <v>63.3</v>
      </c>
      <c r="H481" s="10">
        <f t="shared" si="238"/>
        <v>0</v>
      </c>
      <c r="I481" s="10">
        <f t="shared" si="238"/>
        <v>0</v>
      </c>
      <c r="J481" s="10">
        <f t="shared" si="238"/>
        <v>0</v>
      </c>
      <c r="K481" s="10">
        <f t="shared" si="238"/>
        <v>0</v>
      </c>
      <c r="L481" s="10">
        <f t="shared" si="238"/>
        <v>0</v>
      </c>
      <c r="M481" s="10">
        <f t="shared" si="238"/>
        <v>0</v>
      </c>
      <c r="N481" s="10">
        <f t="shared" si="238"/>
        <v>0</v>
      </c>
      <c r="O481" s="10"/>
      <c r="P481" s="10"/>
      <c r="Q481" s="10"/>
      <c r="R481" s="26"/>
      <c r="S481" s="81"/>
    </row>
    <row r="482" spans="1:19" s="11" customFormat="1" ht="40.5" customHeight="1">
      <c r="A482" s="42" t="s">
        <v>682</v>
      </c>
      <c r="B482" s="15" t="s">
        <v>129</v>
      </c>
      <c r="C482" s="15" t="s">
        <v>125</v>
      </c>
      <c r="D482" s="15" t="s">
        <v>690</v>
      </c>
      <c r="E482" s="15"/>
      <c r="F482" s="10">
        <f>F483</f>
        <v>63.3</v>
      </c>
      <c r="G482" s="10">
        <f aca="true" t="shared" si="239" ref="G482:N482">G483</f>
        <v>63.3</v>
      </c>
      <c r="H482" s="10">
        <f t="shared" si="239"/>
        <v>0</v>
      </c>
      <c r="I482" s="10">
        <f t="shared" si="239"/>
        <v>0</v>
      </c>
      <c r="J482" s="10">
        <f t="shared" si="239"/>
        <v>0</v>
      </c>
      <c r="K482" s="10">
        <f t="shared" si="239"/>
        <v>0</v>
      </c>
      <c r="L482" s="10">
        <f t="shared" si="239"/>
        <v>0</v>
      </c>
      <c r="M482" s="10">
        <f t="shared" si="239"/>
        <v>0</v>
      </c>
      <c r="N482" s="10">
        <f t="shared" si="239"/>
        <v>0</v>
      </c>
      <c r="O482" s="10"/>
      <c r="P482" s="10"/>
      <c r="Q482" s="10"/>
      <c r="R482" s="26"/>
      <c r="S482" s="81"/>
    </row>
    <row r="483" spans="1:19" s="11" customFormat="1" ht="24" customHeight="1">
      <c r="A483" s="42" t="s">
        <v>190</v>
      </c>
      <c r="B483" s="15" t="s">
        <v>129</v>
      </c>
      <c r="C483" s="15" t="s">
        <v>125</v>
      </c>
      <c r="D483" s="15" t="s">
        <v>690</v>
      </c>
      <c r="E483" s="15" t="s">
        <v>189</v>
      </c>
      <c r="F483" s="10">
        <f>G483+H483+I483</f>
        <v>63.3</v>
      </c>
      <c r="G483" s="10">
        <f>88.3-25</f>
        <v>63.3</v>
      </c>
      <c r="H483" s="10"/>
      <c r="I483" s="10"/>
      <c r="J483" s="10">
        <v>0</v>
      </c>
      <c r="K483" s="10"/>
      <c r="L483" s="10"/>
      <c r="M483" s="10"/>
      <c r="N483" s="10">
        <v>0</v>
      </c>
      <c r="O483" s="10"/>
      <c r="P483" s="10"/>
      <c r="Q483" s="10"/>
      <c r="R483" s="26"/>
      <c r="S483" s="81"/>
    </row>
    <row r="484" spans="1:19" s="11" customFormat="1" ht="56.25">
      <c r="A484" s="42" t="s">
        <v>362</v>
      </c>
      <c r="B484" s="15" t="s">
        <v>129</v>
      </c>
      <c r="C484" s="15" t="s">
        <v>125</v>
      </c>
      <c r="D484" s="15" t="s">
        <v>65</v>
      </c>
      <c r="E484" s="15"/>
      <c r="F484" s="10">
        <f>F485+F488</f>
        <v>13</v>
      </c>
      <c r="G484" s="10">
        <f aca="true" t="shared" si="240" ref="G484:Q484">G485+G488</f>
        <v>0</v>
      </c>
      <c r="H484" s="10">
        <f t="shared" si="240"/>
        <v>13</v>
      </c>
      <c r="I484" s="10">
        <f t="shared" si="240"/>
        <v>0</v>
      </c>
      <c r="J484" s="10">
        <f t="shared" si="240"/>
        <v>13</v>
      </c>
      <c r="K484" s="10">
        <f t="shared" si="240"/>
        <v>0</v>
      </c>
      <c r="L484" s="10">
        <f t="shared" si="240"/>
        <v>13</v>
      </c>
      <c r="M484" s="10">
        <f t="shared" si="240"/>
        <v>0</v>
      </c>
      <c r="N484" s="10">
        <f>N485+N488</f>
        <v>13</v>
      </c>
      <c r="O484" s="10">
        <f t="shared" si="240"/>
        <v>0</v>
      </c>
      <c r="P484" s="10">
        <f t="shared" si="240"/>
        <v>13</v>
      </c>
      <c r="Q484" s="10">
        <f t="shared" si="240"/>
        <v>0</v>
      </c>
      <c r="R484" s="26"/>
      <c r="S484" s="81"/>
    </row>
    <row r="485" spans="1:19" s="11" customFormat="1" ht="56.25">
      <c r="A485" s="42" t="s">
        <v>332</v>
      </c>
      <c r="B485" s="15" t="s">
        <v>129</v>
      </c>
      <c r="C485" s="15" t="s">
        <v>125</v>
      </c>
      <c r="D485" s="15" t="s">
        <v>330</v>
      </c>
      <c r="E485" s="15"/>
      <c r="F485" s="10">
        <f>F486</f>
        <v>5</v>
      </c>
      <c r="G485" s="10">
        <f aca="true" t="shared" si="241" ref="G485:Q485">G486</f>
        <v>0</v>
      </c>
      <c r="H485" s="10">
        <f t="shared" si="241"/>
        <v>5</v>
      </c>
      <c r="I485" s="10">
        <f t="shared" si="241"/>
        <v>0</v>
      </c>
      <c r="J485" s="10">
        <f t="shared" si="241"/>
        <v>5</v>
      </c>
      <c r="K485" s="10">
        <f t="shared" si="241"/>
        <v>0</v>
      </c>
      <c r="L485" s="10">
        <f t="shared" si="241"/>
        <v>5</v>
      </c>
      <c r="M485" s="10">
        <f t="shared" si="241"/>
        <v>0</v>
      </c>
      <c r="N485" s="10">
        <f t="shared" si="241"/>
        <v>5</v>
      </c>
      <c r="O485" s="10">
        <f t="shared" si="241"/>
        <v>0</v>
      </c>
      <c r="P485" s="10">
        <f t="shared" si="241"/>
        <v>5</v>
      </c>
      <c r="Q485" s="10">
        <f t="shared" si="241"/>
        <v>0</v>
      </c>
      <c r="R485" s="26"/>
      <c r="S485" s="81"/>
    </row>
    <row r="486" spans="1:19" s="11" customFormat="1" ht="37.5">
      <c r="A486" s="42" t="s">
        <v>104</v>
      </c>
      <c r="B486" s="15" t="s">
        <v>129</v>
      </c>
      <c r="C486" s="15" t="s">
        <v>125</v>
      </c>
      <c r="D486" s="15" t="s">
        <v>331</v>
      </c>
      <c r="E486" s="15"/>
      <c r="F486" s="10">
        <f>F487</f>
        <v>5</v>
      </c>
      <c r="G486" s="10">
        <f aca="true" t="shared" si="242" ref="G486:Q486">G487</f>
        <v>0</v>
      </c>
      <c r="H486" s="10">
        <f t="shared" si="242"/>
        <v>5</v>
      </c>
      <c r="I486" s="10">
        <f t="shared" si="242"/>
        <v>0</v>
      </c>
      <c r="J486" s="10">
        <f t="shared" si="242"/>
        <v>5</v>
      </c>
      <c r="K486" s="10">
        <f t="shared" si="242"/>
        <v>0</v>
      </c>
      <c r="L486" s="10">
        <f t="shared" si="242"/>
        <v>5</v>
      </c>
      <c r="M486" s="10">
        <f t="shared" si="242"/>
        <v>0</v>
      </c>
      <c r="N486" s="10">
        <f t="shared" si="242"/>
        <v>5</v>
      </c>
      <c r="O486" s="10">
        <f t="shared" si="242"/>
        <v>0</v>
      </c>
      <c r="P486" s="10">
        <f t="shared" si="242"/>
        <v>5</v>
      </c>
      <c r="Q486" s="10">
        <f t="shared" si="242"/>
        <v>0</v>
      </c>
      <c r="R486" s="26"/>
      <c r="S486" s="81"/>
    </row>
    <row r="487" spans="1:19" s="11" customFormat="1" ht="18.75">
      <c r="A487" s="42" t="s">
        <v>190</v>
      </c>
      <c r="B487" s="15" t="s">
        <v>129</v>
      </c>
      <c r="C487" s="15" t="s">
        <v>125</v>
      </c>
      <c r="D487" s="15" t="s">
        <v>331</v>
      </c>
      <c r="E487" s="15" t="s">
        <v>189</v>
      </c>
      <c r="F487" s="10">
        <f>G487+H487+I487</f>
        <v>5</v>
      </c>
      <c r="G487" s="10"/>
      <c r="H487" s="10">
        <v>5</v>
      </c>
      <c r="I487" s="10"/>
      <c r="J487" s="10">
        <f>K487+L487+M487</f>
        <v>5</v>
      </c>
      <c r="K487" s="10"/>
      <c r="L487" s="10">
        <v>5</v>
      </c>
      <c r="M487" s="10"/>
      <c r="N487" s="10">
        <f>O487+P487+Q487</f>
        <v>5</v>
      </c>
      <c r="O487" s="82"/>
      <c r="P487" s="82">
        <v>5</v>
      </c>
      <c r="Q487" s="82"/>
      <c r="R487" s="26"/>
      <c r="S487" s="81"/>
    </row>
    <row r="488" spans="1:19" s="11" customFormat="1" ht="56.25">
      <c r="A488" s="42" t="s">
        <v>655</v>
      </c>
      <c r="B488" s="15" t="s">
        <v>129</v>
      </c>
      <c r="C488" s="15" t="s">
        <v>125</v>
      </c>
      <c r="D488" s="15" t="s">
        <v>537</v>
      </c>
      <c r="E488" s="15"/>
      <c r="F488" s="10">
        <f>F489</f>
        <v>8</v>
      </c>
      <c r="G488" s="10">
        <f aca="true" t="shared" si="243" ref="G488:Q489">G489</f>
        <v>0</v>
      </c>
      <c r="H488" s="10">
        <f t="shared" si="243"/>
        <v>8</v>
      </c>
      <c r="I488" s="10">
        <f t="shared" si="243"/>
        <v>0</v>
      </c>
      <c r="J488" s="10">
        <f t="shared" si="243"/>
        <v>8</v>
      </c>
      <c r="K488" s="10">
        <f t="shared" si="243"/>
        <v>0</v>
      </c>
      <c r="L488" s="10">
        <f t="shared" si="243"/>
        <v>8</v>
      </c>
      <c r="M488" s="10">
        <f t="shared" si="243"/>
        <v>0</v>
      </c>
      <c r="N488" s="10">
        <f t="shared" si="243"/>
        <v>8</v>
      </c>
      <c r="O488" s="10">
        <f t="shared" si="243"/>
        <v>0</v>
      </c>
      <c r="P488" s="10">
        <f t="shared" si="243"/>
        <v>8</v>
      </c>
      <c r="Q488" s="10">
        <f t="shared" si="243"/>
        <v>0</v>
      </c>
      <c r="R488" s="26"/>
      <c r="S488" s="81"/>
    </row>
    <row r="489" spans="1:19" s="11" customFormat="1" ht="37.5">
      <c r="A489" s="42" t="s">
        <v>104</v>
      </c>
      <c r="B489" s="15" t="s">
        <v>129</v>
      </c>
      <c r="C489" s="15" t="s">
        <v>125</v>
      </c>
      <c r="D489" s="15" t="s">
        <v>536</v>
      </c>
      <c r="E489" s="15"/>
      <c r="F489" s="10">
        <f>F490</f>
        <v>8</v>
      </c>
      <c r="G489" s="10">
        <f t="shared" si="243"/>
        <v>0</v>
      </c>
      <c r="H489" s="10">
        <f t="shared" si="243"/>
        <v>8</v>
      </c>
      <c r="I489" s="10">
        <f t="shared" si="243"/>
        <v>0</v>
      </c>
      <c r="J489" s="10">
        <f t="shared" si="243"/>
        <v>8</v>
      </c>
      <c r="K489" s="10">
        <f t="shared" si="243"/>
        <v>0</v>
      </c>
      <c r="L489" s="10">
        <f t="shared" si="243"/>
        <v>8</v>
      </c>
      <c r="M489" s="10">
        <f t="shared" si="243"/>
        <v>0</v>
      </c>
      <c r="N489" s="10">
        <f t="shared" si="243"/>
        <v>8</v>
      </c>
      <c r="O489" s="10">
        <f t="shared" si="243"/>
        <v>0</v>
      </c>
      <c r="P489" s="10">
        <f t="shared" si="243"/>
        <v>8</v>
      </c>
      <c r="Q489" s="10">
        <f t="shared" si="243"/>
        <v>0</v>
      </c>
      <c r="R489" s="26"/>
      <c r="S489" s="81"/>
    </row>
    <row r="490" spans="1:19" s="11" customFormat="1" ht="18.75">
      <c r="A490" s="42" t="s">
        <v>190</v>
      </c>
      <c r="B490" s="15" t="s">
        <v>129</v>
      </c>
      <c r="C490" s="15" t="s">
        <v>125</v>
      </c>
      <c r="D490" s="15" t="s">
        <v>536</v>
      </c>
      <c r="E490" s="15" t="s">
        <v>189</v>
      </c>
      <c r="F490" s="10">
        <f>G490+H490+I490</f>
        <v>8</v>
      </c>
      <c r="G490" s="10"/>
      <c r="H490" s="10">
        <v>8</v>
      </c>
      <c r="I490" s="10"/>
      <c r="J490" s="10">
        <f>K490+L490+M490</f>
        <v>8</v>
      </c>
      <c r="K490" s="10"/>
      <c r="L490" s="10">
        <v>8</v>
      </c>
      <c r="M490" s="10"/>
      <c r="N490" s="10">
        <f>O490+P490+Q490</f>
        <v>8</v>
      </c>
      <c r="O490" s="82"/>
      <c r="P490" s="82">
        <v>8</v>
      </c>
      <c r="Q490" s="82"/>
      <c r="R490" s="26"/>
      <c r="S490" s="81"/>
    </row>
    <row r="491" spans="1:19" s="11" customFormat="1" ht="56.25">
      <c r="A491" s="42" t="s">
        <v>483</v>
      </c>
      <c r="B491" s="15" t="s">
        <v>129</v>
      </c>
      <c r="C491" s="15" t="s">
        <v>125</v>
      </c>
      <c r="D491" s="15" t="s">
        <v>277</v>
      </c>
      <c r="E491" s="130"/>
      <c r="F491" s="10">
        <f>F492</f>
        <v>117.1</v>
      </c>
      <c r="G491" s="10">
        <f aca="true" t="shared" si="244" ref="G491:I493">G492</f>
        <v>117.1</v>
      </c>
      <c r="H491" s="10">
        <f t="shared" si="244"/>
        <v>0</v>
      </c>
      <c r="I491" s="10">
        <f t="shared" si="244"/>
        <v>0</v>
      </c>
      <c r="J491" s="10"/>
      <c r="K491" s="10"/>
      <c r="L491" s="10"/>
      <c r="M491" s="10"/>
      <c r="N491" s="10"/>
      <c r="O491" s="82"/>
      <c r="P491" s="82"/>
      <c r="Q491" s="82"/>
      <c r="R491" s="26"/>
      <c r="S491" s="81"/>
    </row>
    <row r="492" spans="1:19" s="11" customFormat="1" ht="37.5">
      <c r="A492" s="8" t="s">
        <v>697</v>
      </c>
      <c r="B492" s="15" t="s">
        <v>129</v>
      </c>
      <c r="C492" s="15" t="s">
        <v>125</v>
      </c>
      <c r="D492" s="29" t="s">
        <v>696</v>
      </c>
      <c r="E492" s="130"/>
      <c r="F492" s="10">
        <f>F493</f>
        <v>117.1</v>
      </c>
      <c r="G492" s="10">
        <f t="shared" si="244"/>
        <v>117.1</v>
      </c>
      <c r="H492" s="10">
        <f t="shared" si="244"/>
        <v>0</v>
      </c>
      <c r="I492" s="10">
        <f t="shared" si="244"/>
        <v>0</v>
      </c>
      <c r="J492" s="10"/>
      <c r="K492" s="10"/>
      <c r="L492" s="10"/>
      <c r="M492" s="10"/>
      <c r="N492" s="10"/>
      <c r="O492" s="82"/>
      <c r="P492" s="82"/>
      <c r="Q492" s="82"/>
      <c r="R492" s="26"/>
      <c r="S492" s="81"/>
    </row>
    <row r="493" spans="1:19" s="11" customFormat="1" ht="168.75">
      <c r="A493" s="129" t="s">
        <v>698</v>
      </c>
      <c r="B493" s="15" t="s">
        <v>129</v>
      </c>
      <c r="C493" s="15" t="s">
        <v>125</v>
      </c>
      <c r="D493" s="35" t="s">
        <v>699</v>
      </c>
      <c r="E493" s="130"/>
      <c r="F493" s="10">
        <f>F494</f>
        <v>117.1</v>
      </c>
      <c r="G493" s="10">
        <f t="shared" si="244"/>
        <v>117.1</v>
      </c>
      <c r="H493" s="10">
        <f t="shared" si="244"/>
        <v>0</v>
      </c>
      <c r="I493" s="10">
        <f t="shared" si="244"/>
        <v>0</v>
      </c>
      <c r="J493" s="10"/>
      <c r="K493" s="10"/>
      <c r="L493" s="10"/>
      <c r="M493" s="10"/>
      <c r="N493" s="10"/>
      <c r="O493" s="82"/>
      <c r="P493" s="82"/>
      <c r="Q493" s="82"/>
      <c r="R493" s="26"/>
      <c r="S493" s="81"/>
    </row>
    <row r="494" spans="1:19" s="11" customFormat="1" ht="37.5">
      <c r="A494" s="42" t="s">
        <v>173</v>
      </c>
      <c r="B494" s="15" t="s">
        <v>129</v>
      </c>
      <c r="C494" s="15" t="s">
        <v>125</v>
      </c>
      <c r="D494" s="55" t="s">
        <v>699</v>
      </c>
      <c r="E494" s="29">
        <v>120</v>
      </c>
      <c r="F494" s="10">
        <f>G494+H494+I494</f>
        <v>117.1</v>
      </c>
      <c r="G494" s="10">
        <v>117.1</v>
      </c>
      <c r="H494" s="10"/>
      <c r="I494" s="10"/>
      <c r="J494" s="10"/>
      <c r="K494" s="10"/>
      <c r="L494" s="10"/>
      <c r="M494" s="10"/>
      <c r="N494" s="10"/>
      <c r="O494" s="82"/>
      <c r="P494" s="82"/>
      <c r="Q494" s="82"/>
      <c r="R494" s="26"/>
      <c r="S494" s="81"/>
    </row>
    <row r="495" spans="1:19" s="11" customFormat="1" ht="18.75">
      <c r="A495" s="43" t="s">
        <v>399</v>
      </c>
      <c r="B495" s="12" t="s">
        <v>133</v>
      </c>
      <c r="C495" s="12" t="s">
        <v>400</v>
      </c>
      <c r="D495" s="12"/>
      <c r="E495" s="12"/>
      <c r="F495" s="13">
        <f aca="true" t="shared" si="245" ref="F495:Q495">F496+F540</f>
        <v>39567.49999999999</v>
      </c>
      <c r="G495" s="13">
        <f t="shared" si="245"/>
        <v>2034.5</v>
      </c>
      <c r="H495" s="13">
        <f t="shared" si="245"/>
        <v>37358.600000000006</v>
      </c>
      <c r="I495" s="13">
        <f t="shared" si="245"/>
        <v>100</v>
      </c>
      <c r="J495" s="13">
        <f t="shared" si="245"/>
        <v>37977.4</v>
      </c>
      <c r="K495" s="13">
        <f t="shared" si="245"/>
        <v>1712.5</v>
      </c>
      <c r="L495" s="13">
        <f t="shared" si="245"/>
        <v>36164.9</v>
      </c>
      <c r="M495" s="13">
        <f t="shared" si="245"/>
        <v>100</v>
      </c>
      <c r="N495" s="13">
        <f t="shared" si="245"/>
        <v>38450.4</v>
      </c>
      <c r="O495" s="13">
        <f t="shared" si="245"/>
        <v>1712.5</v>
      </c>
      <c r="P495" s="13">
        <f t="shared" si="245"/>
        <v>36637.9</v>
      </c>
      <c r="Q495" s="13">
        <f t="shared" si="245"/>
        <v>100</v>
      </c>
      <c r="R495" s="26"/>
      <c r="S495" s="81"/>
    </row>
    <row r="496" spans="1:19" s="11" customFormat="1" ht="18.75">
      <c r="A496" s="43" t="s">
        <v>134</v>
      </c>
      <c r="B496" s="12" t="s">
        <v>133</v>
      </c>
      <c r="C496" s="12" t="s">
        <v>120</v>
      </c>
      <c r="D496" s="12"/>
      <c r="E496" s="12"/>
      <c r="F496" s="13">
        <f>F497</f>
        <v>35244.299999999996</v>
      </c>
      <c r="G496" s="13">
        <f aca="true" t="shared" si="246" ref="G496:Q496">G497</f>
        <v>2034.5</v>
      </c>
      <c r="H496" s="13">
        <f t="shared" si="246"/>
        <v>33109.8</v>
      </c>
      <c r="I496" s="13">
        <f t="shared" si="246"/>
        <v>100</v>
      </c>
      <c r="J496" s="13">
        <f t="shared" si="246"/>
        <v>33915.8</v>
      </c>
      <c r="K496" s="13">
        <f t="shared" si="246"/>
        <v>1712.5</v>
      </c>
      <c r="L496" s="13">
        <f>L497</f>
        <v>32103.300000000003</v>
      </c>
      <c r="M496" s="13">
        <f t="shared" si="246"/>
        <v>100</v>
      </c>
      <c r="N496" s="13">
        <f t="shared" si="246"/>
        <v>34388.8</v>
      </c>
      <c r="O496" s="13">
        <f t="shared" si="246"/>
        <v>1712.5</v>
      </c>
      <c r="P496" s="13">
        <f t="shared" si="246"/>
        <v>32576.300000000003</v>
      </c>
      <c r="Q496" s="13">
        <f t="shared" si="246"/>
        <v>100</v>
      </c>
      <c r="R496" s="26"/>
      <c r="S496" s="81"/>
    </row>
    <row r="497" spans="1:19" s="11" customFormat="1" ht="37.5">
      <c r="A497" s="42" t="s">
        <v>626</v>
      </c>
      <c r="B497" s="15" t="s">
        <v>133</v>
      </c>
      <c r="C497" s="15" t="s">
        <v>120</v>
      </c>
      <c r="D497" s="15" t="s">
        <v>263</v>
      </c>
      <c r="E497" s="15"/>
      <c r="F497" s="10">
        <f aca="true" t="shared" si="247" ref="F497:Q497">F498+F516+F522+F534</f>
        <v>35244.299999999996</v>
      </c>
      <c r="G497" s="10">
        <f t="shared" si="247"/>
        <v>2034.5</v>
      </c>
      <c r="H497" s="10">
        <f t="shared" si="247"/>
        <v>33109.8</v>
      </c>
      <c r="I497" s="10">
        <f t="shared" si="247"/>
        <v>100</v>
      </c>
      <c r="J497" s="10">
        <f t="shared" si="247"/>
        <v>33915.8</v>
      </c>
      <c r="K497" s="10">
        <f t="shared" si="247"/>
        <v>1712.5</v>
      </c>
      <c r="L497" s="10">
        <f t="shared" si="247"/>
        <v>32103.300000000003</v>
      </c>
      <c r="M497" s="10">
        <f t="shared" si="247"/>
        <v>100</v>
      </c>
      <c r="N497" s="10">
        <f t="shared" si="247"/>
        <v>34388.8</v>
      </c>
      <c r="O497" s="10">
        <f t="shared" si="247"/>
        <v>1712.5</v>
      </c>
      <c r="P497" s="10">
        <f t="shared" si="247"/>
        <v>32576.300000000003</v>
      </c>
      <c r="Q497" s="10">
        <f t="shared" si="247"/>
        <v>100</v>
      </c>
      <c r="R497" s="26"/>
      <c r="S497" s="81"/>
    </row>
    <row r="498" spans="1:19" s="11" customFormat="1" ht="75">
      <c r="A498" s="42" t="s">
        <v>406</v>
      </c>
      <c r="B498" s="15" t="s">
        <v>133</v>
      </c>
      <c r="C498" s="15" t="s">
        <v>120</v>
      </c>
      <c r="D498" s="15" t="s">
        <v>264</v>
      </c>
      <c r="E498" s="15"/>
      <c r="F498" s="10">
        <f>F499+F506+F513</f>
        <v>7546.499999999999</v>
      </c>
      <c r="G498" s="10">
        <f>G499+G506+G513</f>
        <v>322</v>
      </c>
      <c r="H498" s="10">
        <f>H499+H506+H513</f>
        <v>7124.5</v>
      </c>
      <c r="I498" s="10">
        <f>I499+I506+I513</f>
        <v>100</v>
      </c>
      <c r="J498" s="10">
        <f aca="true" t="shared" si="248" ref="J498:Q498">J499+J506</f>
        <v>6918.7</v>
      </c>
      <c r="K498" s="10">
        <f t="shared" si="248"/>
        <v>0</v>
      </c>
      <c r="L498" s="10">
        <f t="shared" si="248"/>
        <v>6818.7</v>
      </c>
      <c r="M498" s="10">
        <f t="shared" si="248"/>
        <v>100</v>
      </c>
      <c r="N498" s="10">
        <f t="shared" si="248"/>
        <v>7019.2</v>
      </c>
      <c r="O498" s="10">
        <f t="shared" si="248"/>
        <v>0</v>
      </c>
      <c r="P498" s="10">
        <f t="shared" si="248"/>
        <v>6919.2</v>
      </c>
      <c r="Q498" s="10">
        <f t="shared" si="248"/>
        <v>100</v>
      </c>
      <c r="R498" s="26"/>
      <c r="S498" s="81"/>
    </row>
    <row r="499" spans="1:19" s="11" customFormat="1" ht="22.5" customHeight="1">
      <c r="A499" s="42" t="s">
        <v>365</v>
      </c>
      <c r="B499" s="15" t="s">
        <v>133</v>
      </c>
      <c r="C499" s="15" t="s">
        <v>120</v>
      </c>
      <c r="D499" s="15" t="s">
        <v>265</v>
      </c>
      <c r="E499" s="15"/>
      <c r="F499" s="10">
        <f>F500+F504+F502</f>
        <v>2090.6</v>
      </c>
      <c r="G499" s="10">
        <f>G500+G504+G502</f>
        <v>0</v>
      </c>
      <c r="H499" s="10">
        <f>H500+H504+H502</f>
        <v>1990.6</v>
      </c>
      <c r="I499" s="10">
        <f aca="true" t="shared" si="249" ref="I499:Q499">I500+I504+I502</f>
        <v>100</v>
      </c>
      <c r="J499" s="10">
        <f t="shared" si="249"/>
        <v>1999.7</v>
      </c>
      <c r="K499" s="10">
        <f t="shared" si="249"/>
        <v>0</v>
      </c>
      <c r="L499" s="10">
        <f t="shared" si="249"/>
        <v>1899.7</v>
      </c>
      <c r="M499" s="10">
        <f t="shared" si="249"/>
        <v>100</v>
      </c>
      <c r="N499" s="10">
        <f t="shared" si="249"/>
        <v>2027.7</v>
      </c>
      <c r="O499" s="10">
        <f t="shared" si="249"/>
        <v>0</v>
      </c>
      <c r="P499" s="10">
        <f t="shared" si="249"/>
        <v>1927.7</v>
      </c>
      <c r="Q499" s="10">
        <f t="shared" si="249"/>
        <v>100</v>
      </c>
      <c r="R499" s="26"/>
      <c r="S499" s="81"/>
    </row>
    <row r="500" spans="1:19" s="11" customFormat="1" ht="18.75">
      <c r="A500" s="42" t="s">
        <v>191</v>
      </c>
      <c r="B500" s="15" t="s">
        <v>133</v>
      </c>
      <c r="C500" s="15" t="s">
        <v>120</v>
      </c>
      <c r="D500" s="15" t="s">
        <v>266</v>
      </c>
      <c r="E500" s="15"/>
      <c r="F500" s="10">
        <f>F501</f>
        <v>1384.7</v>
      </c>
      <c r="G500" s="10">
        <f aca="true" t="shared" si="250" ref="G500:Q500">G501</f>
        <v>0</v>
      </c>
      <c r="H500" s="10">
        <f t="shared" si="250"/>
        <v>1384.7</v>
      </c>
      <c r="I500" s="10">
        <f t="shared" si="250"/>
        <v>0</v>
      </c>
      <c r="J500" s="10">
        <f t="shared" si="250"/>
        <v>1382.7</v>
      </c>
      <c r="K500" s="10">
        <f t="shared" si="250"/>
        <v>0</v>
      </c>
      <c r="L500" s="10">
        <f t="shared" si="250"/>
        <v>1382.7</v>
      </c>
      <c r="M500" s="10">
        <f t="shared" si="250"/>
        <v>0</v>
      </c>
      <c r="N500" s="10">
        <f t="shared" si="250"/>
        <v>1410.7</v>
      </c>
      <c r="O500" s="10">
        <f t="shared" si="250"/>
        <v>0</v>
      </c>
      <c r="P500" s="10">
        <f t="shared" si="250"/>
        <v>1410.7</v>
      </c>
      <c r="Q500" s="10">
        <f t="shared" si="250"/>
        <v>0</v>
      </c>
      <c r="R500" s="26"/>
      <c r="S500" s="81"/>
    </row>
    <row r="501" spans="1:19" s="11" customFormat="1" ht="18.75">
      <c r="A501" s="42" t="s">
        <v>190</v>
      </c>
      <c r="B501" s="15" t="s">
        <v>133</v>
      </c>
      <c r="C501" s="15" t="s">
        <v>120</v>
      </c>
      <c r="D501" s="15" t="s">
        <v>266</v>
      </c>
      <c r="E501" s="15" t="s">
        <v>189</v>
      </c>
      <c r="F501" s="10">
        <f>G501+H501+I501</f>
        <v>1384.7</v>
      </c>
      <c r="G501" s="10"/>
      <c r="H501" s="10">
        <v>1384.7</v>
      </c>
      <c r="I501" s="10"/>
      <c r="J501" s="10">
        <f>K501+L501+M501</f>
        <v>1382.7</v>
      </c>
      <c r="K501" s="10"/>
      <c r="L501" s="10">
        <v>1382.7</v>
      </c>
      <c r="M501" s="10"/>
      <c r="N501" s="10">
        <f>O501+P501+Q501</f>
        <v>1410.7</v>
      </c>
      <c r="O501" s="82"/>
      <c r="P501" s="82">
        <v>1410.7</v>
      </c>
      <c r="Q501" s="82"/>
      <c r="R501" s="26"/>
      <c r="S501" s="81"/>
    </row>
    <row r="502" spans="1:19" s="11" customFormat="1" ht="60" customHeight="1">
      <c r="A502" s="42" t="s">
        <v>654</v>
      </c>
      <c r="B502" s="15" t="s">
        <v>133</v>
      </c>
      <c r="C502" s="15" t="s">
        <v>120</v>
      </c>
      <c r="D502" s="15" t="s">
        <v>584</v>
      </c>
      <c r="E502" s="15"/>
      <c r="F502" s="10">
        <f>F503</f>
        <v>100</v>
      </c>
      <c r="G502" s="10">
        <f aca="true" t="shared" si="251" ref="G502:Q502">G503</f>
        <v>0</v>
      </c>
      <c r="H502" s="10">
        <f t="shared" si="251"/>
        <v>0</v>
      </c>
      <c r="I502" s="10">
        <f t="shared" si="251"/>
        <v>100</v>
      </c>
      <c r="J502" s="10">
        <f t="shared" si="251"/>
        <v>100</v>
      </c>
      <c r="K502" s="10">
        <f t="shared" si="251"/>
        <v>0</v>
      </c>
      <c r="L502" s="10">
        <f t="shared" si="251"/>
        <v>0</v>
      </c>
      <c r="M502" s="10">
        <f t="shared" si="251"/>
        <v>100</v>
      </c>
      <c r="N502" s="10">
        <f t="shared" si="251"/>
        <v>100</v>
      </c>
      <c r="O502" s="10">
        <f t="shared" si="251"/>
        <v>0</v>
      </c>
      <c r="P502" s="10">
        <f t="shared" si="251"/>
        <v>0</v>
      </c>
      <c r="Q502" s="10">
        <f t="shared" si="251"/>
        <v>100</v>
      </c>
      <c r="R502" s="26"/>
      <c r="S502" s="81"/>
    </row>
    <row r="503" spans="1:19" s="11" customFormat="1" ht="18.75">
      <c r="A503" s="42" t="s">
        <v>190</v>
      </c>
      <c r="B503" s="15" t="s">
        <v>133</v>
      </c>
      <c r="C503" s="15" t="s">
        <v>120</v>
      </c>
      <c r="D503" s="15" t="s">
        <v>584</v>
      </c>
      <c r="E503" s="15" t="s">
        <v>189</v>
      </c>
      <c r="F503" s="10">
        <f>G503+I503</f>
        <v>100</v>
      </c>
      <c r="G503" s="10"/>
      <c r="H503" s="10"/>
      <c r="I503" s="10">
        <v>100</v>
      </c>
      <c r="J503" s="10">
        <f>K503+L503+M503</f>
        <v>100</v>
      </c>
      <c r="K503" s="10"/>
      <c r="L503" s="10"/>
      <c r="M503" s="10">
        <v>100</v>
      </c>
      <c r="N503" s="10">
        <f>O503+P503+Q503</f>
        <v>100</v>
      </c>
      <c r="O503" s="82"/>
      <c r="P503" s="82"/>
      <c r="Q503" s="82">
        <v>100</v>
      </c>
      <c r="R503" s="26"/>
      <c r="S503" s="81"/>
    </row>
    <row r="504" spans="1:19" s="11" customFormat="1" ht="56.25">
      <c r="A504" s="42" t="s">
        <v>455</v>
      </c>
      <c r="B504" s="15" t="s">
        <v>133</v>
      </c>
      <c r="C504" s="15" t="s">
        <v>120</v>
      </c>
      <c r="D504" s="15" t="s">
        <v>459</v>
      </c>
      <c r="E504" s="15"/>
      <c r="F504" s="10">
        <f>F505</f>
        <v>605.9</v>
      </c>
      <c r="G504" s="10">
        <f aca="true" t="shared" si="252" ref="G504:Q504">G505</f>
        <v>0</v>
      </c>
      <c r="H504" s="10">
        <f t="shared" si="252"/>
        <v>605.9</v>
      </c>
      <c r="I504" s="10">
        <f t="shared" si="252"/>
        <v>0</v>
      </c>
      <c r="J504" s="10">
        <f t="shared" si="252"/>
        <v>517</v>
      </c>
      <c r="K504" s="10">
        <f t="shared" si="252"/>
        <v>0</v>
      </c>
      <c r="L504" s="10">
        <f t="shared" si="252"/>
        <v>517</v>
      </c>
      <c r="M504" s="10">
        <f t="shared" si="252"/>
        <v>0</v>
      </c>
      <c r="N504" s="10">
        <f t="shared" si="252"/>
        <v>517</v>
      </c>
      <c r="O504" s="10">
        <f t="shared" si="252"/>
        <v>0</v>
      </c>
      <c r="P504" s="10">
        <f t="shared" si="252"/>
        <v>517</v>
      </c>
      <c r="Q504" s="10">
        <f t="shared" si="252"/>
        <v>0</v>
      </c>
      <c r="R504" s="26"/>
      <c r="S504" s="81"/>
    </row>
    <row r="505" spans="1:19" s="11" customFormat="1" ht="18.75">
      <c r="A505" s="42" t="s">
        <v>190</v>
      </c>
      <c r="B505" s="15" t="s">
        <v>133</v>
      </c>
      <c r="C505" s="15" t="s">
        <v>120</v>
      </c>
      <c r="D505" s="15" t="s">
        <v>459</v>
      </c>
      <c r="E505" s="15" t="s">
        <v>189</v>
      </c>
      <c r="F505" s="10">
        <f>G505+H505+I505</f>
        <v>605.9</v>
      </c>
      <c r="G505" s="10"/>
      <c r="H505" s="10">
        <v>605.9</v>
      </c>
      <c r="I505" s="10"/>
      <c r="J505" s="10">
        <f>K505+L505+M505</f>
        <v>517</v>
      </c>
      <c r="K505" s="10"/>
      <c r="L505" s="10">
        <v>517</v>
      </c>
      <c r="M505" s="10"/>
      <c r="N505" s="10">
        <f>O505+P505+Q505</f>
        <v>517</v>
      </c>
      <c r="O505" s="82"/>
      <c r="P505" s="82">
        <v>517</v>
      </c>
      <c r="Q505" s="82"/>
      <c r="R505" s="26"/>
      <c r="S505" s="81"/>
    </row>
    <row r="506" spans="1:19" s="11" customFormat="1" ht="26.25" customHeight="1">
      <c r="A506" s="42" t="s">
        <v>366</v>
      </c>
      <c r="B506" s="15" t="s">
        <v>133</v>
      </c>
      <c r="C506" s="15" t="s">
        <v>120</v>
      </c>
      <c r="D506" s="15" t="s">
        <v>58</v>
      </c>
      <c r="E506" s="15"/>
      <c r="F506" s="10">
        <f>F507+F509+F511</f>
        <v>5351.7</v>
      </c>
      <c r="G506" s="10">
        <f aca="true" t="shared" si="253" ref="G506:N506">G507+G509+G511</f>
        <v>217.8</v>
      </c>
      <c r="H506" s="10">
        <f t="shared" si="253"/>
        <v>5133.9</v>
      </c>
      <c r="I506" s="10">
        <f t="shared" si="253"/>
        <v>0</v>
      </c>
      <c r="J506" s="10">
        <f t="shared" si="253"/>
        <v>4919</v>
      </c>
      <c r="K506" s="10">
        <f t="shared" si="253"/>
        <v>0</v>
      </c>
      <c r="L506" s="10">
        <f t="shared" si="253"/>
        <v>4919</v>
      </c>
      <c r="M506" s="10">
        <f t="shared" si="253"/>
        <v>0</v>
      </c>
      <c r="N506" s="10">
        <f t="shared" si="253"/>
        <v>4991.5</v>
      </c>
      <c r="O506" s="10">
        <f>O507+O509</f>
        <v>0</v>
      </c>
      <c r="P506" s="10">
        <f>P507+P509</f>
        <v>4991.5</v>
      </c>
      <c r="Q506" s="10">
        <f>Q507+Q509</f>
        <v>0</v>
      </c>
      <c r="R506" s="26"/>
      <c r="S506" s="81"/>
    </row>
    <row r="507" spans="1:19" s="11" customFormat="1" ht="18.75">
      <c r="A507" s="42" t="s">
        <v>191</v>
      </c>
      <c r="B507" s="15" t="s">
        <v>133</v>
      </c>
      <c r="C507" s="15" t="s">
        <v>120</v>
      </c>
      <c r="D507" s="15" t="s">
        <v>59</v>
      </c>
      <c r="E507" s="15"/>
      <c r="F507" s="10">
        <f>F508</f>
        <v>3995.9</v>
      </c>
      <c r="G507" s="10">
        <f aca="true" t="shared" si="254" ref="G507:Q507">G508</f>
        <v>0</v>
      </c>
      <c r="H507" s="10">
        <f t="shared" si="254"/>
        <v>3995.9</v>
      </c>
      <c r="I507" s="10">
        <f t="shared" si="254"/>
        <v>0</v>
      </c>
      <c r="J507" s="10">
        <f t="shared" si="254"/>
        <v>4004.4</v>
      </c>
      <c r="K507" s="10">
        <f t="shared" si="254"/>
        <v>0</v>
      </c>
      <c r="L507" s="10">
        <f t="shared" si="254"/>
        <v>4004.4</v>
      </c>
      <c r="M507" s="10">
        <f t="shared" si="254"/>
        <v>0</v>
      </c>
      <c r="N507" s="10">
        <f t="shared" si="254"/>
        <v>4076.9</v>
      </c>
      <c r="O507" s="10">
        <f t="shared" si="254"/>
        <v>0</v>
      </c>
      <c r="P507" s="10">
        <f t="shared" si="254"/>
        <v>4076.9</v>
      </c>
      <c r="Q507" s="10">
        <f t="shared" si="254"/>
        <v>0</v>
      </c>
      <c r="R507" s="26"/>
      <c r="S507" s="81"/>
    </row>
    <row r="508" spans="1:19" s="11" customFormat="1" ht="18.75">
      <c r="A508" s="42" t="s">
        <v>190</v>
      </c>
      <c r="B508" s="15" t="s">
        <v>133</v>
      </c>
      <c r="C508" s="15" t="s">
        <v>120</v>
      </c>
      <c r="D508" s="15" t="s">
        <v>59</v>
      </c>
      <c r="E508" s="15" t="s">
        <v>189</v>
      </c>
      <c r="F508" s="10">
        <f>G508+H508+I508</f>
        <v>3995.9</v>
      </c>
      <c r="G508" s="10"/>
      <c r="H508" s="10">
        <v>3995.9</v>
      </c>
      <c r="I508" s="10"/>
      <c r="J508" s="10">
        <f>K508+L508+M508</f>
        <v>4004.4</v>
      </c>
      <c r="K508" s="10"/>
      <c r="L508" s="10">
        <v>4004.4</v>
      </c>
      <c r="M508" s="10"/>
      <c r="N508" s="10">
        <f>O508+P508+Q508</f>
        <v>4076.9</v>
      </c>
      <c r="O508" s="82"/>
      <c r="P508" s="82">
        <v>4076.9</v>
      </c>
      <c r="Q508" s="82"/>
      <c r="R508" s="26"/>
      <c r="S508" s="81"/>
    </row>
    <row r="509" spans="1:19" s="11" customFormat="1" ht="56.25">
      <c r="A509" s="42" t="s">
        <v>455</v>
      </c>
      <c r="B509" s="15" t="s">
        <v>133</v>
      </c>
      <c r="C509" s="15" t="s">
        <v>120</v>
      </c>
      <c r="D509" s="15" t="s">
        <v>460</v>
      </c>
      <c r="E509" s="15"/>
      <c r="F509" s="10">
        <f>F510</f>
        <v>1135.8</v>
      </c>
      <c r="G509" s="10">
        <f aca="true" t="shared" si="255" ref="G509:P509">G510</f>
        <v>0</v>
      </c>
      <c r="H509" s="10">
        <f t="shared" si="255"/>
        <v>1135.8</v>
      </c>
      <c r="I509" s="10">
        <f t="shared" si="255"/>
        <v>0</v>
      </c>
      <c r="J509" s="10">
        <f t="shared" si="255"/>
        <v>914.6</v>
      </c>
      <c r="K509" s="10">
        <f t="shared" si="255"/>
        <v>0</v>
      </c>
      <c r="L509" s="10">
        <f t="shared" si="255"/>
        <v>914.6</v>
      </c>
      <c r="M509" s="10">
        <f t="shared" si="255"/>
        <v>0</v>
      </c>
      <c r="N509" s="10">
        <f t="shared" si="255"/>
        <v>914.6</v>
      </c>
      <c r="O509" s="10">
        <f t="shared" si="255"/>
        <v>0</v>
      </c>
      <c r="P509" s="10">
        <f t="shared" si="255"/>
        <v>914.6</v>
      </c>
      <c r="Q509" s="10">
        <f>Q510</f>
        <v>0</v>
      </c>
      <c r="R509" s="26"/>
      <c r="S509" s="81"/>
    </row>
    <row r="510" spans="1:19" s="11" customFormat="1" ht="18.75">
      <c r="A510" s="42" t="s">
        <v>190</v>
      </c>
      <c r="B510" s="15" t="s">
        <v>133</v>
      </c>
      <c r="C510" s="15" t="s">
        <v>120</v>
      </c>
      <c r="D510" s="15" t="s">
        <v>460</v>
      </c>
      <c r="E510" s="15" t="s">
        <v>189</v>
      </c>
      <c r="F510" s="10">
        <f>G510+H510+I510</f>
        <v>1135.8</v>
      </c>
      <c r="G510" s="10"/>
      <c r="H510" s="10">
        <v>1135.8</v>
      </c>
      <c r="I510" s="10"/>
      <c r="J510" s="10">
        <f>K510+L510+M510</f>
        <v>914.6</v>
      </c>
      <c r="K510" s="10"/>
      <c r="L510" s="10">
        <v>914.6</v>
      </c>
      <c r="M510" s="10"/>
      <c r="N510" s="10">
        <f>O510+P510+Q510</f>
        <v>914.6</v>
      </c>
      <c r="O510" s="82"/>
      <c r="P510" s="82">
        <v>914.6</v>
      </c>
      <c r="Q510" s="82"/>
      <c r="R510" s="26"/>
      <c r="S510" s="81"/>
    </row>
    <row r="511" spans="1:19" s="11" customFormat="1" ht="56.25">
      <c r="A511" s="42" t="s">
        <v>643</v>
      </c>
      <c r="B511" s="15" t="s">
        <v>133</v>
      </c>
      <c r="C511" s="15" t="s">
        <v>120</v>
      </c>
      <c r="D511" s="15" t="s">
        <v>664</v>
      </c>
      <c r="E511" s="15"/>
      <c r="F511" s="10">
        <f>F512</f>
        <v>220</v>
      </c>
      <c r="G511" s="10">
        <f aca="true" t="shared" si="256" ref="G511:N511">G512</f>
        <v>217.8</v>
      </c>
      <c r="H511" s="10">
        <f t="shared" si="256"/>
        <v>2.2</v>
      </c>
      <c r="I511" s="10">
        <f t="shared" si="256"/>
        <v>0</v>
      </c>
      <c r="J511" s="10">
        <f t="shared" si="256"/>
        <v>0</v>
      </c>
      <c r="K511" s="10">
        <f t="shared" si="256"/>
        <v>0</v>
      </c>
      <c r="L511" s="10">
        <f t="shared" si="256"/>
        <v>0</v>
      </c>
      <c r="M511" s="10">
        <f t="shared" si="256"/>
        <v>0</v>
      </c>
      <c r="N511" s="10">
        <f t="shared" si="256"/>
        <v>0</v>
      </c>
      <c r="O511" s="82"/>
      <c r="P511" s="82"/>
      <c r="Q511" s="82"/>
      <c r="R511" s="26"/>
      <c r="S511" s="81"/>
    </row>
    <row r="512" spans="1:19" s="11" customFormat="1" ht="21.75" customHeight="1">
      <c r="A512" s="42" t="s">
        <v>190</v>
      </c>
      <c r="B512" s="15" t="s">
        <v>133</v>
      </c>
      <c r="C512" s="15" t="s">
        <v>120</v>
      </c>
      <c r="D512" s="15" t="s">
        <v>664</v>
      </c>
      <c r="E512" s="15" t="s">
        <v>189</v>
      </c>
      <c r="F512" s="10">
        <f>G512+H512+I512</f>
        <v>220</v>
      </c>
      <c r="G512" s="10">
        <v>217.8</v>
      </c>
      <c r="H512" s="10">
        <v>2.2</v>
      </c>
      <c r="I512" s="10"/>
      <c r="J512" s="10">
        <v>0</v>
      </c>
      <c r="K512" s="10"/>
      <c r="L512" s="10"/>
      <c r="M512" s="10"/>
      <c r="N512" s="10">
        <v>0</v>
      </c>
      <c r="O512" s="82"/>
      <c r="P512" s="82"/>
      <c r="Q512" s="82"/>
      <c r="R512" s="26"/>
      <c r="S512" s="81"/>
    </row>
    <row r="513" spans="1:19" s="11" customFormat="1" ht="21.75" customHeight="1">
      <c r="A513" s="42" t="s">
        <v>683</v>
      </c>
      <c r="B513" s="15" t="s">
        <v>133</v>
      </c>
      <c r="C513" s="15" t="s">
        <v>120</v>
      </c>
      <c r="D513" s="15" t="s">
        <v>684</v>
      </c>
      <c r="E513" s="15"/>
      <c r="F513" s="10">
        <f aca="true" t="shared" si="257" ref="F513:I514">F514</f>
        <v>104.2</v>
      </c>
      <c r="G513" s="10">
        <f t="shared" si="257"/>
        <v>104.2</v>
      </c>
      <c r="H513" s="10">
        <f t="shared" si="257"/>
        <v>0</v>
      </c>
      <c r="I513" s="10">
        <f t="shared" si="257"/>
        <v>0</v>
      </c>
      <c r="J513" s="10"/>
      <c r="K513" s="10"/>
      <c r="L513" s="10"/>
      <c r="M513" s="10"/>
      <c r="N513" s="10"/>
      <c r="O513" s="82"/>
      <c r="P513" s="82"/>
      <c r="Q513" s="82"/>
      <c r="R513" s="26"/>
      <c r="S513" s="81"/>
    </row>
    <row r="514" spans="1:19" s="11" customFormat="1" ht="42.75" customHeight="1">
      <c r="A514" s="42" t="s">
        <v>688</v>
      </c>
      <c r="B514" s="15" t="s">
        <v>133</v>
      </c>
      <c r="C514" s="15" t="s">
        <v>120</v>
      </c>
      <c r="D514" s="15" t="s">
        <v>685</v>
      </c>
      <c r="E514" s="15"/>
      <c r="F514" s="10">
        <f t="shared" si="257"/>
        <v>104.2</v>
      </c>
      <c r="G514" s="10">
        <f t="shared" si="257"/>
        <v>104.2</v>
      </c>
      <c r="H514" s="10">
        <f t="shared" si="257"/>
        <v>0</v>
      </c>
      <c r="I514" s="10">
        <f t="shared" si="257"/>
        <v>0</v>
      </c>
      <c r="J514" s="10"/>
      <c r="K514" s="10"/>
      <c r="L514" s="10"/>
      <c r="M514" s="10"/>
      <c r="N514" s="10"/>
      <c r="O514" s="82"/>
      <c r="P514" s="82"/>
      <c r="Q514" s="82"/>
      <c r="R514" s="26"/>
      <c r="S514" s="81"/>
    </row>
    <row r="515" spans="1:19" s="11" customFormat="1" ht="21.75" customHeight="1">
      <c r="A515" s="42" t="s">
        <v>190</v>
      </c>
      <c r="B515" s="15" t="s">
        <v>133</v>
      </c>
      <c r="C515" s="15" t="s">
        <v>120</v>
      </c>
      <c r="D515" s="15" t="s">
        <v>685</v>
      </c>
      <c r="E515" s="15" t="s">
        <v>189</v>
      </c>
      <c r="F515" s="10">
        <f>G515+H515+I515</f>
        <v>104.2</v>
      </c>
      <c r="G515" s="10">
        <v>104.2</v>
      </c>
      <c r="H515" s="10"/>
      <c r="I515" s="10"/>
      <c r="J515" s="10"/>
      <c r="K515" s="10"/>
      <c r="L515" s="10"/>
      <c r="M515" s="10"/>
      <c r="N515" s="10"/>
      <c r="O515" s="82"/>
      <c r="P515" s="82"/>
      <c r="Q515" s="82"/>
      <c r="R515" s="26"/>
      <c r="S515" s="81"/>
    </row>
    <row r="516" spans="1:19" s="11" customFormat="1" ht="37.5">
      <c r="A516" s="42" t="s">
        <v>203</v>
      </c>
      <c r="B516" s="15" t="s">
        <v>133</v>
      </c>
      <c r="C516" s="15" t="s">
        <v>120</v>
      </c>
      <c r="D516" s="15" t="s">
        <v>267</v>
      </c>
      <c r="E516" s="15"/>
      <c r="F516" s="10">
        <f>F517</f>
        <v>7714.1</v>
      </c>
      <c r="G516" s="10">
        <f aca="true" t="shared" si="258" ref="G516:Q516">G517</f>
        <v>0</v>
      </c>
      <c r="H516" s="10">
        <f t="shared" si="258"/>
        <v>7714.1</v>
      </c>
      <c r="I516" s="10">
        <f t="shared" si="258"/>
        <v>0</v>
      </c>
      <c r="J516" s="10">
        <f t="shared" si="258"/>
        <v>7424.200000000001</v>
      </c>
      <c r="K516" s="10">
        <f t="shared" si="258"/>
        <v>0</v>
      </c>
      <c r="L516" s="10">
        <f t="shared" si="258"/>
        <v>7424.200000000001</v>
      </c>
      <c r="M516" s="10">
        <f t="shared" si="258"/>
        <v>0</v>
      </c>
      <c r="N516" s="10">
        <f t="shared" si="258"/>
        <v>7536.700000000001</v>
      </c>
      <c r="O516" s="10">
        <f t="shared" si="258"/>
        <v>0</v>
      </c>
      <c r="P516" s="10">
        <f t="shared" si="258"/>
        <v>7536.700000000001</v>
      </c>
      <c r="Q516" s="10">
        <f t="shared" si="258"/>
        <v>0</v>
      </c>
      <c r="R516" s="26"/>
      <c r="S516" s="81"/>
    </row>
    <row r="517" spans="1:19" s="11" customFormat="1" ht="18.75">
      <c r="A517" s="42" t="s">
        <v>60</v>
      </c>
      <c r="B517" s="15" t="s">
        <v>133</v>
      </c>
      <c r="C517" s="15" t="s">
        <v>120</v>
      </c>
      <c r="D517" s="15" t="s">
        <v>268</v>
      </c>
      <c r="E517" s="15"/>
      <c r="F517" s="10">
        <f>F518+F520</f>
        <v>7714.1</v>
      </c>
      <c r="G517" s="10">
        <f aca="true" t="shared" si="259" ref="G517:Q517">G518+G520</f>
        <v>0</v>
      </c>
      <c r="H517" s="10">
        <f t="shared" si="259"/>
        <v>7714.1</v>
      </c>
      <c r="I517" s="10">
        <f t="shared" si="259"/>
        <v>0</v>
      </c>
      <c r="J517" s="10">
        <f t="shared" si="259"/>
        <v>7424.200000000001</v>
      </c>
      <c r="K517" s="10">
        <f t="shared" si="259"/>
        <v>0</v>
      </c>
      <c r="L517" s="10">
        <f t="shared" si="259"/>
        <v>7424.200000000001</v>
      </c>
      <c r="M517" s="10">
        <f t="shared" si="259"/>
        <v>0</v>
      </c>
      <c r="N517" s="10">
        <f t="shared" si="259"/>
        <v>7536.700000000001</v>
      </c>
      <c r="O517" s="10">
        <f t="shared" si="259"/>
        <v>0</v>
      </c>
      <c r="P517" s="10">
        <f t="shared" si="259"/>
        <v>7536.700000000001</v>
      </c>
      <c r="Q517" s="10">
        <f t="shared" si="259"/>
        <v>0</v>
      </c>
      <c r="R517" s="26"/>
      <c r="S517" s="81"/>
    </row>
    <row r="518" spans="1:19" s="11" customFormat="1" ht="18.75">
      <c r="A518" s="42" t="s">
        <v>191</v>
      </c>
      <c r="B518" s="15" t="s">
        <v>133</v>
      </c>
      <c r="C518" s="15" t="s">
        <v>120</v>
      </c>
      <c r="D518" s="15" t="s">
        <v>269</v>
      </c>
      <c r="E518" s="15"/>
      <c r="F518" s="10">
        <f>F519</f>
        <v>5890.8</v>
      </c>
      <c r="G518" s="10">
        <f aca="true" t="shared" si="260" ref="G518:Q518">G519</f>
        <v>0</v>
      </c>
      <c r="H518" s="10">
        <f t="shared" si="260"/>
        <v>5890.8</v>
      </c>
      <c r="I518" s="10">
        <f t="shared" si="260"/>
        <v>0</v>
      </c>
      <c r="J518" s="10">
        <f t="shared" si="260"/>
        <v>5853.8</v>
      </c>
      <c r="K518" s="10">
        <f t="shared" si="260"/>
        <v>0</v>
      </c>
      <c r="L518" s="10">
        <f t="shared" si="260"/>
        <v>5853.8</v>
      </c>
      <c r="M518" s="10">
        <f t="shared" si="260"/>
        <v>0</v>
      </c>
      <c r="N518" s="10">
        <f t="shared" si="260"/>
        <v>5966.3</v>
      </c>
      <c r="O518" s="10">
        <f t="shared" si="260"/>
        <v>0</v>
      </c>
      <c r="P518" s="10">
        <f t="shared" si="260"/>
        <v>5966.3</v>
      </c>
      <c r="Q518" s="10">
        <f t="shared" si="260"/>
        <v>0</v>
      </c>
      <c r="R518" s="26"/>
      <c r="S518" s="81"/>
    </row>
    <row r="519" spans="1:19" s="11" customFormat="1" ht="18.75">
      <c r="A519" s="42" t="s">
        <v>190</v>
      </c>
      <c r="B519" s="15" t="s">
        <v>133</v>
      </c>
      <c r="C519" s="15" t="s">
        <v>120</v>
      </c>
      <c r="D519" s="15" t="s">
        <v>269</v>
      </c>
      <c r="E519" s="15" t="s">
        <v>189</v>
      </c>
      <c r="F519" s="10">
        <f>G519+H519+I519</f>
        <v>5890.8</v>
      </c>
      <c r="G519" s="10"/>
      <c r="H519" s="10">
        <v>5890.8</v>
      </c>
      <c r="I519" s="10"/>
      <c r="J519" s="10">
        <f>K519+L519+M519</f>
        <v>5853.8</v>
      </c>
      <c r="K519" s="10"/>
      <c r="L519" s="10">
        <v>5853.8</v>
      </c>
      <c r="M519" s="10"/>
      <c r="N519" s="10">
        <f>O519+P519+Q519</f>
        <v>5966.3</v>
      </c>
      <c r="O519" s="82"/>
      <c r="P519" s="82">
        <v>5966.3</v>
      </c>
      <c r="Q519" s="82"/>
      <c r="R519" s="26"/>
      <c r="S519" s="81"/>
    </row>
    <row r="520" spans="1:19" s="11" customFormat="1" ht="56.25">
      <c r="A520" s="42" t="s">
        <v>455</v>
      </c>
      <c r="B520" s="15" t="s">
        <v>133</v>
      </c>
      <c r="C520" s="15" t="s">
        <v>120</v>
      </c>
      <c r="D520" s="15" t="s">
        <v>461</v>
      </c>
      <c r="E520" s="15"/>
      <c r="F520" s="10">
        <f>F521</f>
        <v>1823.3</v>
      </c>
      <c r="G520" s="10">
        <f aca="true" t="shared" si="261" ref="G520:Q520">G521</f>
        <v>0</v>
      </c>
      <c r="H520" s="10">
        <f t="shared" si="261"/>
        <v>1823.3</v>
      </c>
      <c r="I520" s="10">
        <f t="shared" si="261"/>
        <v>0</v>
      </c>
      <c r="J520" s="10">
        <f t="shared" si="261"/>
        <v>1570.4</v>
      </c>
      <c r="K520" s="10">
        <f t="shared" si="261"/>
        <v>0</v>
      </c>
      <c r="L520" s="10">
        <f t="shared" si="261"/>
        <v>1570.4</v>
      </c>
      <c r="M520" s="10">
        <f t="shared" si="261"/>
        <v>0</v>
      </c>
      <c r="N520" s="10">
        <f t="shared" si="261"/>
        <v>1570.4</v>
      </c>
      <c r="O520" s="10">
        <f t="shared" si="261"/>
        <v>0</v>
      </c>
      <c r="P520" s="10">
        <f t="shared" si="261"/>
        <v>1570.4</v>
      </c>
      <c r="Q520" s="10">
        <f t="shared" si="261"/>
        <v>0</v>
      </c>
      <c r="R520" s="26"/>
      <c r="S520" s="81"/>
    </row>
    <row r="521" spans="1:19" s="11" customFormat="1" ht="18.75">
      <c r="A521" s="42" t="s">
        <v>190</v>
      </c>
      <c r="B521" s="15" t="s">
        <v>133</v>
      </c>
      <c r="C521" s="15" t="s">
        <v>120</v>
      </c>
      <c r="D521" s="15" t="s">
        <v>461</v>
      </c>
      <c r="E521" s="15" t="s">
        <v>189</v>
      </c>
      <c r="F521" s="10">
        <f>G521+H521+I521</f>
        <v>1823.3</v>
      </c>
      <c r="G521" s="10"/>
      <c r="H521" s="10">
        <v>1823.3</v>
      </c>
      <c r="I521" s="10">
        <v>0</v>
      </c>
      <c r="J521" s="10">
        <f>K521+L521+M521</f>
        <v>1570.4</v>
      </c>
      <c r="K521" s="10"/>
      <c r="L521" s="10">
        <v>1570.4</v>
      </c>
      <c r="M521" s="10"/>
      <c r="N521" s="10">
        <f>O521+P521+Q521</f>
        <v>1570.4</v>
      </c>
      <c r="O521" s="82"/>
      <c r="P521" s="82">
        <v>1570.4</v>
      </c>
      <c r="Q521" s="82"/>
      <c r="R521" s="26"/>
      <c r="S521" s="81"/>
    </row>
    <row r="522" spans="1:19" s="11" customFormat="1" ht="37.5">
      <c r="A522" s="42" t="s">
        <v>192</v>
      </c>
      <c r="B522" s="15" t="s">
        <v>133</v>
      </c>
      <c r="C522" s="15" t="s">
        <v>120</v>
      </c>
      <c r="D522" s="15" t="s">
        <v>270</v>
      </c>
      <c r="E522" s="15"/>
      <c r="F522" s="10">
        <f>F523</f>
        <v>16447.399999999998</v>
      </c>
      <c r="G522" s="10">
        <f aca="true" t="shared" si="262" ref="G522:Q522">G523</f>
        <v>1712.5</v>
      </c>
      <c r="H522" s="10">
        <f t="shared" si="262"/>
        <v>14734.899999999998</v>
      </c>
      <c r="I522" s="10">
        <f t="shared" si="262"/>
        <v>0</v>
      </c>
      <c r="J522" s="10">
        <f t="shared" si="262"/>
        <v>16121.800000000001</v>
      </c>
      <c r="K522" s="10">
        <f t="shared" si="262"/>
        <v>1712.5</v>
      </c>
      <c r="L522" s="10">
        <f>L523</f>
        <v>14409.300000000001</v>
      </c>
      <c r="M522" s="10">
        <f t="shared" si="262"/>
        <v>0</v>
      </c>
      <c r="N522" s="10">
        <f t="shared" si="262"/>
        <v>16327.900000000001</v>
      </c>
      <c r="O522" s="10">
        <f t="shared" si="262"/>
        <v>1712.5</v>
      </c>
      <c r="P522" s="10">
        <f t="shared" si="262"/>
        <v>14615.400000000001</v>
      </c>
      <c r="Q522" s="10">
        <f t="shared" si="262"/>
        <v>0</v>
      </c>
      <c r="R522" s="26"/>
      <c r="S522" s="81"/>
    </row>
    <row r="523" spans="1:19" s="11" customFormat="1" ht="23.25" customHeight="1">
      <c r="A523" s="42" t="s">
        <v>21</v>
      </c>
      <c r="B523" s="15" t="s">
        <v>133</v>
      </c>
      <c r="C523" s="15" t="s">
        <v>120</v>
      </c>
      <c r="D523" s="15" t="s">
        <v>271</v>
      </c>
      <c r="E523" s="15"/>
      <c r="F523" s="10">
        <f>F524+F528+F530+F532</f>
        <v>16447.399999999998</v>
      </c>
      <c r="G523" s="10">
        <f aca="true" t="shared" si="263" ref="G523:Q523">G524+G528+G530+G532</f>
        <v>1712.5</v>
      </c>
      <c r="H523" s="10">
        <f t="shared" si="263"/>
        <v>14734.899999999998</v>
      </c>
      <c r="I523" s="10">
        <f t="shared" si="263"/>
        <v>0</v>
      </c>
      <c r="J523" s="10">
        <f t="shared" si="263"/>
        <v>16121.800000000001</v>
      </c>
      <c r="K523" s="10">
        <f t="shared" si="263"/>
        <v>1712.5</v>
      </c>
      <c r="L523" s="10">
        <f t="shared" si="263"/>
        <v>14409.300000000001</v>
      </c>
      <c r="M523" s="10">
        <f t="shared" si="263"/>
        <v>0</v>
      </c>
      <c r="N523" s="10">
        <f t="shared" si="263"/>
        <v>16327.900000000001</v>
      </c>
      <c r="O523" s="10">
        <f t="shared" si="263"/>
        <v>1712.5</v>
      </c>
      <c r="P523" s="10">
        <f t="shared" si="263"/>
        <v>14615.400000000001</v>
      </c>
      <c r="Q523" s="10">
        <f t="shared" si="263"/>
        <v>0</v>
      </c>
      <c r="R523" s="26"/>
      <c r="S523" s="81"/>
    </row>
    <row r="524" spans="1:19" s="11" customFormat="1" ht="18.75">
      <c r="A524" s="42" t="s">
        <v>135</v>
      </c>
      <c r="B524" s="15" t="s">
        <v>133</v>
      </c>
      <c r="C524" s="15" t="s">
        <v>120</v>
      </c>
      <c r="D524" s="15" t="s">
        <v>272</v>
      </c>
      <c r="E524" s="15"/>
      <c r="F524" s="10">
        <f>F525+F526+F527</f>
        <v>11298.699999999999</v>
      </c>
      <c r="G524" s="10">
        <f aca="true" t="shared" si="264" ref="G524:Q524">G525+G526+G527</f>
        <v>0</v>
      </c>
      <c r="H524" s="10">
        <f t="shared" si="264"/>
        <v>11298.699999999999</v>
      </c>
      <c r="I524" s="10">
        <f t="shared" si="264"/>
        <v>0</v>
      </c>
      <c r="J524" s="10">
        <f t="shared" si="264"/>
        <v>11511.7</v>
      </c>
      <c r="K524" s="10">
        <f t="shared" si="264"/>
        <v>0</v>
      </c>
      <c r="L524" s="10">
        <f t="shared" si="264"/>
        <v>11511.7</v>
      </c>
      <c r="M524" s="10">
        <f t="shared" si="264"/>
        <v>0</v>
      </c>
      <c r="N524" s="10">
        <f t="shared" si="264"/>
        <v>11717.800000000001</v>
      </c>
      <c r="O524" s="10">
        <f t="shared" si="264"/>
        <v>0</v>
      </c>
      <c r="P524" s="10">
        <f t="shared" si="264"/>
        <v>11717.800000000001</v>
      </c>
      <c r="Q524" s="10">
        <f t="shared" si="264"/>
        <v>0</v>
      </c>
      <c r="R524" s="26"/>
      <c r="S524" s="81"/>
    </row>
    <row r="525" spans="1:19" s="11" customFormat="1" ht="18.75">
      <c r="A525" s="42" t="s">
        <v>675</v>
      </c>
      <c r="B525" s="15" t="s">
        <v>133</v>
      </c>
      <c r="C525" s="15" t="s">
        <v>120</v>
      </c>
      <c r="D525" s="15" t="s">
        <v>272</v>
      </c>
      <c r="E525" s="15" t="s">
        <v>152</v>
      </c>
      <c r="F525" s="10">
        <f>G525+H525+I525</f>
        <v>9208.4</v>
      </c>
      <c r="G525" s="10"/>
      <c r="H525" s="10">
        <f>9209.1-0.7</f>
        <v>9208.4</v>
      </c>
      <c r="I525" s="10"/>
      <c r="J525" s="10">
        <f>K525+L525+M525</f>
        <v>9841.6</v>
      </c>
      <c r="K525" s="10"/>
      <c r="L525" s="10">
        <v>9841.6</v>
      </c>
      <c r="M525" s="10"/>
      <c r="N525" s="10">
        <f>O525+P525+Q525</f>
        <v>10047.7</v>
      </c>
      <c r="O525" s="82"/>
      <c r="P525" s="82">
        <v>10047.7</v>
      </c>
      <c r="Q525" s="82"/>
      <c r="R525" s="26"/>
      <c r="S525" s="81"/>
    </row>
    <row r="526" spans="1:19" s="11" customFormat="1" ht="37.5">
      <c r="A526" s="42" t="s">
        <v>92</v>
      </c>
      <c r="B526" s="15" t="s">
        <v>133</v>
      </c>
      <c r="C526" s="15" t="s">
        <v>120</v>
      </c>
      <c r="D526" s="15" t="s">
        <v>272</v>
      </c>
      <c r="E526" s="15" t="s">
        <v>177</v>
      </c>
      <c r="F526" s="10">
        <f>G526+H526+I526</f>
        <v>2068.9</v>
      </c>
      <c r="G526" s="10"/>
      <c r="H526" s="10">
        <v>2068.9</v>
      </c>
      <c r="I526" s="10"/>
      <c r="J526" s="10">
        <f>K526+L526+M526</f>
        <v>1645.1</v>
      </c>
      <c r="K526" s="10"/>
      <c r="L526" s="10">
        <v>1645.1</v>
      </c>
      <c r="M526" s="10"/>
      <c r="N526" s="10">
        <f>O526+P526+Q526</f>
        <v>1645.1</v>
      </c>
      <c r="O526" s="82"/>
      <c r="P526" s="82">
        <v>1645.1</v>
      </c>
      <c r="Q526" s="82"/>
      <c r="R526" s="26"/>
      <c r="S526" s="81"/>
    </row>
    <row r="527" spans="1:19" s="11" customFormat="1" ht="18.75">
      <c r="A527" s="42" t="s">
        <v>175</v>
      </c>
      <c r="B527" s="15" t="s">
        <v>133</v>
      </c>
      <c r="C527" s="15" t="s">
        <v>120</v>
      </c>
      <c r="D527" s="15" t="s">
        <v>272</v>
      </c>
      <c r="E527" s="15" t="s">
        <v>176</v>
      </c>
      <c r="F527" s="10">
        <f>G527+H527+I527</f>
        <v>21.4</v>
      </c>
      <c r="G527" s="10"/>
      <c r="H527" s="10">
        <f>25-3.6</f>
        <v>21.4</v>
      </c>
      <c r="I527" s="10"/>
      <c r="J527" s="10">
        <f>K527+L527+M527</f>
        <v>25</v>
      </c>
      <c r="K527" s="10"/>
      <c r="L527" s="10">
        <v>25</v>
      </c>
      <c r="M527" s="10"/>
      <c r="N527" s="10">
        <f>O527+P527+Q527</f>
        <v>25</v>
      </c>
      <c r="O527" s="82"/>
      <c r="P527" s="82">
        <v>25</v>
      </c>
      <c r="Q527" s="82"/>
      <c r="R527" s="26"/>
      <c r="S527" s="81"/>
    </row>
    <row r="528" spans="1:19" s="11" customFormat="1" ht="56.25">
      <c r="A528" s="42" t="s">
        <v>455</v>
      </c>
      <c r="B528" s="15" t="s">
        <v>133</v>
      </c>
      <c r="C528" s="15" t="s">
        <v>120</v>
      </c>
      <c r="D528" s="15" t="s">
        <v>462</v>
      </c>
      <c r="E528" s="15"/>
      <c r="F528" s="10">
        <f>F529</f>
        <v>3393.7</v>
      </c>
      <c r="G528" s="10">
        <f aca="true" t="shared" si="265" ref="G528:Q528">G529</f>
        <v>0</v>
      </c>
      <c r="H528" s="10">
        <f t="shared" si="265"/>
        <v>3393.7</v>
      </c>
      <c r="I528" s="10">
        <f t="shared" si="265"/>
        <v>0</v>
      </c>
      <c r="J528" s="10">
        <f t="shared" si="265"/>
        <v>2803.4</v>
      </c>
      <c r="K528" s="10">
        <f t="shared" si="265"/>
        <v>0</v>
      </c>
      <c r="L528" s="10">
        <f t="shared" si="265"/>
        <v>2803.4</v>
      </c>
      <c r="M528" s="10">
        <f t="shared" si="265"/>
        <v>0</v>
      </c>
      <c r="N528" s="10">
        <f t="shared" si="265"/>
        <v>2803.4</v>
      </c>
      <c r="O528" s="10">
        <f t="shared" si="265"/>
        <v>0</v>
      </c>
      <c r="P528" s="10">
        <f t="shared" si="265"/>
        <v>2803.4</v>
      </c>
      <c r="Q528" s="10">
        <f t="shared" si="265"/>
        <v>0</v>
      </c>
      <c r="R528" s="26"/>
      <c r="S528" s="81"/>
    </row>
    <row r="529" spans="1:19" s="11" customFormat="1" ht="18.75">
      <c r="A529" s="42" t="s">
        <v>675</v>
      </c>
      <c r="B529" s="15" t="s">
        <v>133</v>
      </c>
      <c r="C529" s="15" t="s">
        <v>120</v>
      </c>
      <c r="D529" s="15" t="s">
        <v>462</v>
      </c>
      <c r="E529" s="15" t="s">
        <v>152</v>
      </c>
      <c r="F529" s="10">
        <f>G529+H529+I529</f>
        <v>3393.7</v>
      </c>
      <c r="G529" s="10"/>
      <c r="H529" s="10">
        <v>3393.7</v>
      </c>
      <c r="I529" s="10"/>
      <c r="J529" s="10">
        <f>K529+L529+M529</f>
        <v>2803.4</v>
      </c>
      <c r="K529" s="10"/>
      <c r="L529" s="10">
        <v>2803.4</v>
      </c>
      <c r="M529" s="10"/>
      <c r="N529" s="10">
        <f>O529+P529+Q529</f>
        <v>2803.4</v>
      </c>
      <c r="O529" s="82"/>
      <c r="P529" s="82">
        <v>2803.4</v>
      </c>
      <c r="Q529" s="82"/>
      <c r="R529" s="26"/>
      <c r="S529" s="81"/>
    </row>
    <row r="530" spans="1:19" s="11" customFormat="1" ht="18.75">
      <c r="A530" s="42" t="s">
        <v>430</v>
      </c>
      <c r="B530" s="15" t="s">
        <v>133</v>
      </c>
      <c r="C530" s="15" t="s">
        <v>120</v>
      </c>
      <c r="D530" s="15" t="s">
        <v>429</v>
      </c>
      <c r="E530" s="15"/>
      <c r="F530" s="10">
        <f>F531</f>
        <v>340</v>
      </c>
      <c r="G530" s="10">
        <f aca="true" t="shared" si="266" ref="G530:Q530">G531</f>
        <v>340</v>
      </c>
      <c r="H530" s="10">
        <f t="shared" si="266"/>
        <v>0</v>
      </c>
      <c r="I530" s="10">
        <f t="shared" si="266"/>
        <v>0</v>
      </c>
      <c r="J530" s="10">
        <f t="shared" si="266"/>
        <v>340</v>
      </c>
      <c r="K530" s="10">
        <f t="shared" si="266"/>
        <v>340</v>
      </c>
      <c r="L530" s="10">
        <f t="shared" si="266"/>
        <v>0</v>
      </c>
      <c r="M530" s="10">
        <f t="shared" si="266"/>
        <v>0</v>
      </c>
      <c r="N530" s="10">
        <f t="shared" si="266"/>
        <v>340</v>
      </c>
      <c r="O530" s="10">
        <f t="shared" si="266"/>
        <v>340</v>
      </c>
      <c r="P530" s="10">
        <f t="shared" si="266"/>
        <v>0</v>
      </c>
      <c r="Q530" s="10">
        <f t="shared" si="266"/>
        <v>0</v>
      </c>
      <c r="R530" s="26"/>
      <c r="S530" s="81"/>
    </row>
    <row r="531" spans="1:19" s="11" customFormat="1" ht="37.5">
      <c r="A531" s="42" t="s">
        <v>92</v>
      </c>
      <c r="B531" s="15" t="s">
        <v>133</v>
      </c>
      <c r="C531" s="15" t="s">
        <v>120</v>
      </c>
      <c r="D531" s="15" t="s">
        <v>429</v>
      </c>
      <c r="E531" s="15" t="s">
        <v>177</v>
      </c>
      <c r="F531" s="10">
        <f>G531+H531+I531</f>
        <v>340</v>
      </c>
      <c r="G531" s="10">
        <v>340</v>
      </c>
      <c r="H531" s="10"/>
      <c r="I531" s="10"/>
      <c r="J531" s="10">
        <f>K531+L531+M531</f>
        <v>340</v>
      </c>
      <c r="K531" s="10">
        <v>340</v>
      </c>
      <c r="L531" s="10"/>
      <c r="M531" s="10"/>
      <c r="N531" s="10">
        <f>O531+P531+Q531</f>
        <v>340</v>
      </c>
      <c r="O531" s="82">
        <v>340</v>
      </c>
      <c r="P531" s="82"/>
      <c r="Q531" s="82"/>
      <c r="R531" s="26"/>
      <c r="S531" s="81"/>
    </row>
    <row r="532" spans="1:19" s="11" customFormat="1" ht="37.5">
      <c r="A532" s="42" t="s">
        <v>505</v>
      </c>
      <c r="B532" s="15" t="s">
        <v>133</v>
      </c>
      <c r="C532" s="15" t="s">
        <v>120</v>
      </c>
      <c r="D532" s="15" t="s">
        <v>515</v>
      </c>
      <c r="E532" s="15"/>
      <c r="F532" s="10">
        <f>F533</f>
        <v>1415</v>
      </c>
      <c r="G532" s="10">
        <f aca="true" t="shared" si="267" ref="G532:Q532">G533</f>
        <v>1372.5</v>
      </c>
      <c r="H532" s="10">
        <f t="shared" si="267"/>
        <v>42.5</v>
      </c>
      <c r="I532" s="10">
        <f t="shared" si="267"/>
        <v>0</v>
      </c>
      <c r="J532" s="10">
        <f t="shared" si="267"/>
        <v>1466.7</v>
      </c>
      <c r="K532" s="10">
        <f t="shared" si="267"/>
        <v>1372.5</v>
      </c>
      <c r="L532" s="10">
        <f>L533</f>
        <v>94.2</v>
      </c>
      <c r="M532" s="10">
        <f t="shared" si="267"/>
        <v>0</v>
      </c>
      <c r="N532" s="10">
        <f t="shared" si="267"/>
        <v>1466.7</v>
      </c>
      <c r="O532" s="10">
        <f t="shared" si="267"/>
        <v>1372.5</v>
      </c>
      <c r="P532" s="10">
        <f t="shared" si="267"/>
        <v>94.2</v>
      </c>
      <c r="Q532" s="10">
        <f t="shared" si="267"/>
        <v>0</v>
      </c>
      <c r="R532" s="26"/>
      <c r="S532" s="81"/>
    </row>
    <row r="533" spans="1:19" s="11" customFormat="1" ht="37.5">
      <c r="A533" s="42" t="s">
        <v>92</v>
      </c>
      <c r="B533" s="15" t="s">
        <v>133</v>
      </c>
      <c r="C533" s="15" t="s">
        <v>120</v>
      </c>
      <c r="D533" s="15" t="s">
        <v>516</v>
      </c>
      <c r="E533" s="15" t="s">
        <v>177</v>
      </c>
      <c r="F533" s="10">
        <f>G533+H533+I533</f>
        <v>1415</v>
      </c>
      <c r="G533" s="10">
        <v>1372.5</v>
      </c>
      <c r="H533" s="10">
        <v>42.5</v>
      </c>
      <c r="I533" s="10"/>
      <c r="J533" s="10">
        <f>K533+L533+M533</f>
        <v>1466.7</v>
      </c>
      <c r="K533" s="84">
        <v>1372.5</v>
      </c>
      <c r="L533" s="10">
        <v>94.2</v>
      </c>
      <c r="M533" s="10"/>
      <c r="N533" s="10">
        <f>O533+P533+Q533</f>
        <v>1466.7</v>
      </c>
      <c r="O533" s="84">
        <v>1372.5</v>
      </c>
      <c r="P533" s="84">
        <v>94.2</v>
      </c>
      <c r="Q533" s="84"/>
      <c r="R533" s="26"/>
      <c r="S533" s="81"/>
    </row>
    <row r="534" spans="1:19" s="11" customFormat="1" ht="37.5">
      <c r="A534" s="42" t="s">
        <v>414</v>
      </c>
      <c r="B534" s="15" t="s">
        <v>133</v>
      </c>
      <c r="C534" s="15" t="s">
        <v>120</v>
      </c>
      <c r="D534" s="15" t="s">
        <v>273</v>
      </c>
      <c r="E534" s="15"/>
      <c r="F534" s="10">
        <f>F535</f>
        <v>3536.3</v>
      </c>
      <c r="G534" s="10">
        <f aca="true" t="shared" si="268" ref="G534:Q534">G535</f>
        <v>0</v>
      </c>
      <c r="H534" s="10">
        <f t="shared" si="268"/>
        <v>3536.3</v>
      </c>
      <c r="I534" s="10">
        <f t="shared" si="268"/>
        <v>0</v>
      </c>
      <c r="J534" s="10">
        <f t="shared" si="268"/>
        <v>3451.1</v>
      </c>
      <c r="K534" s="10">
        <f t="shared" si="268"/>
        <v>0</v>
      </c>
      <c r="L534" s="10">
        <f t="shared" si="268"/>
        <v>3451.1</v>
      </c>
      <c r="M534" s="10">
        <f t="shared" si="268"/>
        <v>0</v>
      </c>
      <c r="N534" s="10">
        <f t="shared" si="268"/>
        <v>3505</v>
      </c>
      <c r="O534" s="10">
        <f t="shared" si="268"/>
        <v>0</v>
      </c>
      <c r="P534" s="10">
        <f t="shared" si="268"/>
        <v>3505</v>
      </c>
      <c r="Q534" s="10">
        <f t="shared" si="268"/>
        <v>0</v>
      </c>
      <c r="R534" s="26"/>
      <c r="S534" s="81"/>
    </row>
    <row r="535" spans="1:19" s="11" customFormat="1" ht="37.5">
      <c r="A535" s="42" t="s">
        <v>375</v>
      </c>
      <c r="B535" s="15" t="s">
        <v>133</v>
      </c>
      <c r="C535" s="15" t="s">
        <v>120</v>
      </c>
      <c r="D535" s="15" t="s">
        <v>274</v>
      </c>
      <c r="E535" s="15"/>
      <c r="F535" s="10">
        <f>F536+F538</f>
        <v>3536.3</v>
      </c>
      <c r="G535" s="10">
        <f aca="true" t="shared" si="269" ref="G535:Q535">G536+G538</f>
        <v>0</v>
      </c>
      <c r="H535" s="10">
        <f t="shared" si="269"/>
        <v>3536.3</v>
      </c>
      <c r="I535" s="10">
        <f t="shared" si="269"/>
        <v>0</v>
      </c>
      <c r="J535" s="10">
        <f t="shared" si="269"/>
        <v>3451.1</v>
      </c>
      <c r="K535" s="10">
        <f t="shared" si="269"/>
        <v>0</v>
      </c>
      <c r="L535" s="10">
        <f t="shared" si="269"/>
        <v>3451.1</v>
      </c>
      <c r="M535" s="10">
        <f t="shared" si="269"/>
        <v>0</v>
      </c>
      <c r="N535" s="10">
        <f t="shared" si="269"/>
        <v>3505</v>
      </c>
      <c r="O535" s="10">
        <f t="shared" si="269"/>
        <v>0</v>
      </c>
      <c r="P535" s="10">
        <f t="shared" si="269"/>
        <v>3505</v>
      </c>
      <c r="Q535" s="10">
        <f t="shared" si="269"/>
        <v>0</v>
      </c>
      <c r="R535" s="26"/>
      <c r="S535" s="81"/>
    </row>
    <row r="536" spans="1:19" s="11" customFormat="1" ht="18.75">
      <c r="A536" s="42" t="s">
        <v>374</v>
      </c>
      <c r="B536" s="15" t="s">
        <v>133</v>
      </c>
      <c r="C536" s="15" t="s">
        <v>120</v>
      </c>
      <c r="D536" s="15" t="s">
        <v>373</v>
      </c>
      <c r="E536" s="15"/>
      <c r="F536" s="10">
        <f>F537</f>
        <v>2807.3</v>
      </c>
      <c r="G536" s="10">
        <f aca="true" t="shared" si="270" ref="G536:Q536">G537</f>
        <v>0</v>
      </c>
      <c r="H536" s="10">
        <f t="shared" si="270"/>
        <v>2807.3</v>
      </c>
      <c r="I536" s="10">
        <f t="shared" si="270"/>
        <v>0</v>
      </c>
      <c r="J536" s="10">
        <f t="shared" si="270"/>
        <v>2840.6</v>
      </c>
      <c r="K536" s="10">
        <f t="shared" si="270"/>
        <v>0</v>
      </c>
      <c r="L536" s="10">
        <f t="shared" si="270"/>
        <v>2840.6</v>
      </c>
      <c r="M536" s="10">
        <f t="shared" si="270"/>
        <v>0</v>
      </c>
      <c r="N536" s="10">
        <f t="shared" si="270"/>
        <v>2894.5</v>
      </c>
      <c r="O536" s="10">
        <f t="shared" si="270"/>
        <v>0</v>
      </c>
      <c r="P536" s="10">
        <f t="shared" si="270"/>
        <v>2894.5</v>
      </c>
      <c r="Q536" s="10">
        <f t="shared" si="270"/>
        <v>0</v>
      </c>
      <c r="R536" s="26"/>
      <c r="S536" s="81"/>
    </row>
    <row r="537" spans="1:19" s="11" customFormat="1" ht="18.75">
      <c r="A537" s="42" t="s">
        <v>190</v>
      </c>
      <c r="B537" s="15" t="s">
        <v>133</v>
      </c>
      <c r="C537" s="15" t="s">
        <v>120</v>
      </c>
      <c r="D537" s="15" t="s">
        <v>373</v>
      </c>
      <c r="E537" s="15" t="s">
        <v>189</v>
      </c>
      <c r="F537" s="10">
        <f>G537+H537+I537</f>
        <v>2807.3</v>
      </c>
      <c r="G537" s="10"/>
      <c r="H537" s="10">
        <v>2807.3</v>
      </c>
      <c r="I537" s="10"/>
      <c r="J537" s="10">
        <f>K537+L537+M537</f>
        <v>2840.6</v>
      </c>
      <c r="K537" s="10"/>
      <c r="L537" s="10">
        <v>2840.6</v>
      </c>
      <c r="M537" s="10"/>
      <c r="N537" s="10">
        <f>O537+P537+Q537</f>
        <v>2894.5</v>
      </c>
      <c r="O537" s="82"/>
      <c r="P537" s="82">
        <v>2894.5</v>
      </c>
      <c r="Q537" s="82"/>
      <c r="R537" s="26"/>
      <c r="S537" s="81"/>
    </row>
    <row r="538" spans="1:19" s="11" customFormat="1" ht="56.25">
      <c r="A538" s="42" t="s">
        <v>455</v>
      </c>
      <c r="B538" s="15" t="s">
        <v>133</v>
      </c>
      <c r="C538" s="15" t="s">
        <v>120</v>
      </c>
      <c r="D538" s="15" t="s">
        <v>463</v>
      </c>
      <c r="E538" s="15"/>
      <c r="F538" s="10">
        <f>F539</f>
        <v>729</v>
      </c>
      <c r="G538" s="10">
        <f aca="true" t="shared" si="271" ref="G538:Q538">G539</f>
        <v>0</v>
      </c>
      <c r="H538" s="10">
        <f t="shared" si="271"/>
        <v>729</v>
      </c>
      <c r="I538" s="10">
        <f t="shared" si="271"/>
        <v>0</v>
      </c>
      <c r="J538" s="10">
        <f t="shared" si="271"/>
        <v>610.5</v>
      </c>
      <c r="K538" s="10">
        <f t="shared" si="271"/>
        <v>0</v>
      </c>
      <c r="L538" s="10">
        <f t="shared" si="271"/>
        <v>610.5</v>
      </c>
      <c r="M538" s="10">
        <f t="shared" si="271"/>
        <v>0</v>
      </c>
      <c r="N538" s="10">
        <f t="shared" si="271"/>
        <v>610.5</v>
      </c>
      <c r="O538" s="10">
        <f t="shared" si="271"/>
        <v>0</v>
      </c>
      <c r="P538" s="10">
        <f t="shared" si="271"/>
        <v>610.5</v>
      </c>
      <c r="Q538" s="10">
        <f t="shared" si="271"/>
        <v>0</v>
      </c>
      <c r="R538" s="26"/>
      <c r="S538" s="81"/>
    </row>
    <row r="539" spans="1:19" s="11" customFormat="1" ht="18.75">
      <c r="A539" s="42" t="s">
        <v>190</v>
      </c>
      <c r="B539" s="15" t="s">
        <v>133</v>
      </c>
      <c r="C539" s="15" t="s">
        <v>120</v>
      </c>
      <c r="D539" s="15" t="s">
        <v>463</v>
      </c>
      <c r="E539" s="15" t="s">
        <v>189</v>
      </c>
      <c r="F539" s="10">
        <f>G539+H539+I539</f>
        <v>729</v>
      </c>
      <c r="G539" s="10"/>
      <c r="H539" s="10">
        <v>729</v>
      </c>
      <c r="I539" s="10"/>
      <c r="J539" s="10">
        <f>K539+L539+M539</f>
        <v>610.5</v>
      </c>
      <c r="K539" s="10"/>
      <c r="L539" s="10">
        <v>610.5</v>
      </c>
      <c r="M539" s="10"/>
      <c r="N539" s="10">
        <f>O539+P539+Q539</f>
        <v>610.5</v>
      </c>
      <c r="O539" s="82"/>
      <c r="P539" s="82">
        <v>610.5</v>
      </c>
      <c r="Q539" s="82"/>
      <c r="R539" s="26"/>
      <c r="S539" s="81"/>
    </row>
    <row r="540" spans="1:19" s="11" customFormat="1" ht="18.75">
      <c r="A540" s="43" t="s">
        <v>161</v>
      </c>
      <c r="B540" s="12" t="s">
        <v>133</v>
      </c>
      <c r="C540" s="12" t="s">
        <v>121</v>
      </c>
      <c r="D540" s="12"/>
      <c r="E540" s="12"/>
      <c r="F540" s="13">
        <f>F541+F554+F559</f>
        <v>4323.2</v>
      </c>
      <c r="G540" s="13">
        <f aca="true" t="shared" si="272" ref="G540:Q540">G542+G554</f>
        <v>0</v>
      </c>
      <c r="H540" s="13">
        <f t="shared" si="272"/>
        <v>4248.8</v>
      </c>
      <c r="I540" s="13">
        <f t="shared" si="272"/>
        <v>0</v>
      </c>
      <c r="J540" s="13">
        <f t="shared" si="272"/>
        <v>4061.5999999999995</v>
      </c>
      <c r="K540" s="13">
        <f t="shared" si="272"/>
        <v>0</v>
      </c>
      <c r="L540" s="13">
        <f t="shared" si="272"/>
        <v>4061.5999999999995</v>
      </c>
      <c r="M540" s="13">
        <f t="shared" si="272"/>
        <v>0</v>
      </c>
      <c r="N540" s="13">
        <f t="shared" si="272"/>
        <v>4061.5999999999995</v>
      </c>
      <c r="O540" s="13">
        <f t="shared" si="272"/>
        <v>0</v>
      </c>
      <c r="P540" s="13">
        <f t="shared" si="272"/>
        <v>4061.5999999999995</v>
      </c>
      <c r="Q540" s="13">
        <f t="shared" si="272"/>
        <v>0</v>
      </c>
      <c r="R540" s="26"/>
      <c r="S540" s="81"/>
    </row>
    <row r="541" spans="1:19" s="11" customFormat="1" ht="48" customHeight="1">
      <c r="A541" s="42" t="s">
        <v>626</v>
      </c>
      <c r="B541" s="15" t="s">
        <v>133</v>
      </c>
      <c r="C541" s="15" t="s">
        <v>121</v>
      </c>
      <c r="D541" s="15" t="s">
        <v>263</v>
      </c>
      <c r="E541" s="15"/>
      <c r="F541" s="10">
        <f>F542</f>
        <v>4241.8</v>
      </c>
      <c r="G541" s="10">
        <f aca="true" t="shared" si="273" ref="G541:Q541">G542</f>
        <v>0</v>
      </c>
      <c r="H541" s="10">
        <f t="shared" si="273"/>
        <v>4241.8</v>
      </c>
      <c r="I541" s="10">
        <f t="shared" si="273"/>
        <v>0</v>
      </c>
      <c r="J541" s="10">
        <f t="shared" si="273"/>
        <v>4054.5999999999995</v>
      </c>
      <c r="K541" s="10">
        <f t="shared" si="273"/>
        <v>0</v>
      </c>
      <c r="L541" s="10">
        <f t="shared" si="273"/>
        <v>4054.5999999999995</v>
      </c>
      <c r="M541" s="10">
        <f t="shared" si="273"/>
        <v>0</v>
      </c>
      <c r="N541" s="10">
        <f t="shared" si="273"/>
        <v>4054.5999999999995</v>
      </c>
      <c r="O541" s="10">
        <f t="shared" si="273"/>
        <v>0</v>
      </c>
      <c r="P541" s="10">
        <f t="shared" si="273"/>
        <v>4054.5999999999995</v>
      </c>
      <c r="Q541" s="10">
        <f t="shared" si="273"/>
        <v>0</v>
      </c>
      <c r="R541" s="26"/>
      <c r="S541" s="81"/>
    </row>
    <row r="542" spans="1:19" s="11" customFormat="1" ht="37.5">
      <c r="A542" s="42" t="s">
        <v>223</v>
      </c>
      <c r="B542" s="15" t="s">
        <v>133</v>
      </c>
      <c r="C542" s="15" t="s">
        <v>121</v>
      </c>
      <c r="D542" s="15" t="s">
        <v>370</v>
      </c>
      <c r="E542" s="15"/>
      <c r="F542" s="10">
        <f aca="true" t="shared" si="274" ref="F542:Q542">F543+F549</f>
        <v>4241.8</v>
      </c>
      <c r="G542" s="10">
        <f t="shared" si="274"/>
        <v>0</v>
      </c>
      <c r="H542" s="10">
        <f t="shared" si="274"/>
        <v>4241.8</v>
      </c>
      <c r="I542" s="10">
        <f t="shared" si="274"/>
        <v>0</v>
      </c>
      <c r="J542" s="10">
        <f t="shared" si="274"/>
        <v>4054.5999999999995</v>
      </c>
      <c r="K542" s="10">
        <f t="shared" si="274"/>
        <v>0</v>
      </c>
      <c r="L542" s="10">
        <f t="shared" si="274"/>
        <v>4054.5999999999995</v>
      </c>
      <c r="M542" s="10">
        <f t="shared" si="274"/>
        <v>0</v>
      </c>
      <c r="N542" s="10">
        <f t="shared" si="274"/>
        <v>4054.5999999999995</v>
      </c>
      <c r="O542" s="10">
        <f t="shared" si="274"/>
        <v>0</v>
      </c>
      <c r="P542" s="10">
        <f t="shared" si="274"/>
        <v>4054.5999999999995</v>
      </c>
      <c r="Q542" s="10">
        <f t="shared" si="274"/>
        <v>0</v>
      </c>
      <c r="R542" s="26"/>
      <c r="S542" s="81"/>
    </row>
    <row r="543" spans="1:19" s="11" customFormat="1" ht="56.25">
      <c r="A543" s="42" t="s">
        <v>335</v>
      </c>
      <c r="B543" s="15" t="s">
        <v>133</v>
      </c>
      <c r="C543" s="15" t="s">
        <v>121</v>
      </c>
      <c r="D543" s="15" t="s">
        <v>371</v>
      </c>
      <c r="E543" s="15"/>
      <c r="F543" s="10">
        <f aca="true" t="shared" si="275" ref="F543:Q543">F544+F547</f>
        <v>1228.8000000000002</v>
      </c>
      <c r="G543" s="10">
        <f t="shared" si="275"/>
        <v>0</v>
      </c>
      <c r="H543" s="10">
        <f t="shared" si="275"/>
        <v>1228.8000000000002</v>
      </c>
      <c r="I543" s="10">
        <f t="shared" si="275"/>
        <v>0</v>
      </c>
      <c r="J543" s="10">
        <f t="shared" si="275"/>
        <v>1144.7</v>
      </c>
      <c r="K543" s="10">
        <f t="shared" si="275"/>
        <v>0</v>
      </c>
      <c r="L543" s="10">
        <f t="shared" si="275"/>
        <v>1144.7</v>
      </c>
      <c r="M543" s="10">
        <f t="shared" si="275"/>
        <v>0</v>
      </c>
      <c r="N543" s="10">
        <f t="shared" si="275"/>
        <v>1144.7</v>
      </c>
      <c r="O543" s="10">
        <f t="shared" si="275"/>
        <v>0</v>
      </c>
      <c r="P543" s="10">
        <f t="shared" si="275"/>
        <v>1144.7</v>
      </c>
      <c r="Q543" s="10">
        <f t="shared" si="275"/>
        <v>0</v>
      </c>
      <c r="R543" s="26"/>
      <c r="S543" s="81"/>
    </row>
    <row r="544" spans="1:19" s="11" customFormat="1" ht="21.75" customHeight="1">
      <c r="A544" s="42" t="s">
        <v>188</v>
      </c>
      <c r="B544" s="15" t="s">
        <v>133</v>
      </c>
      <c r="C544" s="15" t="s">
        <v>121</v>
      </c>
      <c r="D544" s="15" t="s">
        <v>372</v>
      </c>
      <c r="E544" s="15"/>
      <c r="F544" s="10">
        <f>F545+F546</f>
        <v>941.4000000000001</v>
      </c>
      <c r="G544" s="10">
        <f aca="true" t="shared" si="276" ref="G544:Q544">G545+G546</f>
        <v>0</v>
      </c>
      <c r="H544" s="10">
        <f t="shared" si="276"/>
        <v>941.4000000000001</v>
      </c>
      <c r="I544" s="10">
        <f t="shared" si="276"/>
        <v>0</v>
      </c>
      <c r="J544" s="10">
        <f t="shared" si="276"/>
        <v>890.2</v>
      </c>
      <c r="K544" s="10">
        <f t="shared" si="276"/>
        <v>0</v>
      </c>
      <c r="L544" s="10">
        <f t="shared" si="276"/>
        <v>890.2</v>
      </c>
      <c r="M544" s="10">
        <f t="shared" si="276"/>
        <v>0</v>
      </c>
      <c r="N544" s="10">
        <f t="shared" si="276"/>
        <v>890.2</v>
      </c>
      <c r="O544" s="10">
        <f t="shared" si="276"/>
        <v>0</v>
      </c>
      <c r="P544" s="10">
        <f t="shared" si="276"/>
        <v>890.2</v>
      </c>
      <c r="Q544" s="10">
        <f t="shared" si="276"/>
        <v>0</v>
      </c>
      <c r="R544" s="26"/>
      <c r="S544" s="81"/>
    </row>
    <row r="545" spans="1:19" s="11" customFormat="1" ht="37.5">
      <c r="A545" s="42" t="s">
        <v>173</v>
      </c>
      <c r="B545" s="15" t="s">
        <v>133</v>
      </c>
      <c r="C545" s="15" t="s">
        <v>121</v>
      </c>
      <c r="D545" s="15" t="s">
        <v>372</v>
      </c>
      <c r="E545" s="15" t="s">
        <v>174</v>
      </c>
      <c r="F545" s="10">
        <v>835.7</v>
      </c>
      <c r="G545" s="10"/>
      <c r="H545" s="10">
        <v>835.7</v>
      </c>
      <c r="I545" s="10"/>
      <c r="J545" s="10">
        <f>K545+L545+M545</f>
        <v>824.5</v>
      </c>
      <c r="K545" s="10"/>
      <c r="L545" s="10">
        <v>824.5</v>
      </c>
      <c r="M545" s="10"/>
      <c r="N545" s="10">
        <f>O545+P545+Q545</f>
        <v>824.5</v>
      </c>
      <c r="O545" s="82"/>
      <c r="P545" s="10">
        <v>824.5</v>
      </c>
      <c r="Q545" s="82"/>
      <c r="R545" s="26"/>
      <c r="S545" s="81"/>
    </row>
    <row r="546" spans="1:19" s="11" customFormat="1" ht="37.5">
      <c r="A546" s="42" t="s">
        <v>92</v>
      </c>
      <c r="B546" s="15" t="s">
        <v>133</v>
      </c>
      <c r="C546" s="15" t="s">
        <v>121</v>
      </c>
      <c r="D546" s="15" t="s">
        <v>372</v>
      </c>
      <c r="E546" s="15" t="s">
        <v>177</v>
      </c>
      <c r="F546" s="10">
        <f>G546+H546+I546</f>
        <v>105.7</v>
      </c>
      <c r="G546" s="10"/>
      <c r="H546" s="10">
        <v>105.7</v>
      </c>
      <c r="I546" s="10"/>
      <c r="J546" s="10">
        <f>K546+L546+M546</f>
        <v>65.7</v>
      </c>
      <c r="K546" s="10"/>
      <c r="L546" s="10">
        <v>65.7</v>
      </c>
      <c r="M546" s="10"/>
      <c r="N546" s="10">
        <f>O546+P546+Q546</f>
        <v>65.7</v>
      </c>
      <c r="O546" s="82"/>
      <c r="P546" s="10">
        <v>65.7</v>
      </c>
      <c r="Q546" s="82"/>
      <c r="R546" s="26"/>
      <c r="S546" s="81"/>
    </row>
    <row r="547" spans="1:19" s="11" customFormat="1" ht="60" customHeight="1">
      <c r="A547" s="42" t="s">
        <v>455</v>
      </c>
      <c r="B547" s="15" t="s">
        <v>133</v>
      </c>
      <c r="C547" s="15" t="s">
        <v>121</v>
      </c>
      <c r="D547" s="15" t="s">
        <v>467</v>
      </c>
      <c r="E547" s="15"/>
      <c r="F547" s="10">
        <f>F548</f>
        <v>287.4</v>
      </c>
      <c r="G547" s="10">
        <f aca="true" t="shared" si="277" ref="G547:Q547">G548</f>
        <v>0</v>
      </c>
      <c r="H547" s="10">
        <f t="shared" si="277"/>
        <v>287.4</v>
      </c>
      <c r="I547" s="10">
        <f t="shared" si="277"/>
        <v>0</v>
      </c>
      <c r="J547" s="10">
        <f t="shared" si="277"/>
        <v>254.5</v>
      </c>
      <c r="K547" s="10">
        <f t="shared" si="277"/>
        <v>0</v>
      </c>
      <c r="L547" s="10">
        <f t="shared" si="277"/>
        <v>254.5</v>
      </c>
      <c r="M547" s="10">
        <f t="shared" si="277"/>
        <v>0</v>
      </c>
      <c r="N547" s="10">
        <f t="shared" si="277"/>
        <v>254.5</v>
      </c>
      <c r="O547" s="10">
        <f t="shared" si="277"/>
        <v>0</v>
      </c>
      <c r="P547" s="10">
        <f t="shared" si="277"/>
        <v>254.5</v>
      </c>
      <c r="Q547" s="10">
        <f t="shared" si="277"/>
        <v>0</v>
      </c>
      <c r="R547" s="26"/>
      <c r="S547" s="81"/>
    </row>
    <row r="548" spans="1:19" s="11" customFormat="1" ht="37.5">
      <c r="A548" s="42" t="s">
        <v>173</v>
      </c>
      <c r="B548" s="15" t="s">
        <v>133</v>
      </c>
      <c r="C548" s="15" t="s">
        <v>121</v>
      </c>
      <c r="D548" s="15" t="s">
        <v>467</v>
      </c>
      <c r="E548" s="15" t="s">
        <v>174</v>
      </c>
      <c r="F548" s="10">
        <f>G548+H548+I548</f>
        <v>287.4</v>
      </c>
      <c r="G548" s="10"/>
      <c r="H548" s="10">
        <v>287.4</v>
      </c>
      <c r="I548" s="10"/>
      <c r="J548" s="10">
        <f>K548+L548+M548</f>
        <v>254.5</v>
      </c>
      <c r="K548" s="10"/>
      <c r="L548" s="10">
        <v>254.5</v>
      </c>
      <c r="M548" s="10"/>
      <c r="N548" s="10">
        <f>O548+P548+Q548</f>
        <v>254.5</v>
      </c>
      <c r="O548" s="82"/>
      <c r="P548" s="82">
        <v>254.5</v>
      </c>
      <c r="Q548" s="82"/>
      <c r="R548" s="26"/>
      <c r="S548" s="81"/>
    </row>
    <row r="549" spans="1:19" s="11" customFormat="1" ht="40.5" customHeight="1">
      <c r="A549" s="42" t="s">
        <v>396</v>
      </c>
      <c r="B549" s="15" t="s">
        <v>133</v>
      </c>
      <c r="C549" s="15" t="s">
        <v>121</v>
      </c>
      <c r="D549" s="15" t="s">
        <v>395</v>
      </c>
      <c r="E549" s="15"/>
      <c r="F549" s="10">
        <f>F550+F552</f>
        <v>3013</v>
      </c>
      <c r="G549" s="10">
        <f aca="true" t="shared" si="278" ref="G549:Q549">G550+G552</f>
        <v>0</v>
      </c>
      <c r="H549" s="10">
        <f t="shared" si="278"/>
        <v>3013</v>
      </c>
      <c r="I549" s="10">
        <f t="shared" si="278"/>
        <v>0</v>
      </c>
      <c r="J549" s="10">
        <f t="shared" si="278"/>
        <v>2909.8999999999996</v>
      </c>
      <c r="K549" s="10">
        <f t="shared" si="278"/>
        <v>0</v>
      </c>
      <c r="L549" s="10">
        <f t="shared" si="278"/>
        <v>2909.8999999999996</v>
      </c>
      <c r="M549" s="10">
        <f t="shared" si="278"/>
        <v>0</v>
      </c>
      <c r="N549" s="10">
        <f t="shared" si="278"/>
        <v>2909.8999999999996</v>
      </c>
      <c r="O549" s="10">
        <f t="shared" si="278"/>
        <v>0</v>
      </c>
      <c r="P549" s="10">
        <f t="shared" si="278"/>
        <v>2909.8999999999996</v>
      </c>
      <c r="Q549" s="10">
        <f t="shared" si="278"/>
        <v>0</v>
      </c>
      <c r="R549" s="26"/>
      <c r="S549" s="81"/>
    </row>
    <row r="550" spans="1:19" s="11" customFormat="1" ht="18.75">
      <c r="A550" s="42" t="s">
        <v>393</v>
      </c>
      <c r="B550" s="15" t="s">
        <v>133</v>
      </c>
      <c r="C550" s="15" t="s">
        <v>121</v>
      </c>
      <c r="D550" s="15" t="s">
        <v>397</v>
      </c>
      <c r="E550" s="15"/>
      <c r="F550" s="10">
        <f>F551</f>
        <v>1729.6</v>
      </c>
      <c r="G550" s="10">
        <f aca="true" t="shared" si="279" ref="G550:Q550">G551</f>
        <v>0</v>
      </c>
      <c r="H550" s="10">
        <f t="shared" si="279"/>
        <v>1729.6</v>
      </c>
      <c r="I550" s="10">
        <f t="shared" si="279"/>
        <v>0</v>
      </c>
      <c r="J550" s="10">
        <f t="shared" si="279"/>
        <v>1729.6</v>
      </c>
      <c r="K550" s="10">
        <f t="shared" si="279"/>
        <v>0</v>
      </c>
      <c r="L550" s="10">
        <f t="shared" si="279"/>
        <v>1729.6</v>
      </c>
      <c r="M550" s="10">
        <f t="shared" si="279"/>
        <v>0</v>
      </c>
      <c r="N550" s="10">
        <f t="shared" si="279"/>
        <v>1729.6</v>
      </c>
      <c r="O550" s="10">
        <f t="shared" si="279"/>
        <v>0</v>
      </c>
      <c r="P550" s="10">
        <f t="shared" si="279"/>
        <v>1729.6</v>
      </c>
      <c r="Q550" s="10">
        <f t="shared" si="279"/>
        <v>0</v>
      </c>
      <c r="R550" s="26"/>
      <c r="S550" s="81"/>
    </row>
    <row r="551" spans="1:19" s="11" customFormat="1" ht="18.75">
      <c r="A551" s="42" t="s">
        <v>675</v>
      </c>
      <c r="B551" s="15" t="s">
        <v>133</v>
      </c>
      <c r="C551" s="15" t="s">
        <v>121</v>
      </c>
      <c r="D551" s="15" t="s">
        <v>397</v>
      </c>
      <c r="E551" s="15" t="s">
        <v>152</v>
      </c>
      <c r="F551" s="10">
        <f>G551+H551+I551</f>
        <v>1729.6</v>
      </c>
      <c r="G551" s="10"/>
      <c r="H551" s="10">
        <v>1729.6</v>
      </c>
      <c r="I551" s="10"/>
      <c r="J551" s="10">
        <f>K551+L551+M551</f>
        <v>1729.6</v>
      </c>
      <c r="K551" s="10"/>
      <c r="L551" s="10">
        <v>1729.6</v>
      </c>
      <c r="M551" s="10"/>
      <c r="N551" s="10">
        <f>O551+P551+Q551</f>
        <v>1729.6</v>
      </c>
      <c r="O551" s="18"/>
      <c r="P551" s="18">
        <v>1729.6</v>
      </c>
      <c r="Q551" s="18"/>
      <c r="R551" s="26"/>
      <c r="S551" s="81"/>
    </row>
    <row r="552" spans="1:19" s="11" customFormat="1" ht="56.25">
      <c r="A552" s="42" t="s">
        <v>455</v>
      </c>
      <c r="B552" s="15" t="s">
        <v>133</v>
      </c>
      <c r="C552" s="15" t="s">
        <v>121</v>
      </c>
      <c r="D552" s="15" t="s">
        <v>464</v>
      </c>
      <c r="E552" s="15"/>
      <c r="F552" s="10">
        <f>F553</f>
        <v>1283.4</v>
      </c>
      <c r="G552" s="10">
        <f aca="true" t="shared" si="280" ref="G552:Q552">G553</f>
        <v>0</v>
      </c>
      <c r="H552" s="10">
        <f t="shared" si="280"/>
        <v>1283.4</v>
      </c>
      <c r="I552" s="10">
        <f t="shared" si="280"/>
        <v>0</v>
      </c>
      <c r="J552" s="10">
        <f t="shared" si="280"/>
        <v>1180.3</v>
      </c>
      <c r="K552" s="10">
        <f t="shared" si="280"/>
        <v>0</v>
      </c>
      <c r="L552" s="10">
        <f t="shared" si="280"/>
        <v>1180.3</v>
      </c>
      <c r="M552" s="10">
        <f t="shared" si="280"/>
        <v>0</v>
      </c>
      <c r="N552" s="10">
        <f t="shared" si="280"/>
        <v>1180.3</v>
      </c>
      <c r="O552" s="10">
        <f t="shared" si="280"/>
        <v>0</v>
      </c>
      <c r="P552" s="10">
        <f t="shared" si="280"/>
        <v>1180.3</v>
      </c>
      <c r="Q552" s="10">
        <f t="shared" si="280"/>
        <v>0</v>
      </c>
      <c r="R552" s="26"/>
      <c r="S552" s="81"/>
    </row>
    <row r="553" spans="1:19" s="11" customFormat="1" ht="18.75">
      <c r="A553" s="42" t="s">
        <v>675</v>
      </c>
      <c r="B553" s="15" t="s">
        <v>133</v>
      </c>
      <c r="C553" s="15" t="s">
        <v>121</v>
      </c>
      <c r="D553" s="15" t="s">
        <v>464</v>
      </c>
      <c r="E553" s="15" t="s">
        <v>152</v>
      </c>
      <c r="F553" s="10">
        <f>G553+H553+I553</f>
        <v>1283.4</v>
      </c>
      <c r="G553" s="10"/>
      <c r="H553" s="10">
        <v>1283.4</v>
      </c>
      <c r="I553" s="10"/>
      <c r="J553" s="10">
        <f>K553+L553+M553</f>
        <v>1180.3</v>
      </c>
      <c r="K553" s="10"/>
      <c r="L553" s="10">
        <v>1180.3</v>
      </c>
      <c r="M553" s="10"/>
      <c r="N553" s="10">
        <f>O553+P553+Q553</f>
        <v>1180.3</v>
      </c>
      <c r="O553" s="18"/>
      <c r="P553" s="18">
        <v>1180.3</v>
      </c>
      <c r="Q553" s="18"/>
      <c r="R553" s="26"/>
      <c r="S553" s="81"/>
    </row>
    <row r="554" spans="1:19" s="11" customFormat="1" ht="56.25">
      <c r="A554" s="42" t="s">
        <v>538</v>
      </c>
      <c r="B554" s="15" t="s">
        <v>133</v>
      </c>
      <c r="C554" s="15" t="s">
        <v>121</v>
      </c>
      <c r="D554" s="15" t="s">
        <v>246</v>
      </c>
      <c r="E554" s="15"/>
      <c r="F554" s="10">
        <f>F555</f>
        <v>7</v>
      </c>
      <c r="G554" s="10">
        <f aca="true" t="shared" si="281" ref="G554:Q557">G555</f>
        <v>0</v>
      </c>
      <c r="H554" s="10">
        <f t="shared" si="281"/>
        <v>7</v>
      </c>
      <c r="I554" s="10">
        <f t="shared" si="281"/>
        <v>0</v>
      </c>
      <c r="J554" s="10">
        <f t="shared" si="281"/>
        <v>7</v>
      </c>
      <c r="K554" s="10">
        <f t="shared" si="281"/>
        <v>0</v>
      </c>
      <c r="L554" s="10">
        <f t="shared" si="281"/>
        <v>7</v>
      </c>
      <c r="M554" s="10">
        <f t="shared" si="281"/>
        <v>0</v>
      </c>
      <c r="N554" s="10">
        <f t="shared" si="281"/>
        <v>7</v>
      </c>
      <c r="O554" s="10">
        <f t="shared" si="281"/>
        <v>0</v>
      </c>
      <c r="P554" s="10">
        <f t="shared" si="281"/>
        <v>7</v>
      </c>
      <c r="Q554" s="10">
        <f t="shared" si="281"/>
        <v>0</v>
      </c>
      <c r="R554" s="26"/>
      <c r="S554" s="81"/>
    </row>
    <row r="555" spans="1:19" s="11" customFormat="1" ht="56.25">
      <c r="A555" s="42" t="s">
        <v>362</v>
      </c>
      <c r="B555" s="15" t="s">
        <v>133</v>
      </c>
      <c r="C555" s="15" t="s">
        <v>121</v>
      </c>
      <c r="D555" s="15" t="s">
        <v>65</v>
      </c>
      <c r="E555" s="15"/>
      <c r="F555" s="10">
        <f>F556</f>
        <v>7</v>
      </c>
      <c r="G555" s="10">
        <f t="shared" si="281"/>
        <v>0</v>
      </c>
      <c r="H555" s="10">
        <f t="shared" si="281"/>
        <v>7</v>
      </c>
      <c r="I555" s="10">
        <f t="shared" si="281"/>
        <v>0</v>
      </c>
      <c r="J555" s="10">
        <f t="shared" si="281"/>
        <v>7</v>
      </c>
      <c r="K555" s="10">
        <f t="shared" si="281"/>
        <v>0</v>
      </c>
      <c r="L555" s="10">
        <f t="shared" si="281"/>
        <v>7</v>
      </c>
      <c r="M555" s="10">
        <f t="shared" si="281"/>
        <v>0</v>
      </c>
      <c r="N555" s="10">
        <f t="shared" si="281"/>
        <v>7</v>
      </c>
      <c r="O555" s="10">
        <f t="shared" si="281"/>
        <v>0</v>
      </c>
      <c r="P555" s="10">
        <f t="shared" si="281"/>
        <v>7</v>
      </c>
      <c r="Q555" s="10">
        <f t="shared" si="281"/>
        <v>0</v>
      </c>
      <c r="R555" s="26"/>
      <c r="S555" s="81"/>
    </row>
    <row r="556" spans="1:19" s="11" customFormat="1" ht="56.25">
      <c r="A556" s="42" t="s">
        <v>655</v>
      </c>
      <c r="B556" s="15" t="s">
        <v>133</v>
      </c>
      <c r="C556" s="15" t="s">
        <v>121</v>
      </c>
      <c r="D556" s="15" t="s">
        <v>537</v>
      </c>
      <c r="E556" s="15"/>
      <c r="F556" s="10">
        <f>F557</f>
        <v>7</v>
      </c>
      <c r="G556" s="10">
        <f t="shared" si="281"/>
        <v>0</v>
      </c>
      <c r="H556" s="10">
        <f t="shared" si="281"/>
        <v>7</v>
      </c>
      <c r="I556" s="10">
        <f t="shared" si="281"/>
        <v>0</v>
      </c>
      <c r="J556" s="10">
        <f t="shared" si="281"/>
        <v>7</v>
      </c>
      <c r="K556" s="10">
        <f t="shared" si="281"/>
        <v>0</v>
      </c>
      <c r="L556" s="10">
        <f t="shared" si="281"/>
        <v>7</v>
      </c>
      <c r="M556" s="10">
        <f t="shared" si="281"/>
        <v>0</v>
      </c>
      <c r="N556" s="10">
        <f t="shared" si="281"/>
        <v>7</v>
      </c>
      <c r="O556" s="10">
        <f t="shared" si="281"/>
        <v>0</v>
      </c>
      <c r="P556" s="10">
        <f t="shared" si="281"/>
        <v>7</v>
      </c>
      <c r="Q556" s="10">
        <f t="shared" si="281"/>
        <v>0</v>
      </c>
      <c r="R556" s="26"/>
      <c r="S556" s="81"/>
    </row>
    <row r="557" spans="1:19" s="11" customFormat="1" ht="37.5">
      <c r="A557" s="42" t="s">
        <v>104</v>
      </c>
      <c r="B557" s="15" t="s">
        <v>133</v>
      </c>
      <c r="C557" s="15" t="s">
        <v>121</v>
      </c>
      <c r="D557" s="15" t="s">
        <v>536</v>
      </c>
      <c r="E557" s="15"/>
      <c r="F557" s="10">
        <f>F558</f>
        <v>7</v>
      </c>
      <c r="G557" s="10">
        <f t="shared" si="281"/>
        <v>0</v>
      </c>
      <c r="H557" s="10">
        <f t="shared" si="281"/>
        <v>7</v>
      </c>
      <c r="I557" s="10">
        <f t="shared" si="281"/>
        <v>0</v>
      </c>
      <c r="J557" s="10">
        <f t="shared" si="281"/>
        <v>7</v>
      </c>
      <c r="K557" s="10">
        <f t="shared" si="281"/>
        <v>0</v>
      </c>
      <c r="L557" s="10">
        <f t="shared" si="281"/>
        <v>7</v>
      </c>
      <c r="M557" s="10">
        <f t="shared" si="281"/>
        <v>0</v>
      </c>
      <c r="N557" s="10">
        <f t="shared" si="281"/>
        <v>7</v>
      </c>
      <c r="O557" s="10">
        <f t="shared" si="281"/>
        <v>0</v>
      </c>
      <c r="P557" s="10">
        <f t="shared" si="281"/>
        <v>7</v>
      </c>
      <c r="Q557" s="10">
        <f t="shared" si="281"/>
        <v>0</v>
      </c>
      <c r="R557" s="26"/>
      <c r="S557" s="81"/>
    </row>
    <row r="558" spans="1:19" s="11" customFormat="1" ht="37.5">
      <c r="A558" s="42" t="s">
        <v>92</v>
      </c>
      <c r="B558" s="15" t="s">
        <v>133</v>
      </c>
      <c r="C558" s="15" t="s">
        <v>121</v>
      </c>
      <c r="D558" s="15" t="s">
        <v>536</v>
      </c>
      <c r="E558" s="15" t="s">
        <v>177</v>
      </c>
      <c r="F558" s="10">
        <f>G558+H558+I558</f>
        <v>7</v>
      </c>
      <c r="G558" s="10"/>
      <c r="H558" s="10">
        <v>7</v>
      </c>
      <c r="I558" s="10"/>
      <c r="J558" s="10">
        <f>K558+L558+M558</f>
        <v>7</v>
      </c>
      <c r="K558" s="10"/>
      <c r="L558" s="10">
        <v>7</v>
      </c>
      <c r="M558" s="10"/>
      <c r="N558" s="10">
        <f>O558+P558+Q558</f>
        <v>7</v>
      </c>
      <c r="O558" s="82"/>
      <c r="P558" s="82">
        <v>7</v>
      </c>
      <c r="Q558" s="82"/>
      <c r="R558" s="26"/>
      <c r="S558" s="81"/>
    </row>
    <row r="559" spans="1:19" s="11" customFormat="1" ht="56.25">
      <c r="A559" s="42" t="s">
        <v>483</v>
      </c>
      <c r="B559" s="15" t="s">
        <v>133</v>
      </c>
      <c r="C559" s="15" t="s">
        <v>121</v>
      </c>
      <c r="D559" s="15" t="s">
        <v>277</v>
      </c>
      <c r="E559" s="130"/>
      <c r="F559" s="10">
        <f>F560</f>
        <v>74.4</v>
      </c>
      <c r="G559" s="10"/>
      <c r="H559" s="10"/>
      <c r="I559" s="10"/>
      <c r="J559" s="10"/>
      <c r="K559" s="10"/>
      <c r="L559" s="10"/>
      <c r="M559" s="10"/>
      <c r="N559" s="10"/>
      <c r="O559" s="82"/>
      <c r="P559" s="82"/>
      <c r="Q559" s="82"/>
      <c r="R559" s="26"/>
      <c r="S559" s="81"/>
    </row>
    <row r="560" spans="1:19" s="11" customFormat="1" ht="37.5">
      <c r="A560" s="8" t="s">
        <v>697</v>
      </c>
      <c r="B560" s="15" t="s">
        <v>133</v>
      </c>
      <c r="C560" s="15" t="s">
        <v>121</v>
      </c>
      <c r="D560" s="29" t="s">
        <v>696</v>
      </c>
      <c r="E560" s="130"/>
      <c r="F560" s="10">
        <f>F561</f>
        <v>74.4</v>
      </c>
      <c r="G560" s="10"/>
      <c r="H560" s="10"/>
      <c r="I560" s="10"/>
      <c r="J560" s="10"/>
      <c r="K560" s="10"/>
      <c r="L560" s="10"/>
      <c r="M560" s="10"/>
      <c r="N560" s="10"/>
      <c r="O560" s="82"/>
      <c r="P560" s="82"/>
      <c r="Q560" s="82"/>
      <c r="R560" s="26"/>
      <c r="S560" s="81"/>
    </row>
    <row r="561" spans="1:19" s="11" customFormat="1" ht="168.75">
      <c r="A561" s="129" t="s">
        <v>698</v>
      </c>
      <c r="B561" s="15" t="s">
        <v>133</v>
      </c>
      <c r="C561" s="15" t="s">
        <v>121</v>
      </c>
      <c r="D561" s="35" t="s">
        <v>699</v>
      </c>
      <c r="E561" s="130"/>
      <c r="F561" s="10">
        <f>F562</f>
        <v>74.4</v>
      </c>
      <c r="G561" s="10"/>
      <c r="H561" s="10"/>
      <c r="I561" s="10"/>
      <c r="J561" s="10"/>
      <c r="K561" s="10"/>
      <c r="L561" s="10"/>
      <c r="M561" s="10"/>
      <c r="N561" s="10"/>
      <c r="O561" s="82"/>
      <c r="P561" s="82"/>
      <c r="Q561" s="82"/>
      <c r="R561" s="26"/>
      <c r="S561" s="81"/>
    </row>
    <row r="562" spans="1:19" s="11" customFormat="1" ht="37.5">
      <c r="A562" s="42" t="s">
        <v>173</v>
      </c>
      <c r="B562" s="15" t="s">
        <v>133</v>
      </c>
      <c r="C562" s="15" t="s">
        <v>121</v>
      </c>
      <c r="D562" s="55" t="s">
        <v>699</v>
      </c>
      <c r="E562" s="29">
        <v>120</v>
      </c>
      <c r="F562" s="10">
        <f>G562+H562+I562</f>
        <v>74.4</v>
      </c>
      <c r="G562" s="10">
        <v>74.4</v>
      </c>
      <c r="H562" s="10"/>
      <c r="I562" s="10"/>
      <c r="J562" s="10"/>
      <c r="K562" s="10"/>
      <c r="L562" s="10"/>
      <c r="M562" s="10"/>
      <c r="N562" s="10"/>
      <c r="O562" s="82"/>
      <c r="P562" s="82"/>
      <c r="Q562" s="82"/>
      <c r="R562" s="26"/>
      <c r="S562" s="81"/>
    </row>
    <row r="563" spans="1:19" s="11" customFormat="1" ht="18.75">
      <c r="A563" s="43" t="s">
        <v>151</v>
      </c>
      <c r="B563" s="12" t="s">
        <v>125</v>
      </c>
      <c r="C563" s="12" t="s">
        <v>400</v>
      </c>
      <c r="D563" s="12"/>
      <c r="E563" s="12"/>
      <c r="F563" s="13">
        <f>F564+F570</f>
        <v>732.3</v>
      </c>
      <c r="G563" s="13">
        <f aca="true" t="shared" si="282" ref="G563:Q563">G564+G570</f>
        <v>551.5</v>
      </c>
      <c r="H563" s="13">
        <f t="shared" si="282"/>
        <v>180.8</v>
      </c>
      <c r="I563" s="13">
        <f t="shared" si="282"/>
        <v>0</v>
      </c>
      <c r="J563" s="13">
        <f t="shared" si="282"/>
        <v>953.5</v>
      </c>
      <c r="K563" s="13">
        <f t="shared" si="282"/>
        <v>551.5</v>
      </c>
      <c r="L563" s="13">
        <f t="shared" si="282"/>
        <v>402</v>
      </c>
      <c r="M563" s="13">
        <f t="shared" si="282"/>
        <v>0</v>
      </c>
      <c r="N563" s="13">
        <f t="shared" si="282"/>
        <v>953.5</v>
      </c>
      <c r="O563" s="13">
        <f t="shared" si="282"/>
        <v>551.5</v>
      </c>
      <c r="P563" s="13">
        <f t="shared" si="282"/>
        <v>402</v>
      </c>
      <c r="Q563" s="13">
        <f t="shared" si="282"/>
        <v>0</v>
      </c>
      <c r="R563" s="26"/>
      <c r="S563" s="81"/>
    </row>
    <row r="564" spans="1:19" s="11" customFormat="1" ht="18.75">
      <c r="A564" s="43" t="s">
        <v>186</v>
      </c>
      <c r="B564" s="12" t="s">
        <v>125</v>
      </c>
      <c r="C564" s="12" t="s">
        <v>129</v>
      </c>
      <c r="D564" s="12"/>
      <c r="E564" s="12"/>
      <c r="F564" s="13">
        <f>F565</f>
        <v>551.5</v>
      </c>
      <c r="G564" s="13">
        <f aca="true" t="shared" si="283" ref="G564:Q564">G565</f>
        <v>551.5</v>
      </c>
      <c r="H564" s="13">
        <f t="shared" si="283"/>
        <v>0</v>
      </c>
      <c r="I564" s="13">
        <f t="shared" si="283"/>
        <v>0</v>
      </c>
      <c r="J564" s="13">
        <f t="shared" si="283"/>
        <v>551.5</v>
      </c>
      <c r="K564" s="13">
        <f t="shared" si="283"/>
        <v>551.5</v>
      </c>
      <c r="L564" s="13">
        <f t="shared" si="283"/>
        <v>0</v>
      </c>
      <c r="M564" s="13">
        <f t="shared" si="283"/>
        <v>0</v>
      </c>
      <c r="N564" s="13">
        <f t="shared" si="283"/>
        <v>551.5</v>
      </c>
      <c r="O564" s="13">
        <f t="shared" si="283"/>
        <v>551.5</v>
      </c>
      <c r="P564" s="13">
        <f t="shared" si="283"/>
        <v>0</v>
      </c>
      <c r="Q564" s="13">
        <f t="shared" si="283"/>
        <v>0</v>
      </c>
      <c r="R564" s="26"/>
      <c r="S564" s="81"/>
    </row>
    <row r="565" spans="1:19" s="11" customFormat="1" ht="56.25">
      <c r="A565" s="42" t="s">
        <v>469</v>
      </c>
      <c r="B565" s="15" t="s">
        <v>125</v>
      </c>
      <c r="C565" s="15" t="s">
        <v>129</v>
      </c>
      <c r="D565" s="15" t="s">
        <v>252</v>
      </c>
      <c r="E565" s="15"/>
      <c r="F565" s="10">
        <f>F566</f>
        <v>551.5</v>
      </c>
      <c r="G565" s="10">
        <f aca="true" t="shared" si="284" ref="G565:Q568">G566</f>
        <v>551.5</v>
      </c>
      <c r="H565" s="10">
        <f t="shared" si="284"/>
        <v>0</v>
      </c>
      <c r="I565" s="10">
        <f t="shared" si="284"/>
        <v>0</v>
      </c>
      <c r="J565" s="10">
        <f t="shared" si="284"/>
        <v>551.5</v>
      </c>
      <c r="K565" s="10">
        <f t="shared" si="284"/>
        <v>551.5</v>
      </c>
      <c r="L565" s="10">
        <f t="shared" si="284"/>
        <v>0</v>
      </c>
      <c r="M565" s="10">
        <f t="shared" si="284"/>
        <v>0</v>
      </c>
      <c r="N565" s="10">
        <f t="shared" si="284"/>
        <v>551.5</v>
      </c>
      <c r="O565" s="10">
        <f t="shared" si="284"/>
        <v>551.5</v>
      </c>
      <c r="P565" s="10">
        <f t="shared" si="284"/>
        <v>0</v>
      </c>
      <c r="Q565" s="10">
        <f t="shared" si="284"/>
        <v>0</v>
      </c>
      <c r="R565" s="26"/>
      <c r="S565" s="81"/>
    </row>
    <row r="566" spans="1:19" s="11" customFormat="1" ht="56.25">
      <c r="A566" s="42" t="s">
        <v>472</v>
      </c>
      <c r="B566" s="15" t="s">
        <v>125</v>
      </c>
      <c r="C566" s="15" t="s">
        <v>129</v>
      </c>
      <c r="D566" s="15" t="s">
        <v>12</v>
      </c>
      <c r="E566" s="15"/>
      <c r="F566" s="10">
        <f>F567</f>
        <v>551.5</v>
      </c>
      <c r="G566" s="10">
        <f t="shared" si="284"/>
        <v>551.5</v>
      </c>
      <c r="H566" s="10">
        <f t="shared" si="284"/>
        <v>0</v>
      </c>
      <c r="I566" s="10">
        <f t="shared" si="284"/>
        <v>0</v>
      </c>
      <c r="J566" s="10">
        <f t="shared" si="284"/>
        <v>551.5</v>
      </c>
      <c r="K566" s="10">
        <f t="shared" si="284"/>
        <v>551.5</v>
      </c>
      <c r="L566" s="10">
        <f t="shared" si="284"/>
        <v>0</v>
      </c>
      <c r="M566" s="10">
        <f t="shared" si="284"/>
        <v>0</v>
      </c>
      <c r="N566" s="10">
        <f t="shared" si="284"/>
        <v>551.5</v>
      </c>
      <c r="O566" s="10">
        <f t="shared" si="284"/>
        <v>551.5</v>
      </c>
      <c r="P566" s="10">
        <f t="shared" si="284"/>
        <v>0</v>
      </c>
      <c r="Q566" s="10">
        <f t="shared" si="284"/>
        <v>0</v>
      </c>
      <c r="R566" s="26"/>
      <c r="S566" s="81"/>
    </row>
    <row r="567" spans="1:19" s="11" customFormat="1" ht="39" customHeight="1">
      <c r="A567" s="42" t="s">
        <v>381</v>
      </c>
      <c r="B567" s="15" t="s">
        <v>125</v>
      </c>
      <c r="C567" s="15" t="s">
        <v>129</v>
      </c>
      <c r="D567" s="15" t="s">
        <v>382</v>
      </c>
      <c r="E567" s="15"/>
      <c r="F567" s="10">
        <f>F568</f>
        <v>551.5</v>
      </c>
      <c r="G567" s="10">
        <f t="shared" si="284"/>
        <v>551.5</v>
      </c>
      <c r="H567" s="10">
        <f t="shared" si="284"/>
        <v>0</v>
      </c>
      <c r="I567" s="10">
        <f t="shared" si="284"/>
        <v>0</v>
      </c>
      <c r="J567" s="10">
        <f t="shared" si="284"/>
        <v>551.5</v>
      </c>
      <c r="K567" s="10">
        <f t="shared" si="284"/>
        <v>551.5</v>
      </c>
      <c r="L567" s="10">
        <f t="shared" si="284"/>
        <v>0</v>
      </c>
      <c r="M567" s="10">
        <f t="shared" si="284"/>
        <v>0</v>
      </c>
      <c r="N567" s="10">
        <f t="shared" si="284"/>
        <v>551.5</v>
      </c>
      <c r="O567" s="10">
        <f t="shared" si="284"/>
        <v>551.5</v>
      </c>
      <c r="P567" s="10">
        <f t="shared" si="284"/>
        <v>0</v>
      </c>
      <c r="Q567" s="10">
        <f t="shared" si="284"/>
        <v>0</v>
      </c>
      <c r="R567" s="26"/>
      <c r="S567" s="81"/>
    </row>
    <row r="568" spans="1:19" s="11" customFormat="1" ht="102.75" customHeight="1">
      <c r="A568" s="48" t="s">
        <v>421</v>
      </c>
      <c r="B568" s="15" t="s">
        <v>125</v>
      </c>
      <c r="C568" s="15" t="s">
        <v>129</v>
      </c>
      <c r="D568" s="15" t="s">
        <v>383</v>
      </c>
      <c r="E568" s="15"/>
      <c r="F568" s="10">
        <f>F569</f>
        <v>551.5</v>
      </c>
      <c r="G568" s="10">
        <f t="shared" si="284"/>
        <v>551.5</v>
      </c>
      <c r="H568" s="10">
        <f t="shared" si="284"/>
        <v>0</v>
      </c>
      <c r="I568" s="10">
        <f t="shared" si="284"/>
        <v>0</v>
      </c>
      <c r="J568" s="10">
        <f t="shared" si="284"/>
        <v>551.5</v>
      </c>
      <c r="K568" s="10">
        <f t="shared" si="284"/>
        <v>551.5</v>
      </c>
      <c r="L568" s="10">
        <f t="shared" si="284"/>
        <v>0</v>
      </c>
      <c r="M568" s="10">
        <f t="shared" si="284"/>
        <v>0</v>
      </c>
      <c r="N568" s="10">
        <f t="shared" si="284"/>
        <v>551.5</v>
      </c>
      <c r="O568" s="10">
        <f t="shared" si="284"/>
        <v>551.5</v>
      </c>
      <c r="P568" s="10">
        <f t="shared" si="284"/>
        <v>0</v>
      </c>
      <c r="Q568" s="10">
        <f t="shared" si="284"/>
        <v>0</v>
      </c>
      <c r="R568" s="26"/>
      <c r="S568" s="81"/>
    </row>
    <row r="569" spans="1:19" s="11" customFormat="1" ht="37.5">
      <c r="A569" s="42" t="s">
        <v>92</v>
      </c>
      <c r="B569" s="15" t="s">
        <v>125</v>
      </c>
      <c r="C569" s="15" t="s">
        <v>129</v>
      </c>
      <c r="D569" s="15" t="s">
        <v>383</v>
      </c>
      <c r="E569" s="15" t="s">
        <v>177</v>
      </c>
      <c r="F569" s="10">
        <f>G569+H569+I569</f>
        <v>551.5</v>
      </c>
      <c r="G569" s="10">
        <v>551.5</v>
      </c>
      <c r="H569" s="10"/>
      <c r="I569" s="10"/>
      <c r="J569" s="10">
        <f>K569+L569+M569</f>
        <v>551.5</v>
      </c>
      <c r="K569" s="10">
        <v>551.5</v>
      </c>
      <c r="L569" s="10"/>
      <c r="M569" s="10"/>
      <c r="N569" s="10">
        <f>O569+P569+Q569</f>
        <v>551.5</v>
      </c>
      <c r="O569" s="85">
        <v>551.5</v>
      </c>
      <c r="P569" s="85"/>
      <c r="Q569" s="85"/>
      <c r="R569" s="26"/>
      <c r="S569" s="81"/>
    </row>
    <row r="570" spans="1:19" s="11" customFormat="1" ht="18.75">
      <c r="A570" s="43" t="s">
        <v>228</v>
      </c>
      <c r="B570" s="12" t="s">
        <v>125</v>
      </c>
      <c r="C570" s="12" t="s">
        <v>125</v>
      </c>
      <c r="D570" s="12"/>
      <c r="E570" s="12"/>
      <c r="F570" s="13">
        <f>F571</f>
        <v>180.8</v>
      </c>
      <c r="G570" s="13">
        <f aca="true" t="shared" si="285" ref="G570:Q572">G571</f>
        <v>0</v>
      </c>
      <c r="H570" s="13">
        <f t="shared" si="285"/>
        <v>180.8</v>
      </c>
      <c r="I570" s="13">
        <f t="shared" si="285"/>
        <v>0</v>
      </c>
      <c r="J570" s="13">
        <f t="shared" si="285"/>
        <v>402</v>
      </c>
      <c r="K570" s="13">
        <f t="shared" si="285"/>
        <v>0</v>
      </c>
      <c r="L570" s="13">
        <f t="shared" si="285"/>
        <v>402</v>
      </c>
      <c r="M570" s="13">
        <f t="shared" si="285"/>
        <v>0</v>
      </c>
      <c r="N570" s="13">
        <f t="shared" si="285"/>
        <v>402</v>
      </c>
      <c r="O570" s="13">
        <f t="shared" si="285"/>
        <v>0</v>
      </c>
      <c r="P570" s="13">
        <f t="shared" si="285"/>
        <v>402</v>
      </c>
      <c r="Q570" s="13">
        <f t="shared" si="285"/>
        <v>0</v>
      </c>
      <c r="R570" s="26"/>
      <c r="S570" s="81"/>
    </row>
    <row r="571" spans="1:19" s="11" customFormat="1" ht="57" customHeight="1">
      <c r="A571" s="42" t="s">
        <v>510</v>
      </c>
      <c r="B571" s="15" t="s">
        <v>125</v>
      </c>
      <c r="C571" s="15" t="s">
        <v>125</v>
      </c>
      <c r="D571" s="15" t="s">
        <v>275</v>
      </c>
      <c r="E571" s="15"/>
      <c r="F571" s="10">
        <f>F572</f>
        <v>180.8</v>
      </c>
      <c r="G571" s="10">
        <f t="shared" si="285"/>
        <v>0</v>
      </c>
      <c r="H571" s="10">
        <f t="shared" si="285"/>
        <v>180.8</v>
      </c>
      <c r="I571" s="10">
        <f t="shared" si="285"/>
        <v>0</v>
      </c>
      <c r="J571" s="10">
        <f t="shared" si="285"/>
        <v>402</v>
      </c>
      <c r="K571" s="10">
        <f t="shared" si="285"/>
        <v>0</v>
      </c>
      <c r="L571" s="10">
        <f t="shared" si="285"/>
        <v>402</v>
      </c>
      <c r="M571" s="10">
        <f t="shared" si="285"/>
        <v>0</v>
      </c>
      <c r="N571" s="10">
        <f t="shared" si="285"/>
        <v>402</v>
      </c>
      <c r="O571" s="10">
        <f t="shared" si="285"/>
        <v>0</v>
      </c>
      <c r="P571" s="10">
        <f t="shared" si="285"/>
        <v>402</v>
      </c>
      <c r="Q571" s="10">
        <f t="shared" si="285"/>
        <v>0</v>
      </c>
      <c r="R571" s="26"/>
      <c r="S571" s="81"/>
    </row>
    <row r="572" spans="1:19" s="11" customFormat="1" ht="37.5">
      <c r="A572" s="42" t="s">
        <v>566</v>
      </c>
      <c r="B572" s="15" t="s">
        <v>125</v>
      </c>
      <c r="C572" s="15" t="s">
        <v>125</v>
      </c>
      <c r="D572" s="15" t="s">
        <v>309</v>
      </c>
      <c r="E572" s="15"/>
      <c r="F572" s="10">
        <f>F573</f>
        <v>180.8</v>
      </c>
      <c r="G572" s="10">
        <f t="shared" si="285"/>
        <v>0</v>
      </c>
      <c r="H572" s="10">
        <f t="shared" si="285"/>
        <v>180.8</v>
      </c>
      <c r="I572" s="10">
        <f t="shared" si="285"/>
        <v>0</v>
      </c>
      <c r="J572" s="10">
        <f t="shared" si="285"/>
        <v>402</v>
      </c>
      <c r="K572" s="10">
        <f t="shared" si="285"/>
        <v>0</v>
      </c>
      <c r="L572" s="10">
        <f t="shared" si="285"/>
        <v>402</v>
      </c>
      <c r="M572" s="10">
        <f t="shared" si="285"/>
        <v>0</v>
      </c>
      <c r="N572" s="10">
        <f t="shared" si="285"/>
        <v>402</v>
      </c>
      <c r="O572" s="10">
        <f t="shared" si="285"/>
        <v>0</v>
      </c>
      <c r="P572" s="10">
        <f t="shared" si="285"/>
        <v>402</v>
      </c>
      <c r="Q572" s="10">
        <f t="shared" si="285"/>
        <v>0</v>
      </c>
      <c r="R572" s="26"/>
      <c r="S572" s="81"/>
    </row>
    <row r="573" spans="1:19" s="11" customFormat="1" ht="21.75" customHeight="1">
      <c r="A573" s="42" t="s">
        <v>227</v>
      </c>
      <c r="B573" s="15" t="s">
        <v>125</v>
      </c>
      <c r="C573" s="15" t="s">
        <v>125</v>
      </c>
      <c r="D573" s="29" t="s">
        <v>310</v>
      </c>
      <c r="E573" s="15"/>
      <c r="F573" s="10">
        <f>F574+F576+F577+F575</f>
        <v>180.8</v>
      </c>
      <c r="G573" s="10">
        <f aca="true" t="shared" si="286" ref="G573:Q573">G574+G576+G577+G575</f>
        <v>0</v>
      </c>
      <c r="H573" s="10">
        <f t="shared" si="286"/>
        <v>180.8</v>
      </c>
      <c r="I573" s="10">
        <f t="shared" si="286"/>
        <v>0</v>
      </c>
      <c r="J573" s="10">
        <f t="shared" si="286"/>
        <v>402</v>
      </c>
      <c r="K573" s="10">
        <f t="shared" si="286"/>
        <v>0</v>
      </c>
      <c r="L573" s="10">
        <f t="shared" si="286"/>
        <v>402</v>
      </c>
      <c r="M573" s="10">
        <f t="shared" si="286"/>
        <v>0</v>
      </c>
      <c r="N573" s="10">
        <f t="shared" si="286"/>
        <v>402</v>
      </c>
      <c r="O573" s="10">
        <f t="shared" si="286"/>
        <v>0</v>
      </c>
      <c r="P573" s="10">
        <f t="shared" si="286"/>
        <v>402</v>
      </c>
      <c r="Q573" s="10">
        <f t="shared" si="286"/>
        <v>0</v>
      </c>
      <c r="R573" s="26"/>
      <c r="S573" s="81"/>
    </row>
    <row r="574" spans="1:19" s="11" customFormat="1" ht="37.5">
      <c r="A574" s="42" t="s">
        <v>92</v>
      </c>
      <c r="B574" s="15" t="s">
        <v>125</v>
      </c>
      <c r="C574" s="15" t="s">
        <v>125</v>
      </c>
      <c r="D574" s="29" t="s">
        <v>310</v>
      </c>
      <c r="E574" s="15" t="s">
        <v>177</v>
      </c>
      <c r="F574" s="10">
        <f>G574+H574+I574</f>
        <v>0</v>
      </c>
      <c r="G574" s="10"/>
      <c r="H574" s="10">
        <v>0</v>
      </c>
      <c r="I574" s="10"/>
      <c r="J574" s="10">
        <f>K574+L574+M574</f>
        <v>120</v>
      </c>
      <c r="K574" s="10"/>
      <c r="L574" s="10">
        <v>120</v>
      </c>
      <c r="M574" s="10"/>
      <c r="N574" s="10">
        <f>O574+P574+Q574</f>
        <v>120</v>
      </c>
      <c r="O574" s="82"/>
      <c r="P574" s="82">
        <v>120</v>
      </c>
      <c r="Q574" s="82"/>
      <c r="R574" s="26"/>
      <c r="S574" s="81"/>
    </row>
    <row r="575" spans="1:19" s="11" customFormat="1" ht="37.5">
      <c r="A575" s="42" t="s">
        <v>220</v>
      </c>
      <c r="B575" s="15" t="s">
        <v>125</v>
      </c>
      <c r="C575" s="15" t="s">
        <v>125</v>
      </c>
      <c r="D575" s="29" t="s">
        <v>310</v>
      </c>
      <c r="E575" s="15" t="s">
        <v>219</v>
      </c>
      <c r="F575" s="10">
        <f>G575+H575+I575</f>
        <v>152</v>
      </c>
      <c r="G575" s="10"/>
      <c r="H575" s="10">
        <f>144+8</f>
        <v>152</v>
      </c>
      <c r="I575" s="10"/>
      <c r="J575" s="10">
        <f>K575+L575+M575</f>
        <v>144</v>
      </c>
      <c r="K575" s="10"/>
      <c r="L575" s="10">
        <v>144</v>
      </c>
      <c r="M575" s="10"/>
      <c r="N575" s="10">
        <f>O575+P575+Q575</f>
        <v>144</v>
      </c>
      <c r="O575" s="82"/>
      <c r="P575" s="82">
        <v>144</v>
      </c>
      <c r="Q575" s="82"/>
      <c r="R575" s="26"/>
      <c r="S575" s="81"/>
    </row>
    <row r="576" spans="1:19" s="11" customFormat="1" ht="18.75">
      <c r="A576" s="42" t="s">
        <v>313</v>
      </c>
      <c r="B576" s="15" t="s">
        <v>125</v>
      </c>
      <c r="C576" s="15" t="s">
        <v>125</v>
      </c>
      <c r="D576" s="29" t="s">
        <v>310</v>
      </c>
      <c r="E576" s="15" t="s">
        <v>312</v>
      </c>
      <c r="F576" s="10">
        <f>G576+H576+I576</f>
        <v>8</v>
      </c>
      <c r="G576" s="10"/>
      <c r="H576" s="10">
        <f>102.2-94.2</f>
        <v>8</v>
      </c>
      <c r="I576" s="10"/>
      <c r="J576" s="10">
        <f>K576+L576+M576</f>
        <v>108</v>
      </c>
      <c r="K576" s="10"/>
      <c r="L576" s="10">
        <v>108</v>
      </c>
      <c r="M576" s="10"/>
      <c r="N576" s="10">
        <f>O576+P576+Q576</f>
        <v>108</v>
      </c>
      <c r="O576" s="82"/>
      <c r="P576" s="82">
        <v>108</v>
      </c>
      <c r="Q576" s="82"/>
      <c r="R576" s="26"/>
      <c r="S576" s="81"/>
    </row>
    <row r="577" spans="1:19" s="11" customFormat="1" ht="18.75">
      <c r="A577" s="42" t="s">
        <v>184</v>
      </c>
      <c r="B577" s="15" t="s">
        <v>125</v>
      </c>
      <c r="C577" s="15" t="s">
        <v>125</v>
      </c>
      <c r="D577" s="29" t="s">
        <v>310</v>
      </c>
      <c r="E577" s="15" t="s">
        <v>180</v>
      </c>
      <c r="F577" s="10">
        <f>G577+H577+I577</f>
        <v>20.799999999999997</v>
      </c>
      <c r="G577" s="10"/>
      <c r="H577" s="10">
        <f>35.8-15</f>
        <v>20.799999999999997</v>
      </c>
      <c r="I577" s="10"/>
      <c r="J577" s="10">
        <f>K577+L577+M577</f>
        <v>30</v>
      </c>
      <c r="K577" s="10"/>
      <c r="L577" s="10">
        <v>30</v>
      </c>
      <c r="M577" s="10"/>
      <c r="N577" s="10">
        <f>O577+P577+Q577</f>
        <v>30</v>
      </c>
      <c r="O577" s="82"/>
      <c r="P577" s="82">
        <v>30</v>
      </c>
      <c r="Q577" s="82"/>
      <c r="R577" s="26"/>
      <c r="S577" s="81"/>
    </row>
    <row r="578" spans="1:19" s="11" customFormat="1" ht="18.75">
      <c r="A578" s="43" t="s">
        <v>137</v>
      </c>
      <c r="B578" s="12" t="s">
        <v>126</v>
      </c>
      <c r="C578" s="12" t="s">
        <v>400</v>
      </c>
      <c r="D578" s="12"/>
      <c r="E578" s="12"/>
      <c r="F578" s="13">
        <f aca="true" t="shared" si="287" ref="F578:Q578">F579+F586+F614+F621</f>
        <v>41085.2</v>
      </c>
      <c r="G578" s="13">
        <f t="shared" si="287"/>
        <v>37992.2</v>
      </c>
      <c r="H578" s="13">
        <f t="shared" si="287"/>
        <v>3093</v>
      </c>
      <c r="I578" s="13">
        <f t="shared" si="287"/>
        <v>0</v>
      </c>
      <c r="J578" s="13">
        <f t="shared" si="287"/>
        <v>31409.500000000004</v>
      </c>
      <c r="K578" s="13">
        <f t="shared" si="287"/>
        <v>28062.3</v>
      </c>
      <c r="L578" s="13">
        <f t="shared" si="287"/>
        <v>3347.2</v>
      </c>
      <c r="M578" s="13">
        <f t="shared" si="287"/>
        <v>0</v>
      </c>
      <c r="N578" s="13">
        <f t="shared" si="287"/>
        <v>31340.400000000005</v>
      </c>
      <c r="O578" s="13">
        <f t="shared" si="287"/>
        <v>28014.500000000004</v>
      </c>
      <c r="P578" s="13">
        <f t="shared" si="287"/>
        <v>3325.9</v>
      </c>
      <c r="Q578" s="13">
        <f t="shared" si="287"/>
        <v>0</v>
      </c>
      <c r="R578" s="26"/>
      <c r="S578" s="81"/>
    </row>
    <row r="579" spans="1:19" s="11" customFormat="1" ht="18.75">
      <c r="A579" s="43" t="s">
        <v>141</v>
      </c>
      <c r="B579" s="12" t="s">
        <v>126</v>
      </c>
      <c r="C579" s="12" t="s">
        <v>120</v>
      </c>
      <c r="D579" s="12"/>
      <c r="E579" s="12"/>
      <c r="F579" s="13">
        <f>F581</f>
        <v>1668.1000000000001</v>
      </c>
      <c r="G579" s="13">
        <f aca="true" t="shared" si="288" ref="G579:Q579">G581</f>
        <v>0</v>
      </c>
      <c r="H579" s="13">
        <f t="shared" si="288"/>
        <v>1668.1000000000001</v>
      </c>
      <c r="I579" s="13">
        <f t="shared" si="288"/>
        <v>0</v>
      </c>
      <c r="J579" s="13">
        <f t="shared" si="288"/>
        <v>1680.4</v>
      </c>
      <c r="K579" s="13">
        <f t="shared" si="288"/>
        <v>0</v>
      </c>
      <c r="L579" s="13">
        <f t="shared" si="288"/>
        <v>1680.4</v>
      </c>
      <c r="M579" s="13">
        <f t="shared" si="288"/>
        <v>0</v>
      </c>
      <c r="N579" s="13">
        <f t="shared" si="288"/>
        <v>1680.4</v>
      </c>
      <c r="O579" s="13">
        <f t="shared" si="288"/>
        <v>0</v>
      </c>
      <c r="P579" s="13">
        <f t="shared" si="288"/>
        <v>1680.4</v>
      </c>
      <c r="Q579" s="13">
        <f t="shared" si="288"/>
        <v>0</v>
      </c>
      <c r="R579" s="26"/>
      <c r="S579" s="81"/>
    </row>
    <row r="580" spans="1:19" s="11" customFormat="1" ht="37.5">
      <c r="A580" s="42" t="s">
        <v>524</v>
      </c>
      <c r="B580" s="15" t="s">
        <v>126</v>
      </c>
      <c r="C580" s="15" t="s">
        <v>120</v>
      </c>
      <c r="D580" s="15" t="s">
        <v>9</v>
      </c>
      <c r="E580" s="15"/>
      <c r="F580" s="10">
        <f>F581</f>
        <v>1668.1000000000001</v>
      </c>
      <c r="G580" s="10">
        <f aca="true" t="shared" si="289" ref="G580:Q580">G581</f>
        <v>0</v>
      </c>
      <c r="H580" s="10">
        <f t="shared" si="289"/>
        <v>1668.1000000000001</v>
      </c>
      <c r="I580" s="10">
        <f t="shared" si="289"/>
        <v>0</v>
      </c>
      <c r="J580" s="10">
        <f t="shared" si="289"/>
        <v>1680.4</v>
      </c>
      <c r="K580" s="10">
        <f t="shared" si="289"/>
        <v>0</v>
      </c>
      <c r="L580" s="10">
        <f t="shared" si="289"/>
        <v>1680.4</v>
      </c>
      <c r="M580" s="10">
        <f t="shared" si="289"/>
        <v>0</v>
      </c>
      <c r="N580" s="10">
        <f t="shared" si="289"/>
        <v>1680.4</v>
      </c>
      <c r="O580" s="10">
        <f t="shared" si="289"/>
        <v>0</v>
      </c>
      <c r="P580" s="10">
        <f t="shared" si="289"/>
        <v>1680.4</v>
      </c>
      <c r="Q580" s="10">
        <f t="shared" si="289"/>
        <v>0</v>
      </c>
      <c r="R580" s="26"/>
      <c r="S580" s="81"/>
    </row>
    <row r="581" spans="1:19" s="11" customFormat="1" ht="37.5">
      <c r="A581" s="42" t="s">
        <v>40</v>
      </c>
      <c r="B581" s="15" t="s">
        <v>126</v>
      </c>
      <c r="C581" s="15" t="s">
        <v>120</v>
      </c>
      <c r="D581" s="15" t="s">
        <v>41</v>
      </c>
      <c r="E581" s="15"/>
      <c r="F581" s="10">
        <f>F582</f>
        <v>1668.1000000000001</v>
      </c>
      <c r="G581" s="10">
        <f aca="true" t="shared" si="290" ref="G581:Q582">G582</f>
        <v>0</v>
      </c>
      <c r="H581" s="10">
        <f t="shared" si="290"/>
        <v>1668.1000000000001</v>
      </c>
      <c r="I581" s="10">
        <f t="shared" si="290"/>
        <v>0</v>
      </c>
      <c r="J581" s="10">
        <f t="shared" si="290"/>
        <v>1680.4</v>
      </c>
      <c r="K581" s="10">
        <f t="shared" si="290"/>
        <v>0</v>
      </c>
      <c r="L581" s="10">
        <f t="shared" si="290"/>
        <v>1680.4</v>
      </c>
      <c r="M581" s="10">
        <f t="shared" si="290"/>
        <v>0</v>
      </c>
      <c r="N581" s="10">
        <f t="shared" si="290"/>
        <v>1680.4</v>
      </c>
      <c r="O581" s="10">
        <f t="shared" si="290"/>
        <v>0</v>
      </c>
      <c r="P581" s="10">
        <f t="shared" si="290"/>
        <v>1680.4</v>
      </c>
      <c r="Q581" s="10">
        <f t="shared" si="290"/>
        <v>0</v>
      </c>
      <c r="R581" s="26"/>
      <c r="S581" s="81"/>
    </row>
    <row r="582" spans="1:19" s="11" customFormat="1" ht="22.5" customHeight="1">
      <c r="A582" s="42" t="s">
        <v>93</v>
      </c>
      <c r="B582" s="15" t="s">
        <v>126</v>
      </c>
      <c r="C582" s="15" t="s">
        <v>120</v>
      </c>
      <c r="D582" s="15" t="s">
        <v>525</v>
      </c>
      <c r="E582" s="15"/>
      <c r="F582" s="10">
        <f>F583</f>
        <v>1668.1000000000001</v>
      </c>
      <c r="G582" s="10">
        <f t="shared" si="290"/>
        <v>0</v>
      </c>
      <c r="H582" s="10">
        <f t="shared" si="290"/>
        <v>1668.1000000000001</v>
      </c>
      <c r="I582" s="10">
        <f t="shared" si="290"/>
        <v>0</v>
      </c>
      <c r="J582" s="10">
        <f t="shared" si="290"/>
        <v>1680.4</v>
      </c>
      <c r="K582" s="10">
        <f t="shared" si="290"/>
        <v>0</v>
      </c>
      <c r="L582" s="10">
        <f t="shared" si="290"/>
        <v>1680.4</v>
      </c>
      <c r="M582" s="10">
        <f t="shared" si="290"/>
        <v>0</v>
      </c>
      <c r="N582" s="10">
        <f t="shared" si="290"/>
        <v>1680.4</v>
      </c>
      <c r="O582" s="10">
        <f t="shared" si="290"/>
        <v>0</v>
      </c>
      <c r="P582" s="10">
        <f t="shared" si="290"/>
        <v>1680.4</v>
      </c>
      <c r="Q582" s="10">
        <f t="shared" si="290"/>
        <v>0</v>
      </c>
      <c r="R582" s="26"/>
      <c r="S582" s="81"/>
    </row>
    <row r="583" spans="1:19" s="11" customFormat="1" ht="56.25">
      <c r="A583" s="42" t="s">
        <v>298</v>
      </c>
      <c r="B583" s="15" t="s">
        <v>126</v>
      </c>
      <c r="C583" s="15" t="s">
        <v>120</v>
      </c>
      <c r="D583" s="15" t="s">
        <v>526</v>
      </c>
      <c r="E583" s="15"/>
      <c r="F583" s="10">
        <f>F585+F584</f>
        <v>1668.1000000000001</v>
      </c>
      <c r="G583" s="10">
        <f aca="true" t="shared" si="291" ref="G583:Q583">G585+G584</f>
        <v>0</v>
      </c>
      <c r="H583" s="10">
        <f t="shared" si="291"/>
        <v>1668.1000000000001</v>
      </c>
      <c r="I583" s="10">
        <f t="shared" si="291"/>
        <v>0</v>
      </c>
      <c r="J583" s="10">
        <f t="shared" si="291"/>
        <v>1680.4</v>
      </c>
      <c r="K583" s="10">
        <f t="shared" si="291"/>
        <v>0</v>
      </c>
      <c r="L583" s="10">
        <f t="shared" si="291"/>
        <v>1680.4</v>
      </c>
      <c r="M583" s="10">
        <f t="shared" si="291"/>
        <v>0</v>
      </c>
      <c r="N583" s="10">
        <f t="shared" si="291"/>
        <v>1680.4</v>
      </c>
      <c r="O583" s="10">
        <f t="shared" si="291"/>
        <v>0</v>
      </c>
      <c r="P583" s="10">
        <f t="shared" si="291"/>
        <v>1680.4</v>
      </c>
      <c r="Q583" s="10">
        <f t="shared" si="291"/>
        <v>0</v>
      </c>
      <c r="R583" s="26"/>
      <c r="S583" s="81"/>
    </row>
    <row r="584" spans="1:19" s="11" customFormat="1" ht="37.5">
      <c r="A584" s="42" t="s">
        <v>92</v>
      </c>
      <c r="B584" s="15" t="s">
        <v>126</v>
      </c>
      <c r="C584" s="15" t="s">
        <v>120</v>
      </c>
      <c r="D584" s="15" t="s">
        <v>526</v>
      </c>
      <c r="E584" s="15" t="s">
        <v>177</v>
      </c>
      <c r="F584" s="10">
        <f>G584+H584+I584</f>
        <v>6.9</v>
      </c>
      <c r="G584" s="10"/>
      <c r="H584" s="10">
        <f>10-3.1</f>
        <v>6.9</v>
      </c>
      <c r="I584" s="10"/>
      <c r="J584" s="10">
        <f>K584+L584+M584</f>
        <v>10</v>
      </c>
      <c r="K584" s="10"/>
      <c r="L584" s="10">
        <v>10</v>
      </c>
      <c r="M584" s="10"/>
      <c r="N584" s="10">
        <f>O584+P584+Q584</f>
        <v>10</v>
      </c>
      <c r="O584" s="82"/>
      <c r="P584" s="10">
        <v>10</v>
      </c>
      <c r="Q584" s="82"/>
      <c r="R584" s="26"/>
      <c r="S584" s="81"/>
    </row>
    <row r="585" spans="1:19" s="11" customFormat="1" ht="18.75">
      <c r="A585" s="42" t="s">
        <v>90</v>
      </c>
      <c r="B585" s="15" t="s">
        <v>126</v>
      </c>
      <c r="C585" s="15" t="s">
        <v>120</v>
      </c>
      <c r="D585" s="15" t="s">
        <v>526</v>
      </c>
      <c r="E585" s="15" t="s">
        <v>207</v>
      </c>
      <c r="F585" s="10">
        <f>G585+H585+I585</f>
        <v>1661.2</v>
      </c>
      <c r="G585" s="10"/>
      <c r="H585" s="10">
        <f>1694.9-33.7</f>
        <v>1661.2</v>
      </c>
      <c r="I585" s="10"/>
      <c r="J585" s="10">
        <f>K585+L585+M585</f>
        <v>1670.4</v>
      </c>
      <c r="K585" s="10"/>
      <c r="L585" s="10">
        <v>1670.4</v>
      </c>
      <c r="M585" s="10"/>
      <c r="N585" s="10">
        <f>O585+P585+Q585</f>
        <v>1670.4</v>
      </c>
      <c r="O585" s="82"/>
      <c r="P585" s="10">
        <v>1670.4</v>
      </c>
      <c r="Q585" s="82"/>
      <c r="R585" s="26"/>
      <c r="S585" s="81"/>
    </row>
    <row r="586" spans="1:19" s="11" customFormat="1" ht="18.75">
      <c r="A586" s="43" t="s">
        <v>138</v>
      </c>
      <c r="B586" s="12" t="s">
        <v>126</v>
      </c>
      <c r="C586" s="12" t="s">
        <v>123</v>
      </c>
      <c r="D586" s="12"/>
      <c r="E586" s="12"/>
      <c r="F586" s="13">
        <f>F587+F601+F610+F607</f>
        <v>34126.700000000004</v>
      </c>
      <c r="G586" s="13">
        <f>G587+G601+G610+G607</f>
        <v>33113.5</v>
      </c>
      <c r="H586" s="13">
        <f>H587+H601+H610+H607</f>
        <v>1013.1999999999999</v>
      </c>
      <c r="I586" s="13">
        <f>I587+I601+I610+I607</f>
        <v>0</v>
      </c>
      <c r="J586" s="13">
        <f aca="true" t="shared" si="292" ref="J586:Q586">J587+J601+J610</f>
        <v>24248.9</v>
      </c>
      <c r="K586" s="13">
        <f t="shared" si="292"/>
        <v>22883.6</v>
      </c>
      <c r="L586" s="13">
        <f t="shared" si="292"/>
        <v>1365.3</v>
      </c>
      <c r="M586" s="13">
        <f t="shared" si="292"/>
        <v>0</v>
      </c>
      <c r="N586" s="13">
        <f t="shared" si="292"/>
        <v>24179.800000000003</v>
      </c>
      <c r="O586" s="13">
        <f t="shared" si="292"/>
        <v>22835.800000000003</v>
      </c>
      <c r="P586" s="13">
        <f t="shared" si="292"/>
        <v>1344</v>
      </c>
      <c r="Q586" s="13">
        <f t="shared" si="292"/>
        <v>0</v>
      </c>
      <c r="R586" s="26"/>
      <c r="S586" s="81"/>
    </row>
    <row r="587" spans="1:19" s="11" customFormat="1" ht="37.5">
      <c r="A587" s="42" t="s">
        <v>524</v>
      </c>
      <c r="B587" s="15" t="s">
        <v>126</v>
      </c>
      <c r="C587" s="15" t="s">
        <v>123</v>
      </c>
      <c r="D587" s="15" t="s">
        <v>9</v>
      </c>
      <c r="E587" s="15"/>
      <c r="F587" s="10">
        <f>F588</f>
        <v>27179</v>
      </c>
      <c r="G587" s="10">
        <f aca="true" t="shared" si="293" ref="G587:Q587">G588</f>
        <v>26320.7</v>
      </c>
      <c r="H587" s="10">
        <f t="shared" si="293"/>
        <v>858.3</v>
      </c>
      <c r="I587" s="10">
        <f t="shared" si="293"/>
        <v>0</v>
      </c>
      <c r="J587" s="10">
        <f t="shared" si="293"/>
        <v>20235</v>
      </c>
      <c r="K587" s="10">
        <f t="shared" si="293"/>
        <v>18869.7</v>
      </c>
      <c r="L587" s="10">
        <f t="shared" si="293"/>
        <v>1365.3</v>
      </c>
      <c r="M587" s="10">
        <f t="shared" si="293"/>
        <v>0</v>
      </c>
      <c r="N587" s="10">
        <f t="shared" si="293"/>
        <v>20165.9</v>
      </c>
      <c r="O587" s="10">
        <f t="shared" si="293"/>
        <v>18821.9</v>
      </c>
      <c r="P587" s="10">
        <f t="shared" si="293"/>
        <v>1344</v>
      </c>
      <c r="Q587" s="10">
        <f t="shared" si="293"/>
        <v>0</v>
      </c>
      <c r="R587" s="26"/>
      <c r="S587" s="81"/>
    </row>
    <row r="588" spans="1:19" s="11" customFormat="1" ht="37.5">
      <c r="A588" s="42" t="s">
        <v>40</v>
      </c>
      <c r="B588" s="15" t="s">
        <v>126</v>
      </c>
      <c r="C588" s="15" t="s">
        <v>123</v>
      </c>
      <c r="D588" s="15" t="s">
        <v>41</v>
      </c>
      <c r="E588" s="15"/>
      <c r="F588" s="10">
        <f>F589+F593+F598</f>
        <v>27179</v>
      </c>
      <c r="G588" s="10">
        <f aca="true" t="shared" si="294" ref="G588:Q588">G589+G593+G598</f>
        <v>26320.7</v>
      </c>
      <c r="H588" s="10">
        <f t="shared" si="294"/>
        <v>858.3</v>
      </c>
      <c r="I588" s="10">
        <f t="shared" si="294"/>
        <v>0</v>
      </c>
      <c r="J588" s="10">
        <f t="shared" si="294"/>
        <v>20235</v>
      </c>
      <c r="K588" s="10">
        <f t="shared" si="294"/>
        <v>18869.7</v>
      </c>
      <c r="L588" s="10">
        <f t="shared" si="294"/>
        <v>1365.3</v>
      </c>
      <c r="M588" s="10">
        <f t="shared" si="294"/>
        <v>0</v>
      </c>
      <c r="N588" s="10">
        <f t="shared" si="294"/>
        <v>20165.9</v>
      </c>
      <c r="O588" s="10">
        <f t="shared" si="294"/>
        <v>18821.9</v>
      </c>
      <c r="P588" s="10">
        <f t="shared" si="294"/>
        <v>1344</v>
      </c>
      <c r="Q588" s="10">
        <f t="shared" si="294"/>
        <v>0</v>
      </c>
      <c r="R588" s="26"/>
      <c r="S588" s="81"/>
    </row>
    <row r="589" spans="1:19" s="11" customFormat="1" ht="40.5" customHeight="1">
      <c r="A589" s="42" t="s">
        <v>24</v>
      </c>
      <c r="B589" s="15" t="s">
        <v>126</v>
      </c>
      <c r="C589" s="15" t="s">
        <v>123</v>
      </c>
      <c r="D589" s="15" t="s">
        <v>43</v>
      </c>
      <c r="E589" s="15"/>
      <c r="F589" s="10">
        <f>F590</f>
        <v>607.3</v>
      </c>
      <c r="G589" s="10">
        <f aca="true" t="shared" si="295" ref="G589:Q589">G590</f>
        <v>0</v>
      </c>
      <c r="H589" s="10">
        <f t="shared" si="295"/>
        <v>607.3</v>
      </c>
      <c r="I589" s="10">
        <f t="shared" si="295"/>
        <v>0</v>
      </c>
      <c r="J589" s="10">
        <f t="shared" si="295"/>
        <v>600.3</v>
      </c>
      <c r="K589" s="10">
        <f t="shared" si="295"/>
        <v>0</v>
      </c>
      <c r="L589" s="10">
        <f t="shared" si="295"/>
        <v>600.3</v>
      </c>
      <c r="M589" s="10">
        <f t="shared" si="295"/>
        <v>0</v>
      </c>
      <c r="N589" s="10">
        <f t="shared" si="295"/>
        <v>600.3</v>
      </c>
      <c r="O589" s="10">
        <f t="shared" si="295"/>
        <v>0</v>
      </c>
      <c r="P589" s="10">
        <f t="shared" si="295"/>
        <v>600.3</v>
      </c>
      <c r="Q589" s="10">
        <f t="shared" si="295"/>
        <v>0</v>
      </c>
      <c r="R589" s="26"/>
      <c r="S589" s="81"/>
    </row>
    <row r="590" spans="1:19" s="11" customFormat="1" ht="60" customHeight="1">
      <c r="A590" s="42" t="s">
        <v>341</v>
      </c>
      <c r="B590" s="15" t="s">
        <v>126</v>
      </c>
      <c r="C590" s="15" t="s">
        <v>123</v>
      </c>
      <c r="D590" s="15" t="s">
        <v>42</v>
      </c>
      <c r="E590" s="15"/>
      <c r="F590" s="10">
        <f>F591+F592</f>
        <v>607.3</v>
      </c>
      <c r="G590" s="10">
        <f aca="true" t="shared" si="296" ref="G590:Q590">G591+G592</f>
        <v>0</v>
      </c>
      <c r="H590" s="10">
        <f t="shared" si="296"/>
        <v>607.3</v>
      </c>
      <c r="I590" s="10">
        <f t="shared" si="296"/>
        <v>0</v>
      </c>
      <c r="J590" s="10">
        <f t="shared" si="296"/>
        <v>600.3</v>
      </c>
      <c r="K590" s="10">
        <f t="shared" si="296"/>
        <v>0</v>
      </c>
      <c r="L590" s="10">
        <f t="shared" si="296"/>
        <v>600.3</v>
      </c>
      <c r="M590" s="10">
        <f t="shared" si="296"/>
        <v>0</v>
      </c>
      <c r="N590" s="10">
        <f t="shared" si="296"/>
        <v>600.3</v>
      </c>
      <c r="O590" s="10">
        <f t="shared" si="296"/>
        <v>0</v>
      </c>
      <c r="P590" s="10">
        <f t="shared" si="296"/>
        <v>600.3</v>
      </c>
      <c r="Q590" s="10">
        <f t="shared" si="296"/>
        <v>0</v>
      </c>
      <c r="R590" s="26"/>
      <c r="S590" s="81"/>
    </row>
    <row r="591" spans="1:19" s="11" customFormat="1" ht="37.5">
      <c r="A591" s="42" t="s">
        <v>92</v>
      </c>
      <c r="B591" s="29">
        <v>10</v>
      </c>
      <c r="C591" s="15" t="s">
        <v>123</v>
      </c>
      <c r="D591" s="15" t="s">
        <v>42</v>
      </c>
      <c r="E591" s="15" t="s">
        <v>177</v>
      </c>
      <c r="F591" s="10">
        <f>G591+H591+I591</f>
        <v>18.5</v>
      </c>
      <c r="G591" s="10"/>
      <c r="H591" s="10">
        <f>8.5+10</f>
        <v>18.5</v>
      </c>
      <c r="I591" s="10"/>
      <c r="J591" s="10">
        <f>K591+L591+M591</f>
        <v>18.5</v>
      </c>
      <c r="K591" s="10"/>
      <c r="L591" s="10">
        <f>8.5+10</f>
        <v>18.5</v>
      </c>
      <c r="M591" s="10"/>
      <c r="N591" s="10">
        <f>O591+P591+Q591</f>
        <v>18.5</v>
      </c>
      <c r="O591" s="82"/>
      <c r="P591" s="10">
        <f>8.5+10</f>
        <v>18.5</v>
      </c>
      <c r="Q591" s="82"/>
      <c r="R591" s="26"/>
      <c r="S591" s="81"/>
    </row>
    <row r="592" spans="1:19" s="11" customFormat="1" ht="37.5">
      <c r="A592" s="42" t="s">
        <v>220</v>
      </c>
      <c r="B592" s="29">
        <v>10</v>
      </c>
      <c r="C592" s="15" t="s">
        <v>123</v>
      </c>
      <c r="D592" s="15" t="s">
        <v>42</v>
      </c>
      <c r="E592" s="15" t="s">
        <v>219</v>
      </c>
      <c r="F592" s="10">
        <f>G592+H592+I592</f>
        <v>588.8</v>
      </c>
      <c r="G592" s="10"/>
      <c r="H592" s="10">
        <f>242+339.8+7</f>
        <v>588.8</v>
      </c>
      <c r="I592" s="10"/>
      <c r="J592" s="10">
        <f>K592+L592+M592</f>
        <v>581.8</v>
      </c>
      <c r="K592" s="10"/>
      <c r="L592" s="10">
        <f>242+339.8</f>
        <v>581.8</v>
      </c>
      <c r="M592" s="10"/>
      <c r="N592" s="10">
        <f>O592+P592+Q592</f>
        <v>581.8</v>
      </c>
      <c r="O592" s="82"/>
      <c r="P592" s="10">
        <f>242+339.8</f>
        <v>581.8</v>
      </c>
      <c r="Q592" s="82"/>
      <c r="R592" s="26"/>
      <c r="S592" s="81"/>
    </row>
    <row r="593" spans="1:19" s="11" customFormat="1" ht="22.5" customHeight="1">
      <c r="A593" s="42" t="s">
        <v>93</v>
      </c>
      <c r="B593" s="29">
        <v>10</v>
      </c>
      <c r="C593" s="15" t="s">
        <v>123</v>
      </c>
      <c r="D593" s="15" t="s">
        <v>525</v>
      </c>
      <c r="E593" s="15"/>
      <c r="F593" s="10">
        <f>F594+F596</f>
        <v>657.3</v>
      </c>
      <c r="G593" s="10">
        <f aca="true" t="shared" si="297" ref="G593:Q593">G594+G596</f>
        <v>406.3</v>
      </c>
      <c r="H593" s="10">
        <f>H594+H596</f>
        <v>251</v>
      </c>
      <c r="I593" s="10">
        <f t="shared" si="297"/>
        <v>0</v>
      </c>
      <c r="J593" s="10">
        <f t="shared" si="297"/>
        <v>2209.5</v>
      </c>
      <c r="K593" s="10">
        <f t="shared" si="297"/>
        <v>1444.5</v>
      </c>
      <c r="L593" s="10">
        <f t="shared" si="297"/>
        <v>765</v>
      </c>
      <c r="M593" s="10">
        <f t="shared" si="297"/>
        <v>0</v>
      </c>
      <c r="N593" s="10">
        <f t="shared" si="297"/>
        <v>2140.4</v>
      </c>
      <c r="O593" s="10">
        <f t="shared" si="297"/>
        <v>1396.7</v>
      </c>
      <c r="P593" s="10">
        <f t="shared" si="297"/>
        <v>743.7</v>
      </c>
      <c r="Q593" s="10">
        <f t="shared" si="297"/>
        <v>0</v>
      </c>
      <c r="R593" s="26"/>
      <c r="S593" s="81"/>
    </row>
    <row r="594" spans="1:19" s="11" customFormat="1" ht="37.5">
      <c r="A594" s="42" t="s">
        <v>299</v>
      </c>
      <c r="B594" s="29">
        <v>10</v>
      </c>
      <c r="C594" s="15" t="s">
        <v>123</v>
      </c>
      <c r="D594" s="15" t="s">
        <v>527</v>
      </c>
      <c r="E594" s="15"/>
      <c r="F594" s="10">
        <f>F595</f>
        <v>110.4</v>
      </c>
      <c r="G594" s="10">
        <f aca="true" t="shared" si="298" ref="G594:Q594">G595</f>
        <v>0</v>
      </c>
      <c r="H594" s="10">
        <f t="shared" si="298"/>
        <v>110.4</v>
      </c>
      <c r="I594" s="10">
        <f t="shared" si="298"/>
        <v>0</v>
      </c>
      <c r="J594" s="10">
        <f t="shared" si="298"/>
        <v>120.2</v>
      </c>
      <c r="K594" s="10">
        <f t="shared" si="298"/>
        <v>0</v>
      </c>
      <c r="L594" s="10">
        <f t="shared" si="298"/>
        <v>120.2</v>
      </c>
      <c r="M594" s="10">
        <f t="shared" si="298"/>
        <v>0</v>
      </c>
      <c r="N594" s="10">
        <f t="shared" si="298"/>
        <v>120.2</v>
      </c>
      <c r="O594" s="10">
        <f t="shared" si="298"/>
        <v>0</v>
      </c>
      <c r="P594" s="10">
        <f t="shared" si="298"/>
        <v>120.2</v>
      </c>
      <c r="Q594" s="10">
        <f t="shared" si="298"/>
        <v>0</v>
      </c>
      <c r="R594" s="26"/>
      <c r="S594" s="81"/>
    </row>
    <row r="595" spans="1:19" s="11" customFormat="1" ht="37.5">
      <c r="A595" s="42" t="s">
        <v>695</v>
      </c>
      <c r="B595" s="29">
        <v>10</v>
      </c>
      <c r="C595" s="15" t="s">
        <v>123</v>
      </c>
      <c r="D595" s="15" t="s">
        <v>528</v>
      </c>
      <c r="E595" s="15" t="s">
        <v>665</v>
      </c>
      <c r="F595" s="10">
        <f>G595+H595+I595</f>
        <v>110.4</v>
      </c>
      <c r="G595" s="10"/>
      <c r="H595" s="10">
        <v>110.4</v>
      </c>
      <c r="I595" s="10"/>
      <c r="J595" s="10">
        <f>K595+L595+M595</f>
        <v>120.2</v>
      </c>
      <c r="K595" s="10"/>
      <c r="L595" s="10">
        <v>120.2</v>
      </c>
      <c r="M595" s="10"/>
      <c r="N595" s="10">
        <f>O595+P595+Q595</f>
        <v>120.2</v>
      </c>
      <c r="O595" s="82"/>
      <c r="P595" s="82">
        <v>120.2</v>
      </c>
      <c r="Q595" s="82"/>
      <c r="R595" s="26"/>
      <c r="S595" s="81"/>
    </row>
    <row r="596" spans="1:19" s="11" customFormat="1" ht="18.75">
      <c r="A596" s="42" t="s">
        <v>410</v>
      </c>
      <c r="B596" s="29">
        <v>10</v>
      </c>
      <c r="C596" s="15" t="s">
        <v>123</v>
      </c>
      <c r="D596" s="15" t="s">
        <v>529</v>
      </c>
      <c r="E596" s="15"/>
      <c r="F596" s="10">
        <f>F597</f>
        <v>546.9</v>
      </c>
      <c r="G596" s="10">
        <f aca="true" t="shared" si="299" ref="G596:Q596">G597</f>
        <v>406.3</v>
      </c>
      <c r="H596" s="10">
        <f t="shared" si="299"/>
        <v>140.6</v>
      </c>
      <c r="I596" s="10">
        <f t="shared" si="299"/>
        <v>0</v>
      </c>
      <c r="J596" s="10">
        <f t="shared" si="299"/>
        <v>2089.3</v>
      </c>
      <c r="K596" s="10">
        <f t="shared" si="299"/>
        <v>1444.5</v>
      </c>
      <c r="L596" s="10">
        <f t="shared" si="299"/>
        <v>644.8</v>
      </c>
      <c r="M596" s="10">
        <f t="shared" si="299"/>
        <v>0</v>
      </c>
      <c r="N596" s="10">
        <f t="shared" si="299"/>
        <v>2020.2</v>
      </c>
      <c r="O596" s="10">
        <f t="shared" si="299"/>
        <v>1396.7</v>
      </c>
      <c r="P596" s="10">
        <f t="shared" si="299"/>
        <v>623.5</v>
      </c>
      <c r="Q596" s="10">
        <f t="shared" si="299"/>
        <v>0</v>
      </c>
      <c r="R596" s="26"/>
      <c r="S596" s="81"/>
    </row>
    <row r="597" spans="1:19" s="11" customFormat="1" ht="37.5">
      <c r="A597" s="42" t="s">
        <v>220</v>
      </c>
      <c r="B597" s="29">
        <v>10</v>
      </c>
      <c r="C597" s="15" t="s">
        <v>123</v>
      </c>
      <c r="D597" s="15" t="s">
        <v>529</v>
      </c>
      <c r="E597" s="15" t="s">
        <v>219</v>
      </c>
      <c r="F597" s="10">
        <f>G597+H597+I597</f>
        <v>546.9</v>
      </c>
      <c r="G597" s="10">
        <v>406.3</v>
      </c>
      <c r="H597" s="10">
        <v>140.6</v>
      </c>
      <c r="I597" s="10"/>
      <c r="J597" s="10">
        <f>K597+L597+M597</f>
        <v>2089.3</v>
      </c>
      <c r="K597" s="10">
        <v>1444.5</v>
      </c>
      <c r="L597" s="10">
        <v>644.8</v>
      </c>
      <c r="M597" s="10"/>
      <c r="N597" s="10">
        <f>O597+P597+Q597</f>
        <v>2020.2</v>
      </c>
      <c r="O597" s="82">
        <v>1396.7</v>
      </c>
      <c r="P597" s="82">
        <v>623.5</v>
      </c>
      <c r="Q597" s="82"/>
      <c r="R597" s="26"/>
      <c r="S597" s="81"/>
    </row>
    <row r="598" spans="1:19" s="11" customFormat="1" ht="81" customHeight="1">
      <c r="A598" s="42" t="s">
        <v>434</v>
      </c>
      <c r="B598" s="29">
        <v>10</v>
      </c>
      <c r="C598" s="15" t="s">
        <v>123</v>
      </c>
      <c r="D598" s="27" t="s">
        <v>433</v>
      </c>
      <c r="E598" s="15"/>
      <c r="F598" s="10">
        <f>F599</f>
        <v>25914.4</v>
      </c>
      <c r="G598" s="10">
        <f aca="true" t="shared" si="300" ref="G598:Q599">G599</f>
        <v>25914.4</v>
      </c>
      <c r="H598" s="10">
        <f t="shared" si="300"/>
        <v>0</v>
      </c>
      <c r="I598" s="10">
        <f t="shared" si="300"/>
        <v>0</v>
      </c>
      <c r="J598" s="10">
        <f t="shared" si="300"/>
        <v>17425.2</v>
      </c>
      <c r="K598" s="10">
        <f t="shared" si="300"/>
        <v>17425.2</v>
      </c>
      <c r="L598" s="10">
        <f t="shared" si="300"/>
        <v>0</v>
      </c>
      <c r="M598" s="10">
        <f t="shared" si="300"/>
        <v>0</v>
      </c>
      <c r="N598" s="10">
        <f t="shared" si="300"/>
        <v>17425.2</v>
      </c>
      <c r="O598" s="10">
        <f t="shared" si="300"/>
        <v>17425.2</v>
      </c>
      <c r="P598" s="10">
        <f t="shared" si="300"/>
        <v>0</v>
      </c>
      <c r="Q598" s="10">
        <f t="shared" si="300"/>
        <v>0</v>
      </c>
      <c r="R598" s="26"/>
      <c r="S598" s="81"/>
    </row>
    <row r="599" spans="1:19" s="11" customFormat="1" ht="117.75" customHeight="1">
      <c r="A599" s="48" t="s">
        <v>435</v>
      </c>
      <c r="B599" s="29">
        <v>10</v>
      </c>
      <c r="C599" s="15" t="s">
        <v>123</v>
      </c>
      <c r="D599" s="15" t="s">
        <v>431</v>
      </c>
      <c r="E599" s="15"/>
      <c r="F599" s="10">
        <f>F600</f>
        <v>25914.4</v>
      </c>
      <c r="G599" s="10">
        <f t="shared" si="300"/>
        <v>25914.4</v>
      </c>
      <c r="H599" s="10">
        <f t="shared" si="300"/>
        <v>0</v>
      </c>
      <c r="I599" s="10">
        <f t="shared" si="300"/>
        <v>0</v>
      </c>
      <c r="J599" s="10">
        <f t="shared" si="300"/>
        <v>17425.2</v>
      </c>
      <c r="K599" s="10">
        <f t="shared" si="300"/>
        <v>17425.2</v>
      </c>
      <c r="L599" s="10">
        <f t="shared" si="300"/>
        <v>0</v>
      </c>
      <c r="M599" s="10">
        <f t="shared" si="300"/>
        <v>0</v>
      </c>
      <c r="N599" s="10">
        <f t="shared" si="300"/>
        <v>17425.2</v>
      </c>
      <c r="O599" s="10">
        <f t="shared" si="300"/>
        <v>17425.2</v>
      </c>
      <c r="P599" s="10">
        <f t="shared" si="300"/>
        <v>0</v>
      </c>
      <c r="Q599" s="10">
        <f t="shared" si="300"/>
        <v>0</v>
      </c>
      <c r="R599" s="26"/>
      <c r="S599" s="81"/>
    </row>
    <row r="600" spans="1:19" s="11" customFormat="1" ht="18.75">
      <c r="A600" s="42" t="s">
        <v>90</v>
      </c>
      <c r="B600" s="29">
        <v>10</v>
      </c>
      <c r="C600" s="15" t="s">
        <v>123</v>
      </c>
      <c r="D600" s="15" t="s">
        <v>431</v>
      </c>
      <c r="E600" s="15" t="s">
        <v>207</v>
      </c>
      <c r="F600" s="10">
        <f>G600+H600+I600</f>
        <v>25914.4</v>
      </c>
      <c r="G600" s="10">
        <v>25914.4</v>
      </c>
      <c r="H600" s="10"/>
      <c r="I600" s="10"/>
      <c r="J600" s="10">
        <f>K600+L600+M600</f>
        <v>17425.2</v>
      </c>
      <c r="K600" s="10">
        <v>17425.2</v>
      </c>
      <c r="L600" s="10"/>
      <c r="M600" s="10"/>
      <c r="N600" s="10">
        <f>O600+P600+Q600</f>
        <v>17425.2</v>
      </c>
      <c r="O600" s="10">
        <v>17425.2</v>
      </c>
      <c r="P600" s="82"/>
      <c r="Q600" s="82"/>
      <c r="R600" s="26"/>
      <c r="S600" s="81"/>
    </row>
    <row r="601" spans="1:19" s="11" customFormat="1" ht="37.5">
      <c r="A601" s="42" t="s">
        <v>501</v>
      </c>
      <c r="B601" s="15" t="s">
        <v>126</v>
      </c>
      <c r="C601" s="15" t="s">
        <v>123</v>
      </c>
      <c r="D601" s="29" t="s">
        <v>283</v>
      </c>
      <c r="E601" s="15"/>
      <c r="F601" s="10">
        <f>F602</f>
        <v>3943.8999999999996</v>
      </c>
      <c r="G601" s="10">
        <f aca="true" t="shared" si="301" ref="G601:Q603">G602</f>
        <v>3943.8999999999996</v>
      </c>
      <c r="H601" s="10">
        <f t="shared" si="301"/>
        <v>0</v>
      </c>
      <c r="I601" s="10">
        <f t="shared" si="301"/>
        <v>0</v>
      </c>
      <c r="J601" s="10">
        <f t="shared" si="301"/>
        <v>4013.8999999999996</v>
      </c>
      <c r="K601" s="10">
        <f t="shared" si="301"/>
        <v>4013.8999999999996</v>
      </c>
      <c r="L601" s="10">
        <f t="shared" si="301"/>
        <v>0</v>
      </c>
      <c r="M601" s="10">
        <f t="shared" si="301"/>
        <v>0</v>
      </c>
      <c r="N601" s="10">
        <f t="shared" si="301"/>
        <v>4013.8999999999996</v>
      </c>
      <c r="O601" s="10">
        <f t="shared" si="301"/>
        <v>4013.8999999999996</v>
      </c>
      <c r="P601" s="10">
        <f t="shared" si="301"/>
        <v>0</v>
      </c>
      <c r="Q601" s="10">
        <f t="shared" si="301"/>
        <v>0</v>
      </c>
      <c r="R601" s="26"/>
      <c r="S601" s="81"/>
    </row>
    <row r="602" spans="1:19" s="11" customFormat="1" ht="24.75" customHeight="1">
      <c r="A602" s="34" t="s">
        <v>18</v>
      </c>
      <c r="B602" s="15" t="s">
        <v>126</v>
      </c>
      <c r="C602" s="15" t="s">
        <v>123</v>
      </c>
      <c r="D602" s="29" t="s">
        <v>284</v>
      </c>
      <c r="E602" s="15"/>
      <c r="F602" s="10">
        <f>F603</f>
        <v>3943.8999999999996</v>
      </c>
      <c r="G602" s="10">
        <f t="shared" si="301"/>
        <v>3943.8999999999996</v>
      </c>
      <c r="H602" s="10">
        <f t="shared" si="301"/>
        <v>0</v>
      </c>
      <c r="I602" s="10">
        <f t="shared" si="301"/>
        <v>0</v>
      </c>
      <c r="J602" s="10">
        <f t="shared" si="301"/>
        <v>4013.8999999999996</v>
      </c>
      <c r="K602" s="10">
        <f t="shared" si="301"/>
        <v>4013.8999999999996</v>
      </c>
      <c r="L602" s="10">
        <f t="shared" si="301"/>
        <v>0</v>
      </c>
      <c r="M602" s="10">
        <f t="shared" si="301"/>
        <v>0</v>
      </c>
      <c r="N602" s="10">
        <f t="shared" si="301"/>
        <v>4013.8999999999996</v>
      </c>
      <c r="O602" s="10">
        <f t="shared" si="301"/>
        <v>4013.8999999999996</v>
      </c>
      <c r="P602" s="10">
        <f t="shared" si="301"/>
        <v>0</v>
      </c>
      <c r="Q602" s="10">
        <f t="shared" si="301"/>
        <v>0</v>
      </c>
      <c r="R602" s="26"/>
      <c r="S602" s="81"/>
    </row>
    <row r="603" spans="1:19" s="11" customFormat="1" ht="93.75">
      <c r="A603" s="34" t="s">
        <v>361</v>
      </c>
      <c r="B603" s="15" t="s">
        <v>126</v>
      </c>
      <c r="C603" s="15" t="s">
        <v>123</v>
      </c>
      <c r="D603" s="29" t="s">
        <v>71</v>
      </c>
      <c r="E603" s="15"/>
      <c r="F603" s="10">
        <f>F604</f>
        <v>3943.8999999999996</v>
      </c>
      <c r="G603" s="10">
        <f>G604</f>
        <v>3943.8999999999996</v>
      </c>
      <c r="H603" s="10">
        <f t="shared" si="301"/>
        <v>0</v>
      </c>
      <c r="I603" s="10">
        <f t="shared" si="301"/>
        <v>0</v>
      </c>
      <c r="J603" s="10">
        <f t="shared" si="301"/>
        <v>4013.8999999999996</v>
      </c>
      <c r="K603" s="10">
        <f t="shared" si="301"/>
        <v>4013.8999999999996</v>
      </c>
      <c r="L603" s="10">
        <f t="shared" si="301"/>
        <v>0</v>
      </c>
      <c r="M603" s="10">
        <f t="shared" si="301"/>
        <v>0</v>
      </c>
      <c r="N603" s="10">
        <f t="shared" si="301"/>
        <v>4013.8999999999996</v>
      </c>
      <c r="O603" s="10">
        <f t="shared" si="301"/>
        <v>4013.8999999999996</v>
      </c>
      <c r="P603" s="10">
        <f t="shared" si="301"/>
        <v>0</v>
      </c>
      <c r="Q603" s="10">
        <f t="shared" si="301"/>
        <v>0</v>
      </c>
      <c r="R603" s="26"/>
      <c r="S603" s="81"/>
    </row>
    <row r="604" spans="1:19" s="11" customFormat="1" ht="81" customHeight="1">
      <c r="A604" s="42" t="s">
        <v>98</v>
      </c>
      <c r="B604" s="15" t="s">
        <v>126</v>
      </c>
      <c r="C604" s="15" t="s">
        <v>123</v>
      </c>
      <c r="D604" s="29" t="s">
        <v>72</v>
      </c>
      <c r="E604" s="15"/>
      <c r="F604" s="10">
        <f aca="true" t="shared" si="302" ref="F604:Q604">F606+F605</f>
        <v>3943.8999999999996</v>
      </c>
      <c r="G604" s="10">
        <f t="shared" si="302"/>
        <v>3943.8999999999996</v>
      </c>
      <c r="H604" s="10">
        <f t="shared" si="302"/>
        <v>0</v>
      </c>
      <c r="I604" s="10">
        <f t="shared" si="302"/>
        <v>0</v>
      </c>
      <c r="J604" s="10">
        <f t="shared" si="302"/>
        <v>4013.8999999999996</v>
      </c>
      <c r="K604" s="10">
        <f t="shared" si="302"/>
        <v>4013.8999999999996</v>
      </c>
      <c r="L604" s="10">
        <f t="shared" si="302"/>
        <v>0</v>
      </c>
      <c r="M604" s="10">
        <f t="shared" si="302"/>
        <v>0</v>
      </c>
      <c r="N604" s="10">
        <f t="shared" si="302"/>
        <v>4013.8999999999996</v>
      </c>
      <c r="O604" s="10">
        <f t="shared" si="302"/>
        <v>4013.8999999999996</v>
      </c>
      <c r="P604" s="10">
        <f t="shared" si="302"/>
        <v>0</v>
      </c>
      <c r="Q604" s="10">
        <f t="shared" si="302"/>
        <v>0</v>
      </c>
      <c r="R604" s="26"/>
      <c r="S604" s="81"/>
    </row>
    <row r="605" spans="1:19" s="11" customFormat="1" ht="37.5">
      <c r="A605" s="42" t="s">
        <v>92</v>
      </c>
      <c r="B605" s="15" t="s">
        <v>126</v>
      </c>
      <c r="C605" s="15" t="s">
        <v>123</v>
      </c>
      <c r="D605" s="29" t="s">
        <v>72</v>
      </c>
      <c r="E605" s="15" t="s">
        <v>177</v>
      </c>
      <c r="F605" s="10">
        <f>G605+H605+I605</f>
        <v>60.2</v>
      </c>
      <c r="G605" s="10">
        <v>60.2</v>
      </c>
      <c r="H605" s="10"/>
      <c r="I605" s="10"/>
      <c r="J605" s="10">
        <f>K605+L605+M605</f>
        <v>60.2</v>
      </c>
      <c r="K605" s="10">
        <v>60.2</v>
      </c>
      <c r="L605" s="10"/>
      <c r="M605" s="10"/>
      <c r="N605" s="10">
        <f>O605+P605+Q605</f>
        <v>60.2</v>
      </c>
      <c r="O605" s="10">
        <v>60.2</v>
      </c>
      <c r="P605" s="10"/>
      <c r="Q605" s="10"/>
      <c r="R605" s="26"/>
      <c r="S605" s="81"/>
    </row>
    <row r="606" spans="1:19" s="11" customFormat="1" ht="37.5">
      <c r="A606" s="42" t="s">
        <v>220</v>
      </c>
      <c r="B606" s="15" t="s">
        <v>126</v>
      </c>
      <c r="C606" s="15" t="s">
        <v>123</v>
      </c>
      <c r="D606" s="29" t="s">
        <v>72</v>
      </c>
      <c r="E606" s="15" t="s">
        <v>219</v>
      </c>
      <c r="F606" s="10">
        <f>G606+H606+I606</f>
        <v>3883.7</v>
      </c>
      <c r="G606" s="10">
        <f>3953.7-70</f>
        <v>3883.7</v>
      </c>
      <c r="H606" s="10"/>
      <c r="I606" s="10"/>
      <c r="J606" s="10">
        <f>K606+L606+M606</f>
        <v>3953.7</v>
      </c>
      <c r="K606" s="10">
        <v>3953.7</v>
      </c>
      <c r="L606" s="10"/>
      <c r="M606" s="10"/>
      <c r="N606" s="10">
        <f>O606+P606+Q606</f>
        <v>3953.7</v>
      </c>
      <c r="O606" s="10">
        <v>3953.7</v>
      </c>
      <c r="P606" s="10"/>
      <c r="Q606" s="10"/>
      <c r="R606" s="26"/>
      <c r="S606" s="81"/>
    </row>
    <row r="607" spans="1:19" s="11" customFormat="1" ht="18.75">
      <c r="A607" s="42" t="s">
        <v>338</v>
      </c>
      <c r="B607" s="15" t="s">
        <v>126</v>
      </c>
      <c r="C607" s="15" t="s">
        <v>123</v>
      </c>
      <c r="D607" s="29" t="s">
        <v>244</v>
      </c>
      <c r="E607" s="15"/>
      <c r="F607" s="10">
        <f>F608</f>
        <v>5</v>
      </c>
      <c r="G607" s="10">
        <f aca="true" t="shared" si="303" ref="G607:I608">G608</f>
        <v>0</v>
      </c>
      <c r="H607" s="10">
        <f t="shared" si="303"/>
        <v>5</v>
      </c>
      <c r="I607" s="10">
        <f t="shared" si="303"/>
        <v>0</v>
      </c>
      <c r="J607" s="10"/>
      <c r="K607" s="10"/>
      <c r="L607" s="10"/>
      <c r="M607" s="10"/>
      <c r="N607" s="10"/>
      <c r="O607" s="10"/>
      <c r="P607" s="10"/>
      <c r="Q607" s="10"/>
      <c r="R607" s="26"/>
      <c r="S607" s="81"/>
    </row>
    <row r="608" spans="1:19" s="11" customFormat="1" ht="18.75">
      <c r="A608" s="42" t="s">
        <v>147</v>
      </c>
      <c r="B608" s="15" t="s">
        <v>126</v>
      </c>
      <c r="C608" s="15" t="s">
        <v>123</v>
      </c>
      <c r="D608" s="29" t="s">
        <v>245</v>
      </c>
      <c r="E608" s="15"/>
      <c r="F608" s="10">
        <f>F609</f>
        <v>5</v>
      </c>
      <c r="G608" s="10">
        <f t="shared" si="303"/>
        <v>0</v>
      </c>
      <c r="H608" s="10">
        <f t="shared" si="303"/>
        <v>5</v>
      </c>
      <c r="I608" s="10">
        <f t="shared" si="303"/>
        <v>0</v>
      </c>
      <c r="J608" s="10"/>
      <c r="K608" s="10"/>
      <c r="L608" s="10"/>
      <c r="M608" s="10"/>
      <c r="N608" s="10"/>
      <c r="O608" s="10"/>
      <c r="P608" s="10"/>
      <c r="Q608" s="10"/>
      <c r="R608" s="26"/>
      <c r="S608" s="81"/>
    </row>
    <row r="609" spans="1:19" s="11" customFormat="1" ht="18.75">
      <c r="A609" s="42" t="s">
        <v>184</v>
      </c>
      <c r="B609" s="15" t="s">
        <v>126</v>
      </c>
      <c r="C609" s="15" t="s">
        <v>123</v>
      </c>
      <c r="D609" s="29" t="s">
        <v>245</v>
      </c>
      <c r="E609" s="15" t="s">
        <v>180</v>
      </c>
      <c r="F609" s="10">
        <f>G609+H609+I609</f>
        <v>5</v>
      </c>
      <c r="G609" s="10"/>
      <c r="H609" s="10">
        <v>5</v>
      </c>
      <c r="I609" s="10"/>
      <c r="J609" s="10"/>
      <c r="K609" s="10"/>
      <c r="L609" s="10"/>
      <c r="M609" s="10"/>
      <c r="N609" s="10"/>
      <c r="O609" s="10"/>
      <c r="P609" s="10"/>
      <c r="Q609" s="10"/>
      <c r="R609" s="26"/>
      <c r="S609" s="81"/>
    </row>
    <row r="610" spans="1:19" s="11" customFormat="1" ht="56.25">
      <c r="A610" s="42" t="s">
        <v>614</v>
      </c>
      <c r="B610" s="15" t="s">
        <v>126</v>
      </c>
      <c r="C610" s="15" t="s">
        <v>123</v>
      </c>
      <c r="D610" s="29" t="s">
        <v>102</v>
      </c>
      <c r="E610" s="15"/>
      <c r="F610" s="10">
        <f>F611</f>
        <v>2998.8</v>
      </c>
      <c r="G610" s="10">
        <f aca="true" t="shared" si="304" ref="G610:Q612">G611</f>
        <v>2848.9</v>
      </c>
      <c r="H610" s="10">
        <f t="shared" si="304"/>
        <v>149.9</v>
      </c>
      <c r="I610" s="10">
        <f t="shared" si="304"/>
        <v>0</v>
      </c>
      <c r="J610" s="10">
        <f t="shared" si="304"/>
        <v>0</v>
      </c>
      <c r="K610" s="10">
        <f t="shared" si="304"/>
        <v>0</v>
      </c>
      <c r="L610" s="10">
        <f t="shared" si="304"/>
        <v>0</v>
      </c>
      <c r="M610" s="10">
        <f t="shared" si="304"/>
        <v>0</v>
      </c>
      <c r="N610" s="10">
        <f t="shared" si="304"/>
        <v>0</v>
      </c>
      <c r="O610" s="10">
        <f t="shared" si="304"/>
        <v>0</v>
      </c>
      <c r="P610" s="10">
        <f t="shared" si="304"/>
        <v>0</v>
      </c>
      <c r="Q610" s="10">
        <f t="shared" si="304"/>
        <v>0</v>
      </c>
      <c r="R610" s="26"/>
      <c r="S610" s="81"/>
    </row>
    <row r="611" spans="1:19" s="11" customFormat="1" ht="56.25">
      <c r="A611" s="42" t="s">
        <v>554</v>
      </c>
      <c r="B611" s="15" t="s">
        <v>126</v>
      </c>
      <c r="C611" s="15" t="s">
        <v>123</v>
      </c>
      <c r="D611" s="29" t="s">
        <v>103</v>
      </c>
      <c r="E611" s="15"/>
      <c r="F611" s="10">
        <f>F612</f>
        <v>2998.8</v>
      </c>
      <c r="G611" s="10">
        <f t="shared" si="304"/>
        <v>2848.9</v>
      </c>
      <c r="H611" s="10">
        <f t="shared" si="304"/>
        <v>149.9</v>
      </c>
      <c r="I611" s="10">
        <f t="shared" si="304"/>
        <v>0</v>
      </c>
      <c r="J611" s="10">
        <f t="shared" si="304"/>
        <v>0</v>
      </c>
      <c r="K611" s="10">
        <f t="shared" si="304"/>
        <v>0</v>
      </c>
      <c r="L611" s="10">
        <f t="shared" si="304"/>
        <v>0</v>
      </c>
      <c r="M611" s="10">
        <f t="shared" si="304"/>
        <v>0</v>
      </c>
      <c r="N611" s="10">
        <f t="shared" si="304"/>
        <v>0</v>
      </c>
      <c r="O611" s="10">
        <f t="shared" si="304"/>
        <v>0</v>
      </c>
      <c r="P611" s="10">
        <f t="shared" si="304"/>
        <v>0</v>
      </c>
      <c r="Q611" s="10">
        <f t="shared" si="304"/>
        <v>0</v>
      </c>
      <c r="R611" s="26"/>
      <c r="S611" s="81"/>
    </row>
    <row r="612" spans="1:19" s="11" customFormat="1" ht="37.5">
      <c r="A612" s="42" t="s">
        <v>449</v>
      </c>
      <c r="B612" s="15" t="s">
        <v>126</v>
      </c>
      <c r="C612" s="15" t="s">
        <v>123</v>
      </c>
      <c r="D612" s="29" t="s">
        <v>507</v>
      </c>
      <c r="E612" s="15"/>
      <c r="F612" s="10">
        <f>F613</f>
        <v>2998.8</v>
      </c>
      <c r="G612" s="10">
        <f t="shared" si="304"/>
        <v>2848.9</v>
      </c>
      <c r="H612" s="10">
        <f t="shared" si="304"/>
        <v>149.9</v>
      </c>
      <c r="I612" s="10">
        <f t="shared" si="304"/>
        <v>0</v>
      </c>
      <c r="J612" s="10">
        <f t="shared" si="304"/>
        <v>0</v>
      </c>
      <c r="K612" s="10">
        <f t="shared" si="304"/>
        <v>0</v>
      </c>
      <c r="L612" s="10">
        <f t="shared" si="304"/>
        <v>0</v>
      </c>
      <c r="M612" s="10">
        <f t="shared" si="304"/>
        <v>0</v>
      </c>
      <c r="N612" s="10">
        <f t="shared" si="304"/>
        <v>0</v>
      </c>
      <c r="O612" s="10">
        <f t="shared" si="304"/>
        <v>0</v>
      </c>
      <c r="P612" s="10">
        <f t="shared" si="304"/>
        <v>0</v>
      </c>
      <c r="Q612" s="10">
        <f t="shared" si="304"/>
        <v>0</v>
      </c>
      <c r="R612" s="26"/>
      <c r="S612" s="81"/>
    </row>
    <row r="613" spans="1:19" s="11" customFormat="1" ht="37.5">
      <c r="A613" s="42" t="s">
        <v>220</v>
      </c>
      <c r="B613" s="15" t="s">
        <v>126</v>
      </c>
      <c r="C613" s="15" t="s">
        <v>123</v>
      </c>
      <c r="D613" s="29" t="s">
        <v>507</v>
      </c>
      <c r="E613" s="15" t="s">
        <v>219</v>
      </c>
      <c r="F613" s="10">
        <f>G613+H613+I613</f>
        <v>2998.8</v>
      </c>
      <c r="G613" s="10">
        <v>2848.9</v>
      </c>
      <c r="H613" s="10">
        <v>149.9</v>
      </c>
      <c r="I613" s="10"/>
      <c r="J613" s="10">
        <f>K613+L613+M613</f>
        <v>0</v>
      </c>
      <c r="K613" s="10"/>
      <c r="L613" s="10"/>
      <c r="M613" s="10"/>
      <c r="N613" s="10">
        <f>O613+P613+Q613</f>
        <v>0</v>
      </c>
      <c r="O613" s="82"/>
      <c r="P613" s="82"/>
      <c r="Q613" s="82"/>
      <c r="R613" s="26"/>
      <c r="S613" s="81"/>
    </row>
    <row r="614" spans="1:19" s="11" customFormat="1" ht="18.75">
      <c r="A614" s="43" t="s">
        <v>146</v>
      </c>
      <c r="B614" s="12" t="s">
        <v>126</v>
      </c>
      <c r="C614" s="12" t="s">
        <v>121</v>
      </c>
      <c r="D614" s="12"/>
      <c r="E614" s="12"/>
      <c r="F614" s="13">
        <f>F615</f>
        <v>4878.7</v>
      </c>
      <c r="G614" s="13">
        <f aca="true" t="shared" si="305" ref="G614:Q617">G615</f>
        <v>4878.7</v>
      </c>
      <c r="H614" s="13">
        <f t="shared" si="305"/>
        <v>0</v>
      </c>
      <c r="I614" s="13">
        <f t="shared" si="305"/>
        <v>0</v>
      </c>
      <c r="J614" s="13">
        <f t="shared" si="305"/>
        <v>5178.7</v>
      </c>
      <c r="K614" s="13">
        <f t="shared" si="305"/>
        <v>5178.7</v>
      </c>
      <c r="L614" s="13">
        <f t="shared" si="305"/>
        <v>0</v>
      </c>
      <c r="M614" s="13">
        <f t="shared" si="305"/>
        <v>0</v>
      </c>
      <c r="N614" s="13">
        <f t="shared" si="305"/>
        <v>5178.7</v>
      </c>
      <c r="O614" s="13">
        <f t="shared" si="305"/>
        <v>5178.7</v>
      </c>
      <c r="P614" s="13">
        <f t="shared" si="305"/>
        <v>0</v>
      </c>
      <c r="Q614" s="13">
        <f t="shared" si="305"/>
        <v>0</v>
      </c>
      <c r="R614" s="26"/>
      <c r="S614" s="81"/>
    </row>
    <row r="615" spans="1:19" s="11" customFormat="1" ht="37.5">
      <c r="A615" s="42" t="s">
        <v>501</v>
      </c>
      <c r="B615" s="15" t="s">
        <v>126</v>
      </c>
      <c r="C615" s="15" t="s">
        <v>121</v>
      </c>
      <c r="D615" s="15" t="s">
        <v>283</v>
      </c>
      <c r="E615" s="15"/>
      <c r="F615" s="10">
        <f>F616</f>
        <v>4878.7</v>
      </c>
      <c r="G615" s="10">
        <f t="shared" si="305"/>
        <v>4878.7</v>
      </c>
      <c r="H615" s="10">
        <f t="shared" si="305"/>
        <v>0</v>
      </c>
      <c r="I615" s="10">
        <f t="shared" si="305"/>
        <v>0</v>
      </c>
      <c r="J615" s="10">
        <f t="shared" si="305"/>
        <v>5178.7</v>
      </c>
      <c r="K615" s="10">
        <f t="shared" si="305"/>
        <v>5178.7</v>
      </c>
      <c r="L615" s="10">
        <f t="shared" si="305"/>
        <v>0</v>
      </c>
      <c r="M615" s="10">
        <f t="shared" si="305"/>
        <v>0</v>
      </c>
      <c r="N615" s="10">
        <f t="shared" si="305"/>
        <v>5178.7</v>
      </c>
      <c r="O615" s="10">
        <f t="shared" si="305"/>
        <v>5178.7</v>
      </c>
      <c r="P615" s="10">
        <f t="shared" si="305"/>
        <v>0</v>
      </c>
      <c r="Q615" s="10">
        <f t="shared" si="305"/>
        <v>0</v>
      </c>
      <c r="R615" s="26"/>
      <c r="S615" s="81"/>
    </row>
    <row r="616" spans="1:19" s="11" customFormat="1" ht="18.75">
      <c r="A616" s="42" t="s">
        <v>194</v>
      </c>
      <c r="B616" s="15" t="s">
        <v>126</v>
      </c>
      <c r="C616" s="15" t="s">
        <v>121</v>
      </c>
      <c r="D616" s="15" t="s">
        <v>289</v>
      </c>
      <c r="E616" s="15"/>
      <c r="F616" s="10">
        <f>F617</f>
        <v>4878.7</v>
      </c>
      <c r="G616" s="10">
        <f t="shared" si="305"/>
        <v>4878.7</v>
      </c>
      <c r="H616" s="10">
        <f t="shared" si="305"/>
        <v>0</v>
      </c>
      <c r="I616" s="10">
        <f t="shared" si="305"/>
        <v>0</v>
      </c>
      <c r="J616" s="10">
        <f t="shared" si="305"/>
        <v>5178.7</v>
      </c>
      <c r="K616" s="10">
        <f t="shared" si="305"/>
        <v>5178.7</v>
      </c>
      <c r="L616" s="10">
        <f t="shared" si="305"/>
        <v>0</v>
      </c>
      <c r="M616" s="10">
        <f t="shared" si="305"/>
        <v>0</v>
      </c>
      <c r="N616" s="10">
        <f t="shared" si="305"/>
        <v>5178.7</v>
      </c>
      <c r="O616" s="10">
        <f t="shared" si="305"/>
        <v>5178.7</v>
      </c>
      <c r="P616" s="10">
        <f t="shared" si="305"/>
        <v>0</v>
      </c>
      <c r="Q616" s="10">
        <f t="shared" si="305"/>
        <v>0</v>
      </c>
      <c r="R616" s="26"/>
      <c r="S616" s="81"/>
    </row>
    <row r="617" spans="1:19" s="11" customFormat="1" ht="56.25">
      <c r="A617" s="34" t="s">
        <v>301</v>
      </c>
      <c r="B617" s="15" t="s">
        <v>126</v>
      </c>
      <c r="C617" s="15" t="s">
        <v>121</v>
      </c>
      <c r="D617" s="15" t="s">
        <v>73</v>
      </c>
      <c r="E617" s="15"/>
      <c r="F617" s="10">
        <f>F618</f>
        <v>4878.7</v>
      </c>
      <c r="G617" s="10">
        <f t="shared" si="305"/>
        <v>4878.7</v>
      </c>
      <c r="H617" s="10">
        <f t="shared" si="305"/>
        <v>0</v>
      </c>
      <c r="I617" s="10">
        <f t="shared" si="305"/>
        <v>0</v>
      </c>
      <c r="J617" s="10">
        <f t="shared" si="305"/>
        <v>5178.7</v>
      </c>
      <c r="K617" s="10">
        <f t="shared" si="305"/>
        <v>5178.7</v>
      </c>
      <c r="L617" s="10">
        <f t="shared" si="305"/>
        <v>0</v>
      </c>
      <c r="M617" s="10">
        <f t="shared" si="305"/>
        <v>0</v>
      </c>
      <c r="N617" s="10">
        <f t="shared" si="305"/>
        <v>5178.7</v>
      </c>
      <c r="O617" s="10">
        <f t="shared" si="305"/>
        <v>5178.7</v>
      </c>
      <c r="P617" s="10">
        <f t="shared" si="305"/>
        <v>0</v>
      </c>
      <c r="Q617" s="10">
        <f t="shared" si="305"/>
        <v>0</v>
      </c>
      <c r="R617" s="26"/>
      <c r="S617" s="81"/>
    </row>
    <row r="618" spans="1:19" s="11" customFormat="1" ht="77.25" customHeight="1">
      <c r="A618" s="42" t="s">
        <v>98</v>
      </c>
      <c r="B618" s="15" t="s">
        <v>126</v>
      </c>
      <c r="C618" s="15" t="s">
        <v>121</v>
      </c>
      <c r="D618" s="15" t="s">
        <v>74</v>
      </c>
      <c r="E618" s="15"/>
      <c r="F618" s="10">
        <f>F619+F620</f>
        <v>4878.7</v>
      </c>
      <c r="G618" s="10">
        <f aca="true" t="shared" si="306" ref="G618:Q618">G619+G620</f>
        <v>4878.7</v>
      </c>
      <c r="H618" s="10">
        <f t="shared" si="306"/>
        <v>0</v>
      </c>
      <c r="I618" s="10">
        <f t="shared" si="306"/>
        <v>0</v>
      </c>
      <c r="J618" s="10">
        <f t="shared" si="306"/>
        <v>5178.7</v>
      </c>
      <c r="K618" s="10">
        <f t="shared" si="306"/>
        <v>5178.7</v>
      </c>
      <c r="L618" s="10">
        <f t="shared" si="306"/>
        <v>0</v>
      </c>
      <c r="M618" s="10">
        <f t="shared" si="306"/>
        <v>0</v>
      </c>
      <c r="N618" s="10">
        <f t="shared" si="306"/>
        <v>5178.7</v>
      </c>
      <c r="O618" s="10">
        <f t="shared" si="306"/>
        <v>5178.7</v>
      </c>
      <c r="P618" s="10">
        <f t="shared" si="306"/>
        <v>0</v>
      </c>
      <c r="Q618" s="10">
        <f t="shared" si="306"/>
        <v>0</v>
      </c>
      <c r="R618" s="26"/>
      <c r="S618" s="81"/>
    </row>
    <row r="619" spans="1:19" s="11" customFormat="1" ht="37.5">
      <c r="A619" s="42" t="s">
        <v>92</v>
      </c>
      <c r="B619" s="15" t="s">
        <v>126</v>
      </c>
      <c r="C619" s="15" t="s">
        <v>121</v>
      </c>
      <c r="D619" s="15" t="s">
        <v>74</v>
      </c>
      <c r="E619" s="15" t="s">
        <v>177</v>
      </c>
      <c r="F619" s="10">
        <f>G619+H619+I619</f>
        <v>48.8</v>
      </c>
      <c r="G619" s="10">
        <f>51.8-3</f>
        <v>48.8</v>
      </c>
      <c r="H619" s="10"/>
      <c r="I619" s="10"/>
      <c r="J619" s="10">
        <f>K619+L619+M619</f>
        <v>51.8</v>
      </c>
      <c r="K619" s="10">
        <v>51.8</v>
      </c>
      <c r="L619" s="10"/>
      <c r="M619" s="10"/>
      <c r="N619" s="10">
        <f>O619+P619+Q619</f>
        <v>51.8</v>
      </c>
      <c r="O619" s="10">
        <v>51.8</v>
      </c>
      <c r="P619" s="82"/>
      <c r="Q619" s="82"/>
      <c r="R619" s="26"/>
      <c r="S619" s="81"/>
    </row>
    <row r="620" spans="1:19" s="11" customFormat="1" ht="37.5">
      <c r="A620" s="42" t="s">
        <v>220</v>
      </c>
      <c r="B620" s="15" t="s">
        <v>126</v>
      </c>
      <c r="C620" s="15" t="s">
        <v>121</v>
      </c>
      <c r="D620" s="15" t="s">
        <v>74</v>
      </c>
      <c r="E620" s="15" t="s">
        <v>219</v>
      </c>
      <c r="F620" s="10">
        <f>G620+H620+I620</f>
        <v>4829.9</v>
      </c>
      <c r="G620" s="10">
        <f>5126.9-297</f>
        <v>4829.9</v>
      </c>
      <c r="H620" s="10"/>
      <c r="I620" s="10"/>
      <c r="J620" s="10">
        <f>K620+L620+M620</f>
        <v>5126.9</v>
      </c>
      <c r="K620" s="10">
        <v>5126.9</v>
      </c>
      <c r="L620" s="10"/>
      <c r="M620" s="10"/>
      <c r="N620" s="10">
        <f>O620+P620+Q620</f>
        <v>5126.9</v>
      </c>
      <c r="O620" s="10">
        <v>5126.9</v>
      </c>
      <c r="P620" s="82"/>
      <c r="Q620" s="82"/>
      <c r="R620" s="26"/>
      <c r="S620" s="81"/>
    </row>
    <row r="621" spans="1:19" s="11" customFormat="1" ht="18.75">
      <c r="A621" s="43" t="s">
        <v>444</v>
      </c>
      <c r="B621" s="12" t="s">
        <v>126</v>
      </c>
      <c r="C621" s="12" t="s">
        <v>136</v>
      </c>
      <c r="D621" s="12"/>
      <c r="E621" s="12"/>
      <c r="F621" s="13">
        <f>F627+F622</f>
        <v>411.7</v>
      </c>
      <c r="G621" s="13">
        <f aca="true" t="shared" si="307" ref="G621:N621">G627+G622</f>
        <v>0</v>
      </c>
      <c r="H621" s="13">
        <f t="shared" si="307"/>
        <v>411.7</v>
      </c>
      <c r="I621" s="13">
        <f t="shared" si="307"/>
        <v>0</v>
      </c>
      <c r="J621" s="13">
        <f t="shared" si="307"/>
        <v>301.5</v>
      </c>
      <c r="K621" s="13">
        <f t="shared" si="307"/>
        <v>0</v>
      </c>
      <c r="L621" s="13">
        <f t="shared" si="307"/>
        <v>301.5</v>
      </c>
      <c r="M621" s="13">
        <f t="shared" si="307"/>
        <v>0</v>
      </c>
      <c r="N621" s="13">
        <f t="shared" si="307"/>
        <v>301.5</v>
      </c>
      <c r="O621" s="13">
        <f>O627</f>
        <v>0</v>
      </c>
      <c r="P621" s="13">
        <f>P627</f>
        <v>301.5</v>
      </c>
      <c r="Q621" s="13">
        <f>Q627</f>
        <v>0</v>
      </c>
      <c r="R621" s="26"/>
      <c r="S621" s="81"/>
    </row>
    <row r="622" spans="1:19" s="11" customFormat="1" ht="37.5">
      <c r="A622" s="42" t="s">
        <v>524</v>
      </c>
      <c r="B622" s="15" t="s">
        <v>126</v>
      </c>
      <c r="C622" s="15" t="s">
        <v>136</v>
      </c>
      <c r="D622" s="15" t="s">
        <v>9</v>
      </c>
      <c r="E622" s="15"/>
      <c r="F622" s="10">
        <f>F623</f>
        <v>2.1999999999999993</v>
      </c>
      <c r="G622" s="10">
        <f aca="true" t="shared" si="308" ref="G622:N625">G623</f>
        <v>0</v>
      </c>
      <c r="H622" s="10">
        <f t="shared" si="308"/>
        <v>2.1999999999999993</v>
      </c>
      <c r="I622" s="10">
        <f t="shared" si="308"/>
        <v>0</v>
      </c>
      <c r="J622" s="10">
        <f t="shared" si="308"/>
        <v>0</v>
      </c>
      <c r="K622" s="10">
        <f t="shared" si="308"/>
        <v>0</v>
      </c>
      <c r="L622" s="10">
        <f t="shared" si="308"/>
        <v>0</v>
      </c>
      <c r="M622" s="10">
        <f t="shared" si="308"/>
        <v>0</v>
      </c>
      <c r="N622" s="10">
        <f t="shared" si="308"/>
        <v>0</v>
      </c>
      <c r="O622" s="13"/>
      <c r="P622" s="13"/>
      <c r="Q622" s="13"/>
      <c r="R622" s="26"/>
      <c r="S622" s="81"/>
    </row>
    <row r="623" spans="1:19" s="11" customFormat="1" ht="37.5">
      <c r="A623" s="42" t="s">
        <v>40</v>
      </c>
      <c r="B623" s="15" t="s">
        <v>126</v>
      </c>
      <c r="C623" s="15" t="s">
        <v>136</v>
      </c>
      <c r="D623" s="15" t="s">
        <v>41</v>
      </c>
      <c r="E623" s="15"/>
      <c r="F623" s="10">
        <f>F624</f>
        <v>2.1999999999999993</v>
      </c>
      <c r="G623" s="10">
        <f t="shared" si="308"/>
        <v>0</v>
      </c>
      <c r="H623" s="10">
        <f t="shared" si="308"/>
        <v>2.1999999999999993</v>
      </c>
      <c r="I623" s="10">
        <f t="shared" si="308"/>
        <v>0</v>
      </c>
      <c r="J623" s="10">
        <f t="shared" si="308"/>
        <v>0</v>
      </c>
      <c r="K623" s="10">
        <f t="shared" si="308"/>
        <v>0</v>
      </c>
      <c r="L623" s="10">
        <f t="shared" si="308"/>
        <v>0</v>
      </c>
      <c r="M623" s="10">
        <f t="shared" si="308"/>
        <v>0</v>
      </c>
      <c r="N623" s="10">
        <f t="shared" si="308"/>
        <v>0</v>
      </c>
      <c r="O623" s="13"/>
      <c r="P623" s="13"/>
      <c r="Q623" s="13"/>
      <c r="R623" s="26"/>
      <c r="S623" s="81"/>
    </row>
    <row r="624" spans="1:19" s="11" customFormat="1" ht="32.25" customHeight="1">
      <c r="A624" s="42" t="s">
        <v>93</v>
      </c>
      <c r="B624" s="15" t="s">
        <v>126</v>
      </c>
      <c r="C624" s="15" t="s">
        <v>136</v>
      </c>
      <c r="D624" s="15" t="s">
        <v>525</v>
      </c>
      <c r="E624" s="15"/>
      <c r="F624" s="10">
        <f>F625</f>
        <v>2.1999999999999993</v>
      </c>
      <c r="G624" s="10">
        <f t="shared" si="308"/>
        <v>0</v>
      </c>
      <c r="H624" s="10">
        <f t="shared" si="308"/>
        <v>2.1999999999999993</v>
      </c>
      <c r="I624" s="10">
        <f t="shared" si="308"/>
        <v>0</v>
      </c>
      <c r="J624" s="10">
        <f t="shared" si="308"/>
        <v>0</v>
      </c>
      <c r="K624" s="10">
        <f t="shared" si="308"/>
        <v>0</v>
      </c>
      <c r="L624" s="10">
        <f t="shared" si="308"/>
        <v>0</v>
      </c>
      <c r="M624" s="10">
        <f t="shared" si="308"/>
        <v>0</v>
      </c>
      <c r="N624" s="10">
        <f t="shared" si="308"/>
        <v>0</v>
      </c>
      <c r="O624" s="13"/>
      <c r="P624" s="13"/>
      <c r="Q624" s="13"/>
      <c r="R624" s="26"/>
      <c r="S624" s="81"/>
    </row>
    <row r="625" spans="1:19" s="11" customFormat="1" ht="56.25">
      <c r="A625" s="42" t="s">
        <v>298</v>
      </c>
      <c r="B625" s="15" t="s">
        <v>126</v>
      </c>
      <c r="C625" s="15" t="s">
        <v>136</v>
      </c>
      <c r="D625" s="15" t="s">
        <v>666</v>
      </c>
      <c r="E625" s="15"/>
      <c r="F625" s="10">
        <f>F626</f>
        <v>2.1999999999999993</v>
      </c>
      <c r="G625" s="10">
        <f t="shared" si="308"/>
        <v>0</v>
      </c>
      <c r="H625" s="10">
        <f t="shared" si="308"/>
        <v>2.1999999999999993</v>
      </c>
      <c r="I625" s="10">
        <f t="shared" si="308"/>
        <v>0</v>
      </c>
      <c r="J625" s="10">
        <f t="shared" si="308"/>
        <v>0</v>
      </c>
      <c r="K625" s="10">
        <f t="shared" si="308"/>
        <v>0</v>
      </c>
      <c r="L625" s="10">
        <f t="shared" si="308"/>
        <v>0</v>
      </c>
      <c r="M625" s="10">
        <f t="shared" si="308"/>
        <v>0</v>
      </c>
      <c r="N625" s="10">
        <f t="shared" si="308"/>
        <v>0</v>
      </c>
      <c r="O625" s="13"/>
      <c r="P625" s="13"/>
      <c r="Q625" s="13"/>
      <c r="R625" s="26"/>
      <c r="S625" s="81"/>
    </row>
    <row r="626" spans="1:19" s="11" customFormat="1" ht="18.75">
      <c r="A626" s="42" t="s">
        <v>668</v>
      </c>
      <c r="B626" s="15" t="s">
        <v>126</v>
      </c>
      <c r="C626" s="15" t="s">
        <v>136</v>
      </c>
      <c r="D626" s="15" t="s">
        <v>666</v>
      </c>
      <c r="E626" s="15" t="s">
        <v>667</v>
      </c>
      <c r="F626" s="10">
        <f>G626+H626+I626</f>
        <v>2.1999999999999993</v>
      </c>
      <c r="G626" s="10"/>
      <c r="H626" s="10">
        <f>20.7-18.5</f>
        <v>2.1999999999999993</v>
      </c>
      <c r="I626" s="10"/>
      <c r="J626" s="10">
        <v>0</v>
      </c>
      <c r="K626" s="10"/>
      <c r="L626" s="10"/>
      <c r="M626" s="10"/>
      <c r="N626" s="10">
        <v>0</v>
      </c>
      <c r="O626" s="13"/>
      <c r="P626" s="13"/>
      <c r="Q626" s="13"/>
      <c r="R626" s="26"/>
      <c r="S626" s="81"/>
    </row>
    <row r="627" spans="1:19" s="11" customFormat="1" ht="56.25">
      <c r="A627" s="42" t="s">
        <v>550</v>
      </c>
      <c r="B627" s="15" t="s">
        <v>126</v>
      </c>
      <c r="C627" s="15" t="s">
        <v>136</v>
      </c>
      <c r="D627" s="15" t="s">
        <v>548</v>
      </c>
      <c r="E627" s="15"/>
      <c r="F627" s="10">
        <f>F628</f>
        <v>409.5</v>
      </c>
      <c r="G627" s="10">
        <f aca="true" t="shared" si="309" ref="G627:P629">G628</f>
        <v>0</v>
      </c>
      <c r="H627" s="10">
        <f t="shared" si="309"/>
        <v>409.5</v>
      </c>
      <c r="I627" s="10">
        <f t="shared" si="309"/>
        <v>0</v>
      </c>
      <c r="J627" s="10">
        <f t="shared" si="309"/>
        <v>301.5</v>
      </c>
      <c r="K627" s="10">
        <f t="shared" si="309"/>
        <v>0</v>
      </c>
      <c r="L627" s="10">
        <f t="shared" si="309"/>
        <v>301.5</v>
      </c>
      <c r="M627" s="10">
        <f t="shared" si="309"/>
        <v>0</v>
      </c>
      <c r="N627" s="10">
        <f t="shared" si="309"/>
        <v>301.5</v>
      </c>
      <c r="O627" s="10">
        <f t="shared" si="309"/>
        <v>0</v>
      </c>
      <c r="P627" s="10">
        <f t="shared" si="309"/>
        <v>301.5</v>
      </c>
      <c r="Q627" s="10">
        <f>Q628</f>
        <v>0</v>
      </c>
      <c r="R627" s="26"/>
      <c r="S627" s="81"/>
    </row>
    <row r="628" spans="1:19" s="11" customFormat="1" ht="18.75">
      <c r="A628" s="42" t="s">
        <v>549</v>
      </c>
      <c r="B628" s="15" t="s">
        <v>126</v>
      </c>
      <c r="C628" s="15" t="s">
        <v>136</v>
      </c>
      <c r="D628" s="15" t="s">
        <v>552</v>
      </c>
      <c r="E628" s="15"/>
      <c r="F628" s="10">
        <f>F629</f>
        <v>409.5</v>
      </c>
      <c r="G628" s="10">
        <f t="shared" si="309"/>
        <v>0</v>
      </c>
      <c r="H628" s="10">
        <f t="shared" si="309"/>
        <v>409.5</v>
      </c>
      <c r="I628" s="10">
        <f t="shared" si="309"/>
        <v>0</v>
      </c>
      <c r="J628" s="10">
        <f t="shared" si="309"/>
        <v>301.5</v>
      </c>
      <c r="K628" s="10">
        <f t="shared" si="309"/>
        <v>0</v>
      </c>
      <c r="L628" s="10">
        <f t="shared" si="309"/>
        <v>301.5</v>
      </c>
      <c r="M628" s="10">
        <f t="shared" si="309"/>
        <v>0</v>
      </c>
      <c r="N628" s="10">
        <f t="shared" si="309"/>
        <v>301.5</v>
      </c>
      <c r="O628" s="10">
        <f t="shared" si="309"/>
        <v>0</v>
      </c>
      <c r="P628" s="10">
        <f t="shared" si="309"/>
        <v>301.5</v>
      </c>
      <c r="Q628" s="10">
        <f>Q629</f>
        <v>0</v>
      </c>
      <c r="R628" s="26"/>
      <c r="S628" s="81"/>
    </row>
    <row r="629" spans="1:19" s="11" customFormat="1" ht="37.5">
      <c r="A629" s="42" t="s">
        <v>557</v>
      </c>
      <c r="B629" s="15" t="s">
        <v>126</v>
      </c>
      <c r="C629" s="15" t="s">
        <v>136</v>
      </c>
      <c r="D629" s="15" t="s">
        <v>555</v>
      </c>
      <c r="E629" s="15"/>
      <c r="F629" s="10">
        <f>F630</f>
        <v>409.5</v>
      </c>
      <c r="G629" s="10">
        <f t="shared" si="309"/>
        <v>0</v>
      </c>
      <c r="H629" s="10">
        <f t="shared" si="309"/>
        <v>409.5</v>
      </c>
      <c r="I629" s="10">
        <f t="shared" si="309"/>
        <v>0</v>
      </c>
      <c r="J629" s="10">
        <f t="shared" si="309"/>
        <v>301.5</v>
      </c>
      <c r="K629" s="10">
        <f t="shared" si="309"/>
        <v>0</v>
      </c>
      <c r="L629" s="10">
        <f t="shared" si="309"/>
        <v>301.5</v>
      </c>
      <c r="M629" s="10">
        <f t="shared" si="309"/>
        <v>0</v>
      </c>
      <c r="N629" s="10">
        <f t="shared" si="309"/>
        <v>301.5</v>
      </c>
      <c r="O629" s="10">
        <f t="shared" si="309"/>
        <v>0</v>
      </c>
      <c r="P629" s="10">
        <f t="shared" si="309"/>
        <v>301.5</v>
      </c>
      <c r="Q629" s="10">
        <f>Q630</f>
        <v>0</v>
      </c>
      <c r="R629" s="26"/>
      <c r="S629" s="81"/>
    </row>
    <row r="630" spans="1:19" s="11" customFormat="1" ht="37.5">
      <c r="A630" s="42" t="s">
        <v>91</v>
      </c>
      <c r="B630" s="15" t="s">
        <v>126</v>
      </c>
      <c r="C630" s="15" t="s">
        <v>136</v>
      </c>
      <c r="D630" s="15" t="s">
        <v>555</v>
      </c>
      <c r="E630" s="15" t="s">
        <v>187</v>
      </c>
      <c r="F630" s="10">
        <f>G630+H630+I630</f>
        <v>409.5</v>
      </c>
      <c r="G630" s="10"/>
      <c r="H630" s="10">
        <v>409.5</v>
      </c>
      <c r="I630" s="10"/>
      <c r="J630" s="10">
        <f>K630+L630+M630</f>
        <v>301.5</v>
      </c>
      <c r="K630" s="10"/>
      <c r="L630" s="10">
        <v>301.5</v>
      </c>
      <c r="M630" s="10"/>
      <c r="N630" s="10">
        <f>O630+P630+Q630</f>
        <v>301.5</v>
      </c>
      <c r="O630" s="10"/>
      <c r="P630" s="82">
        <v>301.5</v>
      </c>
      <c r="Q630" s="82"/>
      <c r="R630" s="26"/>
      <c r="S630" s="81"/>
    </row>
    <row r="631" spans="1:19" s="11" customFormat="1" ht="18.75">
      <c r="A631" s="43" t="s">
        <v>159</v>
      </c>
      <c r="B631" s="12" t="s">
        <v>142</v>
      </c>
      <c r="C631" s="12" t="s">
        <v>400</v>
      </c>
      <c r="D631" s="12"/>
      <c r="E631" s="12"/>
      <c r="F631" s="13">
        <f>F632</f>
        <v>8440.400000000001</v>
      </c>
      <c r="G631" s="13">
        <f aca="true" t="shared" si="310" ref="G631:Q631">G632</f>
        <v>300</v>
      </c>
      <c r="H631" s="13">
        <f t="shared" si="310"/>
        <v>7602.9</v>
      </c>
      <c r="I631" s="13">
        <f t="shared" si="310"/>
        <v>537.5000000000001</v>
      </c>
      <c r="J631" s="13">
        <f t="shared" si="310"/>
        <v>7197.200000000001</v>
      </c>
      <c r="K631" s="13">
        <f t="shared" si="310"/>
        <v>0</v>
      </c>
      <c r="L631" s="13">
        <f t="shared" si="310"/>
        <v>6659.700000000001</v>
      </c>
      <c r="M631" s="13">
        <f t="shared" si="310"/>
        <v>537.5</v>
      </c>
      <c r="N631" s="13">
        <f t="shared" si="310"/>
        <v>7281.700000000001</v>
      </c>
      <c r="O631" s="13">
        <f t="shared" si="310"/>
        <v>0</v>
      </c>
      <c r="P631" s="13">
        <f t="shared" si="310"/>
        <v>6744.200000000001</v>
      </c>
      <c r="Q631" s="13">
        <f t="shared" si="310"/>
        <v>537.5</v>
      </c>
      <c r="R631" s="26"/>
      <c r="S631" s="81"/>
    </row>
    <row r="632" spans="1:19" s="11" customFormat="1" ht="18.75">
      <c r="A632" s="43" t="s">
        <v>160</v>
      </c>
      <c r="B632" s="12" t="s">
        <v>142</v>
      </c>
      <c r="C632" s="12" t="s">
        <v>124</v>
      </c>
      <c r="D632" s="12"/>
      <c r="E632" s="12"/>
      <c r="F632" s="13">
        <f aca="true" t="shared" si="311" ref="F632:Q632">F633+F665</f>
        <v>8440.400000000001</v>
      </c>
      <c r="G632" s="13">
        <f t="shared" si="311"/>
        <v>300</v>
      </c>
      <c r="H632" s="13">
        <f>H633+H665</f>
        <v>7602.9</v>
      </c>
      <c r="I632" s="13">
        <f t="shared" si="311"/>
        <v>537.5000000000001</v>
      </c>
      <c r="J632" s="13">
        <f t="shared" si="311"/>
        <v>7197.200000000001</v>
      </c>
      <c r="K632" s="13">
        <f t="shared" si="311"/>
        <v>0</v>
      </c>
      <c r="L632" s="13">
        <f t="shared" si="311"/>
        <v>6659.700000000001</v>
      </c>
      <c r="M632" s="13">
        <f t="shared" si="311"/>
        <v>537.5</v>
      </c>
      <c r="N632" s="13">
        <f t="shared" si="311"/>
        <v>7281.700000000001</v>
      </c>
      <c r="O632" s="13">
        <f t="shared" si="311"/>
        <v>0</v>
      </c>
      <c r="P632" s="13">
        <f t="shared" si="311"/>
        <v>6744.200000000001</v>
      </c>
      <c r="Q632" s="13">
        <f t="shared" si="311"/>
        <v>537.5</v>
      </c>
      <c r="R632" s="26"/>
      <c r="S632" s="81"/>
    </row>
    <row r="633" spans="1:19" s="11" customFormat="1" ht="37.5">
      <c r="A633" s="42" t="s">
        <v>474</v>
      </c>
      <c r="B633" s="15" t="s">
        <v>142</v>
      </c>
      <c r="C633" s="15" t="s">
        <v>124</v>
      </c>
      <c r="D633" s="15" t="s">
        <v>293</v>
      </c>
      <c r="E633" s="15"/>
      <c r="F633" s="10">
        <f>F634+F650+F655+F658+F645</f>
        <v>8046.300000000001</v>
      </c>
      <c r="G633" s="10">
        <f aca="true" t="shared" si="312" ref="G633:Q633">G634+G650+G655+G658+G645</f>
        <v>300</v>
      </c>
      <c r="H633" s="10">
        <f>H634+H650+H655+H658+H645</f>
        <v>7208.799999999999</v>
      </c>
      <c r="I633" s="10">
        <f t="shared" si="312"/>
        <v>537.5000000000001</v>
      </c>
      <c r="J633" s="10">
        <f t="shared" si="312"/>
        <v>6803.1</v>
      </c>
      <c r="K633" s="10">
        <f t="shared" si="312"/>
        <v>0</v>
      </c>
      <c r="L633" s="10">
        <f t="shared" si="312"/>
        <v>6265.6</v>
      </c>
      <c r="M633" s="10">
        <f t="shared" si="312"/>
        <v>537.5</v>
      </c>
      <c r="N633" s="10">
        <f t="shared" si="312"/>
        <v>6887.6</v>
      </c>
      <c r="O633" s="10">
        <f t="shared" si="312"/>
        <v>0</v>
      </c>
      <c r="P633" s="10">
        <f t="shared" si="312"/>
        <v>6350.1</v>
      </c>
      <c r="Q633" s="10">
        <f t="shared" si="312"/>
        <v>537.5</v>
      </c>
      <c r="R633" s="26"/>
      <c r="S633" s="81"/>
    </row>
    <row r="634" spans="1:19" s="11" customFormat="1" ht="18.75">
      <c r="A634" s="42" t="s">
        <v>0</v>
      </c>
      <c r="B634" s="15" t="s">
        <v>142</v>
      </c>
      <c r="C634" s="15" t="s">
        <v>124</v>
      </c>
      <c r="D634" s="15" t="s">
        <v>1</v>
      </c>
      <c r="E634" s="15"/>
      <c r="F634" s="10">
        <f>F635+F637+F639+F641+F643</f>
        <v>6565.900000000001</v>
      </c>
      <c r="G634" s="10">
        <f aca="true" t="shared" si="313" ref="G634:Q634">G635+G637+G639+G641+G643</f>
        <v>300</v>
      </c>
      <c r="H634" s="10">
        <f>H635+H637+H639+H641+H643</f>
        <v>6153.099999999999</v>
      </c>
      <c r="I634" s="10">
        <f t="shared" si="313"/>
        <v>112.8</v>
      </c>
      <c r="J634" s="10">
        <f t="shared" si="313"/>
        <v>6033.5</v>
      </c>
      <c r="K634" s="10">
        <f t="shared" si="313"/>
        <v>0</v>
      </c>
      <c r="L634" s="10">
        <f t="shared" si="313"/>
        <v>5893.5</v>
      </c>
      <c r="M634" s="10">
        <f t="shared" si="313"/>
        <v>140</v>
      </c>
      <c r="N634" s="10">
        <f t="shared" si="313"/>
        <v>6118</v>
      </c>
      <c r="O634" s="10">
        <f t="shared" si="313"/>
        <v>0</v>
      </c>
      <c r="P634" s="10">
        <f t="shared" si="313"/>
        <v>5978</v>
      </c>
      <c r="Q634" s="10">
        <f t="shared" si="313"/>
        <v>140</v>
      </c>
      <c r="R634" s="26"/>
      <c r="S634" s="81"/>
    </row>
    <row r="635" spans="1:19" s="11" customFormat="1" ht="37.5">
      <c r="A635" s="42" t="s">
        <v>358</v>
      </c>
      <c r="B635" s="15" t="s">
        <v>142</v>
      </c>
      <c r="C635" s="15" t="s">
        <v>124</v>
      </c>
      <c r="D635" s="15" t="s">
        <v>3</v>
      </c>
      <c r="E635" s="15"/>
      <c r="F635" s="10">
        <f>F636</f>
        <v>4664.4</v>
      </c>
      <c r="G635" s="10">
        <f aca="true" t="shared" si="314" ref="G635:Q635">G636</f>
        <v>0</v>
      </c>
      <c r="H635" s="10">
        <f t="shared" si="314"/>
        <v>4664.4</v>
      </c>
      <c r="I635" s="10">
        <f t="shared" si="314"/>
        <v>0</v>
      </c>
      <c r="J635" s="10">
        <f t="shared" si="314"/>
        <v>4595.7</v>
      </c>
      <c r="K635" s="10">
        <f t="shared" si="314"/>
        <v>0</v>
      </c>
      <c r="L635" s="10">
        <f t="shared" si="314"/>
        <v>4595.7</v>
      </c>
      <c r="M635" s="10">
        <f t="shared" si="314"/>
        <v>0</v>
      </c>
      <c r="N635" s="10">
        <f t="shared" si="314"/>
        <v>4680.2</v>
      </c>
      <c r="O635" s="10">
        <f t="shared" si="314"/>
        <v>0</v>
      </c>
      <c r="P635" s="10">
        <f t="shared" si="314"/>
        <v>4680.2</v>
      </c>
      <c r="Q635" s="10">
        <f t="shared" si="314"/>
        <v>0</v>
      </c>
      <c r="R635" s="26"/>
      <c r="S635" s="81"/>
    </row>
    <row r="636" spans="1:19" s="11" customFormat="1" ht="18.75">
      <c r="A636" s="42" t="s">
        <v>190</v>
      </c>
      <c r="B636" s="15" t="s">
        <v>142</v>
      </c>
      <c r="C636" s="15" t="s">
        <v>124</v>
      </c>
      <c r="D636" s="15" t="s">
        <v>3</v>
      </c>
      <c r="E636" s="15" t="s">
        <v>189</v>
      </c>
      <c r="F636" s="10">
        <f>G636+H636+I636</f>
        <v>4664.4</v>
      </c>
      <c r="G636" s="10"/>
      <c r="H636" s="10">
        <v>4664.4</v>
      </c>
      <c r="I636" s="10"/>
      <c r="J636" s="10">
        <f>K636+L636+M636</f>
        <v>4595.7</v>
      </c>
      <c r="K636" s="10"/>
      <c r="L636" s="10">
        <v>4595.7</v>
      </c>
      <c r="M636" s="10"/>
      <c r="N636" s="10">
        <f>O636+P636+Q636</f>
        <v>4680.2</v>
      </c>
      <c r="O636" s="82"/>
      <c r="P636" s="82">
        <v>4680.2</v>
      </c>
      <c r="Q636" s="82"/>
      <c r="R636" s="26"/>
      <c r="S636" s="81"/>
    </row>
    <row r="637" spans="1:19" s="11" customFormat="1" ht="18.75">
      <c r="A637" s="42" t="s">
        <v>475</v>
      </c>
      <c r="B637" s="15" t="s">
        <v>142</v>
      </c>
      <c r="C637" s="15" t="s">
        <v>124</v>
      </c>
      <c r="D637" s="15" t="s">
        <v>2</v>
      </c>
      <c r="E637" s="15"/>
      <c r="F637" s="10">
        <f>F638</f>
        <v>176</v>
      </c>
      <c r="G637" s="10"/>
      <c r="H637" s="10">
        <f aca="true" t="shared" si="315" ref="H637:Q637">H638</f>
        <v>176</v>
      </c>
      <c r="I637" s="10">
        <f t="shared" si="315"/>
        <v>0</v>
      </c>
      <c r="J637" s="10">
        <f t="shared" si="315"/>
        <v>170</v>
      </c>
      <c r="K637" s="10">
        <f t="shared" si="315"/>
        <v>0</v>
      </c>
      <c r="L637" s="10">
        <f t="shared" si="315"/>
        <v>170</v>
      </c>
      <c r="M637" s="10">
        <f t="shared" si="315"/>
        <v>0</v>
      </c>
      <c r="N637" s="10">
        <f t="shared" si="315"/>
        <v>170</v>
      </c>
      <c r="O637" s="10">
        <f t="shared" si="315"/>
        <v>0</v>
      </c>
      <c r="P637" s="10">
        <f t="shared" si="315"/>
        <v>170</v>
      </c>
      <c r="Q637" s="10">
        <f t="shared" si="315"/>
        <v>0</v>
      </c>
      <c r="R637" s="26"/>
      <c r="S637" s="81"/>
    </row>
    <row r="638" spans="1:19" s="11" customFormat="1" ht="18.75">
      <c r="A638" s="42" t="s">
        <v>190</v>
      </c>
      <c r="B638" s="15" t="s">
        <v>142</v>
      </c>
      <c r="C638" s="15" t="s">
        <v>124</v>
      </c>
      <c r="D638" s="15" t="s">
        <v>2</v>
      </c>
      <c r="E638" s="15" t="s">
        <v>189</v>
      </c>
      <c r="F638" s="10">
        <f>G638+H638+I638</f>
        <v>176</v>
      </c>
      <c r="G638" s="10"/>
      <c r="H638" s="132">
        <v>176</v>
      </c>
      <c r="I638" s="10"/>
      <c r="J638" s="10">
        <f>K638+L638+M638</f>
        <v>170</v>
      </c>
      <c r="K638" s="10"/>
      <c r="L638" s="10">
        <v>170</v>
      </c>
      <c r="M638" s="10"/>
      <c r="N638" s="10">
        <f>O638+P638+Q638</f>
        <v>170</v>
      </c>
      <c r="O638" s="18"/>
      <c r="P638" s="18">
        <v>170</v>
      </c>
      <c r="Q638" s="18"/>
      <c r="R638" s="26"/>
      <c r="S638" s="81"/>
    </row>
    <row r="639" spans="1:19" s="11" customFormat="1" ht="79.5" customHeight="1">
      <c r="A639" s="42" t="s">
        <v>651</v>
      </c>
      <c r="B639" s="15" t="s">
        <v>142</v>
      </c>
      <c r="C639" s="15" t="s">
        <v>124</v>
      </c>
      <c r="D639" s="15" t="s">
        <v>82</v>
      </c>
      <c r="E639" s="15"/>
      <c r="F639" s="10">
        <f>F640</f>
        <v>112.8</v>
      </c>
      <c r="G639" s="10">
        <f aca="true" t="shared" si="316" ref="G639:Q639">G640</f>
        <v>0</v>
      </c>
      <c r="H639" s="10">
        <f t="shared" si="316"/>
        <v>0</v>
      </c>
      <c r="I639" s="10">
        <f t="shared" si="316"/>
        <v>112.8</v>
      </c>
      <c r="J639" s="10">
        <f t="shared" si="316"/>
        <v>140</v>
      </c>
      <c r="K639" s="10">
        <f t="shared" si="316"/>
        <v>0</v>
      </c>
      <c r="L639" s="10">
        <f t="shared" si="316"/>
        <v>0</v>
      </c>
      <c r="M639" s="10">
        <f t="shared" si="316"/>
        <v>140</v>
      </c>
      <c r="N639" s="10">
        <f t="shared" si="316"/>
        <v>140</v>
      </c>
      <c r="O639" s="10">
        <f t="shared" si="316"/>
        <v>0</v>
      </c>
      <c r="P639" s="10">
        <f t="shared" si="316"/>
        <v>0</v>
      </c>
      <c r="Q639" s="10">
        <f t="shared" si="316"/>
        <v>140</v>
      </c>
      <c r="R639" s="26"/>
      <c r="S639" s="81"/>
    </row>
    <row r="640" spans="1:19" s="11" customFormat="1" ht="18.75">
      <c r="A640" s="42" t="s">
        <v>190</v>
      </c>
      <c r="B640" s="15" t="s">
        <v>142</v>
      </c>
      <c r="C640" s="15" t="s">
        <v>124</v>
      </c>
      <c r="D640" s="15" t="s">
        <v>82</v>
      </c>
      <c r="E640" s="15" t="s">
        <v>189</v>
      </c>
      <c r="F640" s="10">
        <f>G640+H640+I640</f>
        <v>112.8</v>
      </c>
      <c r="G640" s="10"/>
      <c r="H640" s="10"/>
      <c r="I640" s="132">
        <v>112.8</v>
      </c>
      <c r="J640" s="10">
        <f>K640+L640+M640</f>
        <v>140</v>
      </c>
      <c r="K640" s="10"/>
      <c r="L640" s="10"/>
      <c r="M640" s="10">
        <v>140</v>
      </c>
      <c r="N640" s="10">
        <f>O640+P640+Q640</f>
        <v>140</v>
      </c>
      <c r="O640" s="10"/>
      <c r="P640" s="10"/>
      <c r="Q640" s="10">
        <v>140</v>
      </c>
      <c r="R640" s="26"/>
      <c r="S640" s="81"/>
    </row>
    <row r="641" spans="1:19" s="11" customFormat="1" ht="56.25">
      <c r="A641" s="42" t="s">
        <v>455</v>
      </c>
      <c r="B641" s="15" t="s">
        <v>142</v>
      </c>
      <c r="C641" s="15" t="s">
        <v>124</v>
      </c>
      <c r="D641" s="15" t="s">
        <v>465</v>
      </c>
      <c r="E641" s="15"/>
      <c r="F641" s="10">
        <f>F642</f>
        <v>1279.4</v>
      </c>
      <c r="G641" s="10">
        <f aca="true" t="shared" si="317" ref="G641:Q641">G642</f>
        <v>0</v>
      </c>
      <c r="H641" s="10">
        <f t="shared" si="317"/>
        <v>1279.4</v>
      </c>
      <c r="I641" s="10">
        <f t="shared" si="317"/>
        <v>0</v>
      </c>
      <c r="J641" s="10">
        <f t="shared" si="317"/>
        <v>1127.8</v>
      </c>
      <c r="K641" s="10">
        <f t="shared" si="317"/>
        <v>0</v>
      </c>
      <c r="L641" s="10">
        <f t="shared" si="317"/>
        <v>1127.8</v>
      </c>
      <c r="M641" s="10">
        <f t="shared" si="317"/>
        <v>0</v>
      </c>
      <c r="N641" s="10">
        <f t="shared" si="317"/>
        <v>1127.8</v>
      </c>
      <c r="O641" s="10">
        <f t="shared" si="317"/>
        <v>0</v>
      </c>
      <c r="P641" s="10">
        <f t="shared" si="317"/>
        <v>1127.8</v>
      </c>
      <c r="Q641" s="10">
        <f t="shared" si="317"/>
        <v>0</v>
      </c>
      <c r="R641" s="26"/>
      <c r="S641" s="81"/>
    </row>
    <row r="642" spans="1:19" s="11" customFormat="1" ht="18.75">
      <c r="A642" s="42" t="s">
        <v>190</v>
      </c>
      <c r="B642" s="15" t="s">
        <v>142</v>
      </c>
      <c r="C642" s="15" t="s">
        <v>124</v>
      </c>
      <c r="D642" s="15" t="s">
        <v>465</v>
      </c>
      <c r="E642" s="15" t="s">
        <v>189</v>
      </c>
      <c r="F642" s="10">
        <f>G642+H642+I642</f>
        <v>1279.4</v>
      </c>
      <c r="G642" s="10"/>
      <c r="H642" s="10">
        <v>1279.4</v>
      </c>
      <c r="I642" s="10"/>
      <c r="J642" s="10">
        <f>K642+L642+M642</f>
        <v>1127.8</v>
      </c>
      <c r="K642" s="10"/>
      <c r="L642" s="10">
        <v>1127.8</v>
      </c>
      <c r="M642" s="10"/>
      <c r="N642" s="10">
        <f>O642+P642+Q642</f>
        <v>1127.8</v>
      </c>
      <c r="O642" s="82"/>
      <c r="P642" s="82">
        <v>1127.8</v>
      </c>
      <c r="Q642" s="82"/>
      <c r="R642" s="26"/>
      <c r="S642" s="81"/>
    </row>
    <row r="643" spans="1:19" s="11" customFormat="1" ht="56.25">
      <c r="A643" s="42" t="s">
        <v>630</v>
      </c>
      <c r="B643" s="15" t="s">
        <v>142</v>
      </c>
      <c r="C643" s="15" t="s">
        <v>124</v>
      </c>
      <c r="D643" s="15" t="s">
        <v>629</v>
      </c>
      <c r="E643" s="15"/>
      <c r="F643" s="10">
        <f>F644</f>
        <v>333.3</v>
      </c>
      <c r="G643" s="10">
        <f aca="true" t="shared" si="318" ref="G643:Q643">G644</f>
        <v>300</v>
      </c>
      <c r="H643" s="10">
        <f t="shared" si="318"/>
        <v>33.3</v>
      </c>
      <c r="I643" s="10">
        <f t="shared" si="318"/>
        <v>0</v>
      </c>
      <c r="J643" s="10">
        <f t="shared" si="318"/>
        <v>0</v>
      </c>
      <c r="K643" s="10">
        <f t="shared" si="318"/>
        <v>0</v>
      </c>
      <c r="L643" s="10">
        <f t="shared" si="318"/>
        <v>0</v>
      </c>
      <c r="M643" s="10">
        <f t="shared" si="318"/>
        <v>0</v>
      </c>
      <c r="N643" s="10">
        <f t="shared" si="318"/>
        <v>0</v>
      </c>
      <c r="O643" s="10">
        <f t="shared" si="318"/>
        <v>0</v>
      </c>
      <c r="P643" s="10">
        <f t="shared" si="318"/>
        <v>0</v>
      </c>
      <c r="Q643" s="10">
        <f t="shared" si="318"/>
        <v>0</v>
      </c>
      <c r="R643" s="26"/>
      <c r="S643" s="81"/>
    </row>
    <row r="644" spans="1:19" s="11" customFormat="1" ht="18.75">
      <c r="A644" s="42" t="s">
        <v>190</v>
      </c>
      <c r="B644" s="15" t="s">
        <v>142</v>
      </c>
      <c r="C644" s="15" t="s">
        <v>124</v>
      </c>
      <c r="D644" s="15" t="s">
        <v>629</v>
      </c>
      <c r="E644" s="15" t="s">
        <v>189</v>
      </c>
      <c r="F644" s="10">
        <f>G644+H644+I644</f>
        <v>333.3</v>
      </c>
      <c r="G644" s="10">
        <v>300</v>
      </c>
      <c r="H644" s="10">
        <v>33.3</v>
      </c>
      <c r="I644" s="10"/>
      <c r="J644" s="10">
        <f>K644+L644+M644</f>
        <v>0</v>
      </c>
      <c r="K644" s="10">
        <v>0</v>
      </c>
      <c r="L644" s="10"/>
      <c r="M644" s="10"/>
      <c r="N644" s="10">
        <f>O644+P644+Q644</f>
        <v>0</v>
      </c>
      <c r="O644" s="82">
        <v>0</v>
      </c>
      <c r="P644" s="82"/>
      <c r="Q644" s="82"/>
      <c r="R644" s="26"/>
      <c r="S644" s="81"/>
    </row>
    <row r="645" spans="1:19" s="11" customFormat="1" ht="37.5">
      <c r="A645" s="42" t="s">
        <v>476</v>
      </c>
      <c r="B645" s="15" t="s">
        <v>142</v>
      </c>
      <c r="C645" s="15" t="s">
        <v>124</v>
      </c>
      <c r="D645" s="15" t="s">
        <v>5</v>
      </c>
      <c r="E645" s="15"/>
      <c r="F645" s="10">
        <f>F646+F648</f>
        <v>39.6</v>
      </c>
      <c r="G645" s="10">
        <f aca="true" t="shared" si="319" ref="G645:Q645">G646+G648</f>
        <v>0</v>
      </c>
      <c r="H645" s="10">
        <f t="shared" si="319"/>
        <v>25.5</v>
      </c>
      <c r="I645" s="10">
        <f t="shared" si="319"/>
        <v>14.1</v>
      </c>
      <c r="J645" s="10">
        <f t="shared" si="319"/>
        <v>50</v>
      </c>
      <c r="K645" s="10">
        <f t="shared" si="319"/>
        <v>0</v>
      </c>
      <c r="L645" s="10">
        <f t="shared" si="319"/>
        <v>30</v>
      </c>
      <c r="M645" s="10">
        <f t="shared" si="319"/>
        <v>20</v>
      </c>
      <c r="N645" s="10">
        <f t="shared" si="319"/>
        <v>50</v>
      </c>
      <c r="O645" s="10">
        <f t="shared" si="319"/>
        <v>0</v>
      </c>
      <c r="P645" s="10">
        <f t="shared" si="319"/>
        <v>30</v>
      </c>
      <c r="Q645" s="10">
        <f t="shared" si="319"/>
        <v>20</v>
      </c>
      <c r="R645" s="26"/>
      <c r="S645" s="81"/>
    </row>
    <row r="646" spans="1:19" s="11" customFormat="1" ht="18.75">
      <c r="A646" s="42" t="s">
        <v>475</v>
      </c>
      <c r="B646" s="15" t="s">
        <v>142</v>
      </c>
      <c r="C646" s="15" t="s">
        <v>124</v>
      </c>
      <c r="D646" s="15" t="s">
        <v>6</v>
      </c>
      <c r="E646" s="15"/>
      <c r="F646" s="10">
        <f>F647</f>
        <v>25.5</v>
      </c>
      <c r="G646" s="10">
        <f aca="true" t="shared" si="320" ref="G646:Q646">G647</f>
        <v>0</v>
      </c>
      <c r="H646" s="10">
        <f>H647</f>
        <v>25.5</v>
      </c>
      <c r="I646" s="10">
        <f t="shared" si="320"/>
        <v>0</v>
      </c>
      <c r="J646" s="10">
        <f t="shared" si="320"/>
        <v>30</v>
      </c>
      <c r="K646" s="10">
        <f t="shared" si="320"/>
        <v>0</v>
      </c>
      <c r="L646" s="10">
        <f t="shared" si="320"/>
        <v>30</v>
      </c>
      <c r="M646" s="10">
        <f t="shared" si="320"/>
        <v>0</v>
      </c>
      <c r="N646" s="10">
        <f t="shared" si="320"/>
        <v>30</v>
      </c>
      <c r="O646" s="10">
        <f t="shared" si="320"/>
        <v>0</v>
      </c>
      <c r="P646" s="10">
        <f t="shared" si="320"/>
        <v>30</v>
      </c>
      <c r="Q646" s="10">
        <f t="shared" si="320"/>
        <v>0</v>
      </c>
      <c r="R646" s="26"/>
      <c r="S646" s="81"/>
    </row>
    <row r="647" spans="1:19" s="11" customFormat="1" ht="18.75">
      <c r="A647" s="42" t="s">
        <v>190</v>
      </c>
      <c r="B647" s="15" t="s">
        <v>142</v>
      </c>
      <c r="C647" s="15" t="s">
        <v>124</v>
      </c>
      <c r="D647" s="15" t="s">
        <v>6</v>
      </c>
      <c r="E647" s="15" t="s">
        <v>189</v>
      </c>
      <c r="F647" s="10">
        <f>G647+H647+I647</f>
        <v>25.5</v>
      </c>
      <c r="G647" s="10"/>
      <c r="H647" s="132">
        <v>25.5</v>
      </c>
      <c r="I647" s="10"/>
      <c r="J647" s="10">
        <f>K647+L647+M647</f>
        <v>30</v>
      </c>
      <c r="K647" s="10"/>
      <c r="L647" s="10">
        <v>30</v>
      </c>
      <c r="M647" s="10"/>
      <c r="N647" s="10">
        <f>O647+P647+Q647</f>
        <v>30</v>
      </c>
      <c r="O647" s="82"/>
      <c r="P647" s="82">
        <v>30</v>
      </c>
      <c r="Q647" s="82"/>
      <c r="R647" s="26"/>
      <c r="S647" s="81"/>
    </row>
    <row r="648" spans="1:19" s="11" customFormat="1" ht="104.25" customHeight="1">
      <c r="A648" s="42" t="s">
        <v>651</v>
      </c>
      <c r="B648" s="15" t="s">
        <v>142</v>
      </c>
      <c r="C648" s="15" t="s">
        <v>124</v>
      </c>
      <c r="D648" s="15" t="s">
        <v>81</v>
      </c>
      <c r="E648" s="15"/>
      <c r="F648" s="10">
        <f>F649</f>
        <v>14.1</v>
      </c>
      <c r="G648" s="10">
        <f aca="true" t="shared" si="321" ref="G648:Q648">G649</f>
        <v>0</v>
      </c>
      <c r="H648" s="10">
        <f t="shared" si="321"/>
        <v>0</v>
      </c>
      <c r="I648" s="10">
        <f t="shared" si="321"/>
        <v>14.1</v>
      </c>
      <c r="J648" s="10">
        <f t="shared" si="321"/>
        <v>20</v>
      </c>
      <c r="K648" s="10">
        <f t="shared" si="321"/>
        <v>0</v>
      </c>
      <c r="L648" s="10">
        <f t="shared" si="321"/>
        <v>0</v>
      </c>
      <c r="M648" s="10">
        <f t="shared" si="321"/>
        <v>20</v>
      </c>
      <c r="N648" s="10">
        <f t="shared" si="321"/>
        <v>20</v>
      </c>
      <c r="O648" s="10">
        <f t="shared" si="321"/>
        <v>0</v>
      </c>
      <c r="P648" s="10">
        <f t="shared" si="321"/>
        <v>0</v>
      </c>
      <c r="Q648" s="10">
        <f t="shared" si="321"/>
        <v>20</v>
      </c>
      <c r="R648" s="26"/>
      <c r="S648" s="81"/>
    </row>
    <row r="649" spans="1:19" s="11" customFormat="1" ht="18.75">
      <c r="A649" s="42" t="s">
        <v>190</v>
      </c>
      <c r="B649" s="15" t="s">
        <v>142</v>
      </c>
      <c r="C649" s="15" t="s">
        <v>124</v>
      </c>
      <c r="D649" s="15" t="s">
        <v>81</v>
      </c>
      <c r="E649" s="15" t="s">
        <v>189</v>
      </c>
      <c r="F649" s="10">
        <f>G649+H649+I649</f>
        <v>14.1</v>
      </c>
      <c r="G649" s="10"/>
      <c r="H649" s="10"/>
      <c r="I649" s="132">
        <v>14.1</v>
      </c>
      <c r="J649" s="10">
        <f>K649+L649+M649</f>
        <v>20</v>
      </c>
      <c r="K649" s="10"/>
      <c r="L649" s="10"/>
      <c r="M649" s="10">
        <v>20</v>
      </c>
      <c r="N649" s="10">
        <f>O649+P649+Q649</f>
        <v>20</v>
      </c>
      <c r="O649" s="82"/>
      <c r="P649" s="82"/>
      <c r="Q649" s="82">
        <v>20</v>
      </c>
      <c r="R649" s="26"/>
      <c r="S649" s="81"/>
    </row>
    <row r="650" spans="1:19" s="11" customFormat="1" ht="18.75">
      <c r="A650" s="42" t="s">
        <v>4</v>
      </c>
      <c r="B650" s="15" t="s">
        <v>142</v>
      </c>
      <c r="C650" s="15" t="s">
        <v>124</v>
      </c>
      <c r="D650" s="15" t="s">
        <v>7</v>
      </c>
      <c r="E650" s="15"/>
      <c r="F650" s="10">
        <f>F653+F651</f>
        <v>479.1</v>
      </c>
      <c r="G650" s="10">
        <f aca="true" t="shared" si="322" ref="G650:Q650">G653+G651</f>
        <v>0</v>
      </c>
      <c r="H650" s="10">
        <f t="shared" si="322"/>
        <v>188.5</v>
      </c>
      <c r="I650" s="10">
        <f t="shared" si="322"/>
        <v>290.6</v>
      </c>
      <c r="J650" s="10">
        <f t="shared" si="322"/>
        <v>397.5</v>
      </c>
      <c r="K650" s="10">
        <f t="shared" si="322"/>
        <v>0</v>
      </c>
      <c r="L650" s="10">
        <f t="shared" si="322"/>
        <v>190</v>
      </c>
      <c r="M650" s="10">
        <f t="shared" si="322"/>
        <v>207.5</v>
      </c>
      <c r="N650" s="10">
        <f t="shared" si="322"/>
        <v>397.5</v>
      </c>
      <c r="O650" s="10">
        <f t="shared" si="322"/>
        <v>0</v>
      </c>
      <c r="P650" s="10">
        <f t="shared" si="322"/>
        <v>190</v>
      </c>
      <c r="Q650" s="10">
        <f t="shared" si="322"/>
        <v>207.5</v>
      </c>
      <c r="R650" s="26"/>
      <c r="S650" s="81"/>
    </row>
    <row r="651" spans="1:19" s="11" customFormat="1" ht="18.75">
      <c r="A651" s="42" t="s">
        <v>475</v>
      </c>
      <c r="B651" s="15" t="s">
        <v>142</v>
      </c>
      <c r="C651" s="15" t="s">
        <v>124</v>
      </c>
      <c r="D651" s="15" t="s">
        <v>8</v>
      </c>
      <c r="E651" s="15"/>
      <c r="F651" s="10">
        <f>F652</f>
        <v>188.5</v>
      </c>
      <c r="G651" s="10">
        <f aca="true" t="shared" si="323" ref="G651:Q651">G652</f>
        <v>0</v>
      </c>
      <c r="H651" s="10">
        <f t="shared" si="323"/>
        <v>188.5</v>
      </c>
      <c r="I651" s="10">
        <f t="shared" si="323"/>
        <v>0</v>
      </c>
      <c r="J651" s="10">
        <f t="shared" si="323"/>
        <v>190</v>
      </c>
      <c r="K651" s="10">
        <f t="shared" si="323"/>
        <v>0</v>
      </c>
      <c r="L651" s="10">
        <f t="shared" si="323"/>
        <v>190</v>
      </c>
      <c r="M651" s="10">
        <f t="shared" si="323"/>
        <v>0</v>
      </c>
      <c r="N651" s="10">
        <f t="shared" si="323"/>
        <v>190</v>
      </c>
      <c r="O651" s="10">
        <f t="shared" si="323"/>
        <v>0</v>
      </c>
      <c r="P651" s="10">
        <f t="shared" si="323"/>
        <v>190</v>
      </c>
      <c r="Q651" s="10">
        <f t="shared" si="323"/>
        <v>0</v>
      </c>
      <c r="R651" s="26"/>
      <c r="S651" s="81"/>
    </row>
    <row r="652" spans="1:19" s="11" customFormat="1" ht="18.75">
      <c r="A652" s="42" t="s">
        <v>190</v>
      </c>
      <c r="B652" s="15" t="s">
        <v>142</v>
      </c>
      <c r="C652" s="15" t="s">
        <v>124</v>
      </c>
      <c r="D652" s="15" t="s">
        <v>8</v>
      </c>
      <c r="E652" s="15" t="s">
        <v>189</v>
      </c>
      <c r="F652" s="10">
        <f>G652+H652+I652</f>
        <v>188.5</v>
      </c>
      <c r="G652" s="10"/>
      <c r="H652" s="132">
        <v>188.5</v>
      </c>
      <c r="I652" s="10"/>
      <c r="J652" s="10">
        <f>K652+L652+M652</f>
        <v>190</v>
      </c>
      <c r="K652" s="10"/>
      <c r="L652" s="10">
        <v>190</v>
      </c>
      <c r="M652" s="10"/>
      <c r="N652" s="10">
        <f>O652+P652+Q652</f>
        <v>190</v>
      </c>
      <c r="O652" s="82"/>
      <c r="P652" s="82">
        <v>190</v>
      </c>
      <c r="Q652" s="82"/>
      <c r="R652" s="26"/>
      <c r="S652" s="81"/>
    </row>
    <row r="653" spans="1:19" s="11" customFormat="1" ht="95.25" customHeight="1">
      <c r="A653" s="42" t="s">
        <v>651</v>
      </c>
      <c r="B653" s="15" t="s">
        <v>142</v>
      </c>
      <c r="C653" s="15" t="s">
        <v>124</v>
      </c>
      <c r="D653" s="15" t="s">
        <v>477</v>
      </c>
      <c r="E653" s="15"/>
      <c r="F653" s="10">
        <f>F654</f>
        <v>290.6</v>
      </c>
      <c r="G653" s="10">
        <f aca="true" t="shared" si="324" ref="G653:Q653">G654</f>
        <v>0</v>
      </c>
      <c r="H653" s="10">
        <f t="shared" si="324"/>
        <v>0</v>
      </c>
      <c r="I653" s="10">
        <f t="shared" si="324"/>
        <v>290.6</v>
      </c>
      <c r="J653" s="10">
        <f t="shared" si="324"/>
        <v>207.5</v>
      </c>
      <c r="K653" s="10">
        <f t="shared" si="324"/>
        <v>0</v>
      </c>
      <c r="L653" s="10">
        <f t="shared" si="324"/>
        <v>0</v>
      </c>
      <c r="M653" s="10">
        <f t="shared" si="324"/>
        <v>207.5</v>
      </c>
      <c r="N653" s="10">
        <f t="shared" si="324"/>
        <v>207.5</v>
      </c>
      <c r="O653" s="10">
        <f t="shared" si="324"/>
        <v>0</v>
      </c>
      <c r="P653" s="10">
        <f t="shared" si="324"/>
        <v>0</v>
      </c>
      <c r="Q653" s="10">
        <f t="shared" si="324"/>
        <v>207.5</v>
      </c>
      <c r="R653" s="26"/>
      <c r="S653" s="81"/>
    </row>
    <row r="654" spans="1:19" s="11" customFormat="1" ht="18.75">
      <c r="A654" s="42" t="s">
        <v>190</v>
      </c>
      <c r="B654" s="15" t="s">
        <v>142</v>
      </c>
      <c r="C654" s="15" t="s">
        <v>124</v>
      </c>
      <c r="D654" s="15" t="s">
        <v>477</v>
      </c>
      <c r="E654" s="15" t="s">
        <v>189</v>
      </c>
      <c r="F654" s="10">
        <f>G654+H654+I654</f>
        <v>290.6</v>
      </c>
      <c r="G654" s="10"/>
      <c r="H654" s="10"/>
      <c r="I654" s="132">
        <v>290.6</v>
      </c>
      <c r="J654" s="10">
        <f>K654+L654+M654</f>
        <v>207.5</v>
      </c>
      <c r="K654" s="10"/>
      <c r="L654" s="10"/>
      <c r="M654" s="10">
        <v>207.5</v>
      </c>
      <c r="N654" s="10">
        <f>O654+P654+Q654</f>
        <v>207.5</v>
      </c>
      <c r="O654" s="10"/>
      <c r="P654" s="10"/>
      <c r="Q654" s="10">
        <v>207.5</v>
      </c>
      <c r="R654" s="26"/>
      <c r="S654" s="81"/>
    </row>
    <row r="655" spans="1:19" s="11" customFormat="1" ht="37.5">
      <c r="A655" s="42" t="s">
        <v>479</v>
      </c>
      <c r="B655" s="15" t="s">
        <v>142</v>
      </c>
      <c r="C655" s="15" t="s">
        <v>124</v>
      </c>
      <c r="D655" s="15" t="s">
        <v>80</v>
      </c>
      <c r="E655" s="15"/>
      <c r="F655" s="10">
        <f>F656</f>
        <v>9.699999999999989</v>
      </c>
      <c r="G655" s="10">
        <f aca="true" t="shared" si="325" ref="G655:Q656">G656</f>
        <v>0</v>
      </c>
      <c r="H655" s="10">
        <f t="shared" si="325"/>
        <v>9.699999999999989</v>
      </c>
      <c r="I655" s="10">
        <f t="shared" si="325"/>
        <v>0</v>
      </c>
      <c r="J655" s="10">
        <f t="shared" si="325"/>
        <v>152.1</v>
      </c>
      <c r="K655" s="10">
        <f t="shared" si="325"/>
        <v>0</v>
      </c>
      <c r="L655" s="10">
        <f t="shared" si="325"/>
        <v>152.1</v>
      </c>
      <c r="M655" s="10">
        <f t="shared" si="325"/>
        <v>0</v>
      </c>
      <c r="N655" s="10">
        <f t="shared" si="325"/>
        <v>152.1</v>
      </c>
      <c r="O655" s="10">
        <f t="shared" si="325"/>
        <v>0</v>
      </c>
      <c r="P655" s="10">
        <f t="shared" si="325"/>
        <v>152.1</v>
      </c>
      <c r="Q655" s="10">
        <f t="shared" si="325"/>
        <v>0</v>
      </c>
      <c r="R655" s="26"/>
      <c r="S655" s="81"/>
    </row>
    <row r="656" spans="1:19" s="11" customFormat="1" ht="18.75">
      <c r="A656" s="42" t="s">
        <v>475</v>
      </c>
      <c r="B656" s="15" t="s">
        <v>142</v>
      </c>
      <c r="C656" s="15" t="s">
        <v>124</v>
      </c>
      <c r="D656" s="15" t="s">
        <v>478</v>
      </c>
      <c r="E656" s="15"/>
      <c r="F656" s="10">
        <f>F657</f>
        <v>9.699999999999989</v>
      </c>
      <c r="G656" s="10">
        <f t="shared" si="325"/>
        <v>0</v>
      </c>
      <c r="H656" s="10">
        <f t="shared" si="325"/>
        <v>9.699999999999989</v>
      </c>
      <c r="I656" s="10">
        <f t="shared" si="325"/>
        <v>0</v>
      </c>
      <c r="J656" s="10">
        <f t="shared" si="325"/>
        <v>152.1</v>
      </c>
      <c r="K656" s="10">
        <f t="shared" si="325"/>
        <v>0</v>
      </c>
      <c r="L656" s="10">
        <f t="shared" si="325"/>
        <v>152.1</v>
      </c>
      <c r="M656" s="10">
        <f t="shared" si="325"/>
        <v>0</v>
      </c>
      <c r="N656" s="10">
        <f t="shared" si="325"/>
        <v>152.1</v>
      </c>
      <c r="O656" s="10">
        <f t="shared" si="325"/>
        <v>0</v>
      </c>
      <c r="P656" s="10">
        <f t="shared" si="325"/>
        <v>152.1</v>
      </c>
      <c r="Q656" s="10">
        <f t="shared" si="325"/>
        <v>0</v>
      </c>
      <c r="R656" s="26"/>
      <c r="S656" s="81"/>
    </row>
    <row r="657" spans="1:19" s="11" customFormat="1" ht="37.5">
      <c r="A657" s="42" t="s">
        <v>92</v>
      </c>
      <c r="B657" s="15" t="s">
        <v>142</v>
      </c>
      <c r="C657" s="15" t="s">
        <v>124</v>
      </c>
      <c r="D657" s="15" t="s">
        <v>478</v>
      </c>
      <c r="E657" s="15" t="s">
        <v>177</v>
      </c>
      <c r="F657" s="10">
        <f>G657+H657+I657</f>
        <v>9.699999999999989</v>
      </c>
      <c r="G657" s="10"/>
      <c r="H657" s="10">
        <f>152.1-142.4</f>
        <v>9.699999999999989</v>
      </c>
      <c r="I657" s="10"/>
      <c r="J657" s="10">
        <f>K657+L657+M657</f>
        <v>152.1</v>
      </c>
      <c r="K657" s="10"/>
      <c r="L657" s="10">
        <v>152.1</v>
      </c>
      <c r="M657" s="10"/>
      <c r="N657" s="10">
        <f>O657+P657+Q657</f>
        <v>152.1</v>
      </c>
      <c r="O657" s="82"/>
      <c r="P657" s="82">
        <v>152.1</v>
      </c>
      <c r="Q657" s="82"/>
      <c r="R657" s="26"/>
      <c r="S657" s="81"/>
    </row>
    <row r="658" spans="1:19" s="11" customFormat="1" ht="37.5">
      <c r="A658" s="42" t="s">
        <v>79</v>
      </c>
      <c r="B658" s="15" t="s">
        <v>142</v>
      </c>
      <c r="C658" s="15" t="s">
        <v>124</v>
      </c>
      <c r="D658" s="15" t="s">
        <v>480</v>
      </c>
      <c r="E658" s="15"/>
      <c r="F658" s="10">
        <f>F661+F663+F659</f>
        <v>952</v>
      </c>
      <c r="G658" s="10">
        <f>G661+G663</f>
        <v>0</v>
      </c>
      <c r="H658" s="10">
        <f>H661+H663+H659</f>
        <v>832</v>
      </c>
      <c r="I658" s="10">
        <f>I661+I663</f>
        <v>120</v>
      </c>
      <c r="J658" s="10">
        <f aca="true" t="shared" si="326" ref="J658:Q658">J661</f>
        <v>170</v>
      </c>
      <c r="K658" s="10">
        <f t="shared" si="326"/>
        <v>0</v>
      </c>
      <c r="L658" s="10">
        <f t="shared" si="326"/>
        <v>0</v>
      </c>
      <c r="M658" s="10">
        <f t="shared" si="326"/>
        <v>170</v>
      </c>
      <c r="N658" s="10">
        <f t="shared" si="326"/>
        <v>170</v>
      </c>
      <c r="O658" s="10">
        <f t="shared" si="326"/>
        <v>0</v>
      </c>
      <c r="P658" s="10">
        <f t="shared" si="326"/>
        <v>0</v>
      </c>
      <c r="Q658" s="10">
        <f t="shared" si="326"/>
        <v>170</v>
      </c>
      <c r="R658" s="26"/>
      <c r="S658" s="81"/>
    </row>
    <row r="659" spans="1:19" s="11" customFormat="1" ht="18.75">
      <c r="A659" s="42" t="s">
        <v>475</v>
      </c>
      <c r="B659" s="15" t="s">
        <v>142</v>
      </c>
      <c r="C659" s="15" t="s">
        <v>124</v>
      </c>
      <c r="D659" s="15" t="s">
        <v>705</v>
      </c>
      <c r="E659" s="15"/>
      <c r="F659" s="10">
        <f>F660</f>
        <v>252</v>
      </c>
      <c r="G659" s="10"/>
      <c r="H659" s="10">
        <f>H660</f>
        <v>252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26"/>
      <c r="S659" s="81"/>
    </row>
    <row r="660" spans="1:19" s="11" customFormat="1" ht="18.75">
      <c r="A660" s="42" t="s">
        <v>190</v>
      </c>
      <c r="B660" s="15" t="s">
        <v>142</v>
      </c>
      <c r="C660" s="15" t="s">
        <v>124</v>
      </c>
      <c r="D660" s="15" t="s">
        <v>705</v>
      </c>
      <c r="E660" s="15" t="s">
        <v>189</v>
      </c>
      <c r="F660" s="10">
        <f>G660+H660+I660</f>
        <v>252</v>
      </c>
      <c r="G660" s="10"/>
      <c r="H660" s="10">
        <f>156+96</f>
        <v>252</v>
      </c>
      <c r="I660" s="10"/>
      <c r="J660" s="10"/>
      <c r="K660" s="10"/>
      <c r="L660" s="10"/>
      <c r="M660" s="10"/>
      <c r="N660" s="10"/>
      <c r="O660" s="10"/>
      <c r="P660" s="10"/>
      <c r="Q660" s="10"/>
      <c r="R660" s="26"/>
      <c r="S660" s="81"/>
    </row>
    <row r="661" spans="1:19" s="11" customFormat="1" ht="99.75" customHeight="1">
      <c r="A661" s="42" t="s">
        <v>651</v>
      </c>
      <c r="B661" s="15" t="s">
        <v>142</v>
      </c>
      <c r="C661" s="15" t="s">
        <v>124</v>
      </c>
      <c r="D661" s="15" t="s">
        <v>481</v>
      </c>
      <c r="E661" s="15"/>
      <c r="F661" s="10">
        <f>F662</f>
        <v>120</v>
      </c>
      <c r="G661" s="10">
        <f aca="true" t="shared" si="327" ref="G661:Q661">G662</f>
        <v>0</v>
      </c>
      <c r="H661" s="10">
        <f t="shared" si="327"/>
        <v>0</v>
      </c>
      <c r="I661" s="10">
        <f t="shared" si="327"/>
        <v>120</v>
      </c>
      <c r="J661" s="10">
        <f t="shared" si="327"/>
        <v>170</v>
      </c>
      <c r="K661" s="10">
        <f t="shared" si="327"/>
        <v>0</v>
      </c>
      <c r="L661" s="10">
        <f t="shared" si="327"/>
        <v>0</v>
      </c>
      <c r="M661" s="10">
        <f t="shared" si="327"/>
        <v>170</v>
      </c>
      <c r="N661" s="10">
        <f t="shared" si="327"/>
        <v>170</v>
      </c>
      <c r="O661" s="10">
        <f t="shared" si="327"/>
        <v>0</v>
      </c>
      <c r="P661" s="10">
        <f t="shared" si="327"/>
        <v>0</v>
      </c>
      <c r="Q661" s="10">
        <f t="shared" si="327"/>
        <v>170</v>
      </c>
      <c r="R661" s="26"/>
      <c r="S661" s="81"/>
    </row>
    <row r="662" spans="1:19" s="11" customFormat="1" ht="30" customHeight="1">
      <c r="A662" s="42" t="s">
        <v>190</v>
      </c>
      <c r="B662" s="15" t="s">
        <v>142</v>
      </c>
      <c r="C662" s="15" t="s">
        <v>124</v>
      </c>
      <c r="D662" s="15" t="s">
        <v>481</v>
      </c>
      <c r="E662" s="15" t="s">
        <v>189</v>
      </c>
      <c r="F662" s="10">
        <f>G662+H662+I662</f>
        <v>120</v>
      </c>
      <c r="G662" s="10"/>
      <c r="H662" s="10"/>
      <c r="I662" s="10">
        <v>120</v>
      </c>
      <c r="J662" s="10">
        <f>K662+L662+M662</f>
        <v>170</v>
      </c>
      <c r="K662" s="10"/>
      <c r="L662" s="10"/>
      <c r="M662" s="10">
        <v>170</v>
      </c>
      <c r="N662" s="10">
        <f>O662+P662+Q662</f>
        <v>170</v>
      </c>
      <c r="O662" s="82"/>
      <c r="P662" s="10"/>
      <c r="Q662" s="82">
        <v>170</v>
      </c>
      <c r="R662" s="26"/>
      <c r="S662" s="81"/>
    </row>
    <row r="663" spans="1:19" s="11" customFormat="1" ht="81" customHeight="1">
      <c r="A663" s="103" t="s">
        <v>635</v>
      </c>
      <c r="B663" s="15" t="s">
        <v>142</v>
      </c>
      <c r="C663" s="15" t="s">
        <v>124</v>
      </c>
      <c r="D663" s="15" t="s">
        <v>693</v>
      </c>
      <c r="E663" s="15"/>
      <c r="F663" s="10">
        <f>F664</f>
        <v>580</v>
      </c>
      <c r="G663" s="10">
        <f>G664</f>
        <v>0</v>
      </c>
      <c r="H663" s="10">
        <f>H664</f>
        <v>580</v>
      </c>
      <c r="I663" s="10">
        <f>I664</f>
        <v>0</v>
      </c>
      <c r="J663" s="10"/>
      <c r="K663" s="10"/>
      <c r="L663" s="10"/>
      <c r="M663" s="10"/>
      <c r="N663" s="10"/>
      <c r="O663" s="82"/>
      <c r="P663" s="10"/>
      <c r="Q663" s="82"/>
      <c r="R663" s="26"/>
      <c r="S663" s="81"/>
    </row>
    <row r="664" spans="1:19" s="11" customFormat="1" ht="30" customHeight="1">
      <c r="A664" s="42" t="s">
        <v>190</v>
      </c>
      <c r="B664" s="15" t="s">
        <v>142</v>
      </c>
      <c r="C664" s="15" t="s">
        <v>124</v>
      </c>
      <c r="D664" s="15" t="s">
        <v>693</v>
      </c>
      <c r="E664" s="15" t="s">
        <v>189</v>
      </c>
      <c r="F664" s="10">
        <v>580</v>
      </c>
      <c r="G664" s="10"/>
      <c r="H664" s="10">
        <v>580</v>
      </c>
      <c r="I664" s="10"/>
      <c r="J664" s="10"/>
      <c r="K664" s="10"/>
      <c r="L664" s="10"/>
      <c r="M664" s="10"/>
      <c r="N664" s="10"/>
      <c r="O664" s="82"/>
      <c r="P664" s="10"/>
      <c r="Q664" s="82"/>
      <c r="R664" s="26"/>
      <c r="S664" s="81"/>
    </row>
    <row r="665" spans="1:19" s="11" customFormat="1" ht="37.5">
      <c r="A665" s="42" t="s">
        <v>501</v>
      </c>
      <c r="B665" s="15" t="s">
        <v>142</v>
      </c>
      <c r="C665" s="15" t="s">
        <v>124</v>
      </c>
      <c r="D665" s="15" t="s">
        <v>283</v>
      </c>
      <c r="E665" s="15"/>
      <c r="F665" s="10">
        <f>F666</f>
        <v>394.1</v>
      </c>
      <c r="G665" s="10">
        <f aca="true" t="shared" si="328" ref="G665:Q668">G666</f>
        <v>0</v>
      </c>
      <c r="H665" s="10">
        <f t="shared" si="328"/>
        <v>394.1</v>
      </c>
      <c r="I665" s="10">
        <f t="shared" si="328"/>
        <v>0</v>
      </c>
      <c r="J665" s="10">
        <f t="shared" si="328"/>
        <v>394.1</v>
      </c>
      <c r="K665" s="10">
        <f t="shared" si="328"/>
        <v>0</v>
      </c>
      <c r="L665" s="10">
        <f t="shared" si="328"/>
        <v>394.1</v>
      </c>
      <c r="M665" s="10">
        <f t="shared" si="328"/>
        <v>0</v>
      </c>
      <c r="N665" s="10">
        <f t="shared" si="328"/>
        <v>394.1</v>
      </c>
      <c r="O665" s="10">
        <f t="shared" si="328"/>
        <v>0</v>
      </c>
      <c r="P665" s="10">
        <f t="shared" si="328"/>
        <v>394.1</v>
      </c>
      <c r="Q665" s="10">
        <f t="shared" si="328"/>
        <v>0</v>
      </c>
      <c r="R665" s="26"/>
      <c r="S665" s="81"/>
    </row>
    <row r="666" spans="1:19" s="11" customFormat="1" ht="32.25" customHeight="1">
      <c r="A666" s="34" t="s">
        <v>18</v>
      </c>
      <c r="B666" s="15" t="s">
        <v>142</v>
      </c>
      <c r="C666" s="15" t="s">
        <v>124</v>
      </c>
      <c r="D666" s="15" t="s">
        <v>284</v>
      </c>
      <c r="E666" s="15"/>
      <c r="F666" s="10">
        <f>F667</f>
        <v>394.1</v>
      </c>
      <c r="G666" s="10">
        <f aca="true" t="shared" si="329" ref="G666:Q666">G667</f>
        <v>0</v>
      </c>
      <c r="H666" s="10">
        <f t="shared" si="329"/>
        <v>394.1</v>
      </c>
      <c r="I666" s="10">
        <f t="shared" si="329"/>
        <v>0</v>
      </c>
      <c r="J666" s="10">
        <f t="shared" si="329"/>
        <v>394.1</v>
      </c>
      <c r="K666" s="10">
        <f t="shared" si="329"/>
        <v>0</v>
      </c>
      <c r="L666" s="10">
        <f t="shared" si="329"/>
        <v>394.1</v>
      </c>
      <c r="M666" s="10">
        <f t="shared" si="329"/>
        <v>0</v>
      </c>
      <c r="N666" s="10">
        <f t="shared" si="329"/>
        <v>394.1</v>
      </c>
      <c r="O666" s="10">
        <f t="shared" si="329"/>
        <v>0</v>
      </c>
      <c r="P666" s="10">
        <f t="shared" si="329"/>
        <v>394.1</v>
      </c>
      <c r="Q666" s="10">
        <f t="shared" si="329"/>
        <v>0</v>
      </c>
      <c r="R666" s="26"/>
      <c r="S666" s="81"/>
    </row>
    <row r="667" spans="1:19" s="11" customFormat="1" ht="46.5" customHeight="1">
      <c r="A667" s="42" t="s">
        <v>52</v>
      </c>
      <c r="B667" s="15" t="s">
        <v>142</v>
      </c>
      <c r="C667" s="15" t="s">
        <v>124</v>
      </c>
      <c r="D667" s="15" t="s">
        <v>53</v>
      </c>
      <c r="E667" s="15"/>
      <c r="F667" s="10">
        <f>F668</f>
        <v>394.1</v>
      </c>
      <c r="G667" s="10">
        <f t="shared" si="328"/>
        <v>0</v>
      </c>
      <c r="H667" s="10">
        <f t="shared" si="328"/>
        <v>394.1</v>
      </c>
      <c r="I667" s="10">
        <f t="shared" si="328"/>
        <v>0</v>
      </c>
      <c r="J667" s="10">
        <f t="shared" si="328"/>
        <v>394.1</v>
      </c>
      <c r="K667" s="10">
        <f t="shared" si="328"/>
        <v>0</v>
      </c>
      <c r="L667" s="10">
        <f t="shared" si="328"/>
        <v>394.1</v>
      </c>
      <c r="M667" s="10">
        <f t="shared" si="328"/>
        <v>0</v>
      </c>
      <c r="N667" s="10">
        <f t="shared" si="328"/>
        <v>394.1</v>
      </c>
      <c r="O667" s="10">
        <f t="shared" si="328"/>
        <v>0</v>
      </c>
      <c r="P667" s="10">
        <f t="shared" si="328"/>
        <v>394.1</v>
      </c>
      <c r="Q667" s="10">
        <f t="shared" si="328"/>
        <v>0</v>
      </c>
      <c r="R667" s="26"/>
      <c r="S667" s="81"/>
    </row>
    <row r="668" spans="1:19" s="11" customFormat="1" ht="18.75">
      <c r="A668" s="42" t="s">
        <v>149</v>
      </c>
      <c r="B668" s="15" t="s">
        <v>142</v>
      </c>
      <c r="C668" s="15" t="s">
        <v>124</v>
      </c>
      <c r="D668" s="15" t="s">
        <v>54</v>
      </c>
      <c r="E668" s="15"/>
      <c r="F668" s="10">
        <f>F669</f>
        <v>394.1</v>
      </c>
      <c r="G668" s="10">
        <f t="shared" si="328"/>
        <v>0</v>
      </c>
      <c r="H668" s="10">
        <f t="shared" si="328"/>
        <v>394.1</v>
      </c>
      <c r="I668" s="10">
        <f t="shared" si="328"/>
        <v>0</v>
      </c>
      <c r="J668" s="10">
        <f t="shared" si="328"/>
        <v>394.1</v>
      </c>
      <c r="K668" s="10">
        <f t="shared" si="328"/>
        <v>0</v>
      </c>
      <c r="L668" s="10">
        <f t="shared" si="328"/>
        <v>394.1</v>
      </c>
      <c r="M668" s="10">
        <f t="shared" si="328"/>
        <v>0</v>
      </c>
      <c r="N668" s="10">
        <f t="shared" si="328"/>
        <v>394.1</v>
      </c>
      <c r="O668" s="10">
        <f t="shared" si="328"/>
        <v>0</v>
      </c>
      <c r="P668" s="10">
        <f t="shared" si="328"/>
        <v>394.1</v>
      </c>
      <c r="Q668" s="10">
        <f t="shared" si="328"/>
        <v>0</v>
      </c>
      <c r="R668" s="26"/>
      <c r="S668" s="81"/>
    </row>
    <row r="669" spans="1:19" s="11" customFormat="1" ht="18.75">
      <c r="A669" s="42" t="s">
        <v>190</v>
      </c>
      <c r="B669" s="15" t="s">
        <v>142</v>
      </c>
      <c r="C669" s="15" t="s">
        <v>124</v>
      </c>
      <c r="D669" s="15" t="s">
        <v>54</v>
      </c>
      <c r="E669" s="15" t="s">
        <v>189</v>
      </c>
      <c r="F669" s="10">
        <f>G669+H669+I669</f>
        <v>394.1</v>
      </c>
      <c r="G669" s="10"/>
      <c r="H669" s="10">
        <v>394.1</v>
      </c>
      <c r="I669" s="10"/>
      <c r="J669" s="10">
        <f>K669+L669+M669</f>
        <v>394.1</v>
      </c>
      <c r="K669" s="10"/>
      <c r="L669" s="10">
        <v>394.1</v>
      </c>
      <c r="M669" s="10"/>
      <c r="N669" s="10">
        <f>O669+P669+Q669</f>
        <v>394.1</v>
      </c>
      <c r="O669" s="18"/>
      <c r="P669" s="10">
        <v>394.1</v>
      </c>
      <c r="Q669" s="18"/>
      <c r="R669" s="26"/>
      <c r="S669" s="81"/>
    </row>
    <row r="670" spans="1:19" s="11" customFormat="1" ht="66" customHeight="1">
      <c r="A670" s="43" t="s">
        <v>509</v>
      </c>
      <c r="B670" s="12" t="s">
        <v>145</v>
      </c>
      <c r="C670" s="12" t="s">
        <v>400</v>
      </c>
      <c r="D670" s="130"/>
      <c r="E670" s="12"/>
      <c r="F670" s="13">
        <f>F671+F678</f>
        <v>52253.899999999994</v>
      </c>
      <c r="G670" s="13">
        <f aca="true" t="shared" si="330" ref="G670:Q670">G671+G678</f>
        <v>3685.4</v>
      </c>
      <c r="H670" s="13">
        <f t="shared" si="330"/>
        <v>48568.5</v>
      </c>
      <c r="I670" s="13">
        <f t="shared" si="330"/>
        <v>0</v>
      </c>
      <c r="J670" s="13">
        <f t="shared" si="330"/>
        <v>40454.9</v>
      </c>
      <c r="K670" s="13">
        <f t="shared" si="330"/>
        <v>3453.1</v>
      </c>
      <c r="L670" s="13">
        <f t="shared" si="330"/>
        <v>37001.8</v>
      </c>
      <c r="M670" s="13">
        <f t="shared" si="330"/>
        <v>0</v>
      </c>
      <c r="N670" s="13">
        <f t="shared" si="330"/>
        <v>41167.3</v>
      </c>
      <c r="O670" s="13">
        <f t="shared" si="330"/>
        <v>3668.9</v>
      </c>
      <c r="P670" s="13">
        <f t="shared" si="330"/>
        <v>37498.4</v>
      </c>
      <c r="Q670" s="13">
        <f t="shared" si="330"/>
        <v>0</v>
      </c>
      <c r="R670" s="26"/>
      <c r="S670" s="81"/>
    </row>
    <row r="671" spans="1:19" s="11" customFormat="1" ht="44.25" customHeight="1">
      <c r="A671" s="54" t="s">
        <v>215</v>
      </c>
      <c r="B671" s="12" t="s">
        <v>145</v>
      </c>
      <c r="C671" s="12" t="s">
        <v>120</v>
      </c>
      <c r="D671" s="130"/>
      <c r="E671" s="12"/>
      <c r="F671" s="13">
        <f>F672</f>
        <v>15216.8</v>
      </c>
      <c r="G671" s="13">
        <f aca="true" t="shared" si="331" ref="G671:Q671">G672</f>
        <v>3685.4</v>
      </c>
      <c r="H671" s="13">
        <f t="shared" si="331"/>
        <v>11531.4</v>
      </c>
      <c r="I671" s="13">
        <f t="shared" si="331"/>
        <v>0</v>
      </c>
      <c r="J671" s="13">
        <f t="shared" si="331"/>
        <v>15464.300000000001</v>
      </c>
      <c r="K671" s="13">
        <f t="shared" si="331"/>
        <v>3453.1</v>
      </c>
      <c r="L671" s="13">
        <f t="shared" si="331"/>
        <v>12011.2</v>
      </c>
      <c r="M671" s="13">
        <f t="shared" si="331"/>
        <v>0</v>
      </c>
      <c r="N671" s="13">
        <f t="shared" si="331"/>
        <v>13884.3</v>
      </c>
      <c r="O671" s="13">
        <f t="shared" si="331"/>
        <v>3668.9</v>
      </c>
      <c r="P671" s="13">
        <f t="shared" si="331"/>
        <v>10215.4</v>
      </c>
      <c r="Q671" s="13">
        <f t="shared" si="331"/>
        <v>0</v>
      </c>
      <c r="R671" s="26"/>
      <c r="S671" s="81"/>
    </row>
    <row r="672" spans="1:19" s="11" customFormat="1" ht="42.75" customHeight="1">
      <c r="A672" s="42" t="s">
        <v>483</v>
      </c>
      <c r="B672" s="15" t="s">
        <v>145</v>
      </c>
      <c r="C672" s="15" t="s">
        <v>120</v>
      </c>
      <c r="D672" s="29" t="s">
        <v>277</v>
      </c>
      <c r="E672" s="15"/>
      <c r="F672" s="10">
        <f>F673</f>
        <v>15216.8</v>
      </c>
      <c r="G672" s="10">
        <f aca="true" t="shared" si="332" ref="G672:Q672">G673</f>
        <v>3685.4</v>
      </c>
      <c r="H672" s="10">
        <f t="shared" si="332"/>
        <v>11531.4</v>
      </c>
      <c r="I672" s="10">
        <f t="shared" si="332"/>
        <v>0</v>
      </c>
      <c r="J672" s="10">
        <f t="shared" si="332"/>
        <v>15464.300000000001</v>
      </c>
      <c r="K672" s="10">
        <f t="shared" si="332"/>
        <v>3453.1</v>
      </c>
      <c r="L672" s="10">
        <f t="shared" si="332"/>
        <v>12011.2</v>
      </c>
      <c r="M672" s="10">
        <f t="shared" si="332"/>
        <v>0</v>
      </c>
      <c r="N672" s="10">
        <f t="shared" si="332"/>
        <v>13884.3</v>
      </c>
      <c r="O672" s="10">
        <f t="shared" si="332"/>
        <v>3668.9</v>
      </c>
      <c r="P672" s="10">
        <f t="shared" si="332"/>
        <v>10215.4</v>
      </c>
      <c r="Q672" s="10">
        <f t="shared" si="332"/>
        <v>0</v>
      </c>
      <c r="R672" s="26"/>
      <c r="S672" s="81"/>
    </row>
    <row r="673" spans="1:19" s="11" customFormat="1" ht="37.5">
      <c r="A673" s="42" t="s">
        <v>280</v>
      </c>
      <c r="B673" s="15" t="s">
        <v>145</v>
      </c>
      <c r="C673" s="15" t="s">
        <v>120</v>
      </c>
      <c r="D673" s="29" t="s">
        <v>484</v>
      </c>
      <c r="E673" s="15"/>
      <c r="F673" s="10">
        <f>F674+F676</f>
        <v>15216.8</v>
      </c>
      <c r="G673" s="10">
        <f aca="true" t="shared" si="333" ref="G673:Q673">G674+G676</f>
        <v>3685.4</v>
      </c>
      <c r="H673" s="10">
        <f t="shared" si="333"/>
        <v>11531.4</v>
      </c>
      <c r="I673" s="10">
        <f t="shared" si="333"/>
        <v>0</v>
      </c>
      <c r="J673" s="10">
        <f t="shared" si="333"/>
        <v>15464.300000000001</v>
      </c>
      <c r="K673" s="10">
        <f t="shared" si="333"/>
        <v>3453.1</v>
      </c>
      <c r="L673" s="10">
        <f t="shared" si="333"/>
        <v>12011.2</v>
      </c>
      <c r="M673" s="10">
        <f t="shared" si="333"/>
        <v>0</v>
      </c>
      <c r="N673" s="10">
        <f t="shared" si="333"/>
        <v>13884.3</v>
      </c>
      <c r="O673" s="10">
        <f t="shared" si="333"/>
        <v>3668.9</v>
      </c>
      <c r="P673" s="10">
        <f t="shared" si="333"/>
        <v>10215.4</v>
      </c>
      <c r="Q673" s="10">
        <f t="shared" si="333"/>
        <v>0</v>
      </c>
      <c r="R673" s="26"/>
      <c r="S673" s="81"/>
    </row>
    <row r="674" spans="1:19" s="11" customFormat="1" ht="37.5">
      <c r="A674" s="53" t="s">
        <v>486</v>
      </c>
      <c r="B674" s="15" t="s">
        <v>145</v>
      </c>
      <c r="C674" s="15" t="s">
        <v>120</v>
      </c>
      <c r="D674" s="29" t="s">
        <v>485</v>
      </c>
      <c r="E674" s="15"/>
      <c r="F674" s="10">
        <f>F675</f>
        <v>11531.4</v>
      </c>
      <c r="G674" s="10">
        <f aca="true" t="shared" si="334" ref="G674:Q674">G675</f>
        <v>0</v>
      </c>
      <c r="H674" s="10">
        <f t="shared" si="334"/>
        <v>11531.4</v>
      </c>
      <c r="I674" s="10">
        <f t="shared" si="334"/>
        <v>0</v>
      </c>
      <c r="J674" s="10">
        <f t="shared" si="334"/>
        <v>12011.2</v>
      </c>
      <c r="K674" s="10">
        <f t="shared" si="334"/>
        <v>0</v>
      </c>
      <c r="L674" s="10">
        <f t="shared" si="334"/>
        <v>12011.2</v>
      </c>
      <c r="M674" s="10">
        <f t="shared" si="334"/>
        <v>0</v>
      </c>
      <c r="N674" s="10">
        <f t="shared" si="334"/>
        <v>10215.4</v>
      </c>
      <c r="O674" s="10">
        <f t="shared" si="334"/>
        <v>0</v>
      </c>
      <c r="P674" s="10">
        <f t="shared" si="334"/>
        <v>10215.4</v>
      </c>
      <c r="Q674" s="10">
        <f t="shared" si="334"/>
        <v>0</v>
      </c>
      <c r="R674" s="26"/>
      <c r="S674" s="81"/>
    </row>
    <row r="675" spans="1:19" s="11" customFormat="1" ht="18.75">
      <c r="A675" s="42" t="s">
        <v>193</v>
      </c>
      <c r="B675" s="15" t="s">
        <v>145</v>
      </c>
      <c r="C675" s="15" t="s">
        <v>120</v>
      </c>
      <c r="D675" s="29" t="s">
        <v>485</v>
      </c>
      <c r="E675" s="15" t="s">
        <v>200</v>
      </c>
      <c r="F675" s="9">
        <f>G675+H675+I675</f>
        <v>11531.4</v>
      </c>
      <c r="G675" s="10"/>
      <c r="H675" s="10">
        <v>11531.4</v>
      </c>
      <c r="I675" s="10"/>
      <c r="J675" s="10">
        <f>K675+L675+M675</f>
        <v>12011.2</v>
      </c>
      <c r="K675" s="10"/>
      <c r="L675" s="10">
        <v>12011.2</v>
      </c>
      <c r="M675" s="10"/>
      <c r="N675" s="10">
        <f>O675+P675+Q675</f>
        <v>10215.4</v>
      </c>
      <c r="O675" s="82"/>
      <c r="P675" s="82">
        <v>10215.4</v>
      </c>
      <c r="Q675" s="82"/>
      <c r="R675" s="26"/>
      <c r="S675" s="81"/>
    </row>
    <row r="676" spans="1:19" s="11" customFormat="1" ht="136.5" customHeight="1">
      <c r="A676" s="42" t="s">
        <v>401</v>
      </c>
      <c r="B676" s="15" t="s">
        <v>145</v>
      </c>
      <c r="C676" s="15" t="s">
        <v>120</v>
      </c>
      <c r="D676" s="29" t="s">
        <v>487</v>
      </c>
      <c r="E676" s="15"/>
      <c r="F676" s="10">
        <f>F677</f>
        <v>3685.4</v>
      </c>
      <c r="G676" s="10">
        <f aca="true" t="shared" si="335" ref="G676:Q676">G677</f>
        <v>3685.4</v>
      </c>
      <c r="H676" s="10">
        <f t="shared" si="335"/>
        <v>0</v>
      </c>
      <c r="I676" s="10">
        <f t="shared" si="335"/>
        <v>0</v>
      </c>
      <c r="J676" s="10">
        <f t="shared" si="335"/>
        <v>3453.1</v>
      </c>
      <c r="K676" s="10">
        <f t="shared" si="335"/>
        <v>3453.1</v>
      </c>
      <c r="L676" s="10">
        <f t="shared" si="335"/>
        <v>0</v>
      </c>
      <c r="M676" s="10">
        <f t="shared" si="335"/>
        <v>0</v>
      </c>
      <c r="N676" s="10">
        <f t="shared" si="335"/>
        <v>3668.9</v>
      </c>
      <c r="O676" s="10">
        <f t="shared" si="335"/>
        <v>3668.9</v>
      </c>
      <c r="P676" s="10">
        <f t="shared" si="335"/>
        <v>0</v>
      </c>
      <c r="Q676" s="10">
        <f t="shared" si="335"/>
        <v>0</v>
      </c>
      <c r="R676" s="26"/>
      <c r="S676" s="81"/>
    </row>
    <row r="677" spans="1:19" s="11" customFormat="1" ht="18.75">
      <c r="A677" s="42" t="s">
        <v>193</v>
      </c>
      <c r="B677" s="15" t="s">
        <v>145</v>
      </c>
      <c r="C677" s="15" t="s">
        <v>120</v>
      </c>
      <c r="D677" s="29" t="s">
        <v>487</v>
      </c>
      <c r="E677" s="15" t="s">
        <v>200</v>
      </c>
      <c r="F677" s="9">
        <f>G677+I677</f>
        <v>3685.4</v>
      </c>
      <c r="G677" s="10">
        <v>3685.4</v>
      </c>
      <c r="H677" s="10"/>
      <c r="I677" s="10"/>
      <c r="J677" s="10">
        <f>K677+L677+M677</f>
        <v>3453.1</v>
      </c>
      <c r="K677" s="10">
        <v>3453.1</v>
      </c>
      <c r="L677" s="10"/>
      <c r="M677" s="10"/>
      <c r="N677" s="10">
        <f>O677+Q677</f>
        <v>3668.9</v>
      </c>
      <c r="O677" s="82">
        <v>3668.9</v>
      </c>
      <c r="P677" s="82"/>
      <c r="Q677" s="82"/>
      <c r="R677" s="26"/>
      <c r="S677" s="81"/>
    </row>
    <row r="678" spans="1:19" s="11" customFormat="1" ht="18.75">
      <c r="A678" s="43" t="s">
        <v>201</v>
      </c>
      <c r="B678" s="12" t="s">
        <v>145</v>
      </c>
      <c r="C678" s="12" t="s">
        <v>124</v>
      </c>
      <c r="D678" s="130"/>
      <c r="E678" s="12"/>
      <c r="F678" s="13">
        <f>F679</f>
        <v>37037.1</v>
      </c>
      <c r="G678" s="13">
        <f aca="true" t="shared" si="336" ref="G678:Q679">G679</f>
        <v>0</v>
      </c>
      <c r="H678" s="13">
        <f t="shared" si="336"/>
        <v>37037.1</v>
      </c>
      <c r="I678" s="13">
        <f t="shared" si="336"/>
        <v>0</v>
      </c>
      <c r="J678" s="13">
        <f t="shared" si="336"/>
        <v>24990.600000000002</v>
      </c>
      <c r="K678" s="13">
        <f t="shared" si="336"/>
        <v>0</v>
      </c>
      <c r="L678" s="13">
        <f t="shared" si="336"/>
        <v>24990.600000000002</v>
      </c>
      <c r="M678" s="13">
        <f t="shared" si="336"/>
        <v>0</v>
      </c>
      <c r="N678" s="13">
        <f t="shared" si="336"/>
        <v>27283</v>
      </c>
      <c r="O678" s="13">
        <f t="shared" si="336"/>
        <v>0</v>
      </c>
      <c r="P678" s="13">
        <f t="shared" si="336"/>
        <v>27283</v>
      </c>
      <c r="Q678" s="13">
        <f t="shared" si="336"/>
        <v>0</v>
      </c>
      <c r="R678" s="26"/>
      <c r="S678" s="81"/>
    </row>
    <row r="679" spans="1:19" s="11" customFormat="1" ht="40.5" customHeight="1">
      <c r="A679" s="42" t="s">
        <v>483</v>
      </c>
      <c r="B679" s="15" t="s">
        <v>145</v>
      </c>
      <c r="C679" s="15" t="s">
        <v>124</v>
      </c>
      <c r="D679" s="29" t="s">
        <v>277</v>
      </c>
      <c r="E679" s="15"/>
      <c r="F679" s="10">
        <f>F680</f>
        <v>37037.1</v>
      </c>
      <c r="G679" s="10">
        <f t="shared" si="336"/>
        <v>0</v>
      </c>
      <c r="H679" s="10">
        <f t="shared" si="336"/>
        <v>37037.1</v>
      </c>
      <c r="I679" s="10">
        <f t="shared" si="336"/>
        <v>0</v>
      </c>
      <c r="J679" s="10">
        <f t="shared" si="336"/>
        <v>24990.600000000002</v>
      </c>
      <c r="K679" s="10">
        <f t="shared" si="336"/>
        <v>0</v>
      </c>
      <c r="L679" s="10">
        <f t="shared" si="336"/>
        <v>24990.600000000002</v>
      </c>
      <c r="M679" s="10">
        <f t="shared" si="336"/>
        <v>0</v>
      </c>
      <c r="N679" s="10">
        <f t="shared" si="336"/>
        <v>27283</v>
      </c>
      <c r="O679" s="10">
        <f t="shared" si="336"/>
        <v>0</v>
      </c>
      <c r="P679" s="10">
        <f t="shared" si="336"/>
        <v>27283</v>
      </c>
      <c r="Q679" s="10">
        <f t="shared" si="336"/>
        <v>0</v>
      </c>
      <c r="R679" s="26"/>
      <c r="S679" s="81"/>
    </row>
    <row r="680" spans="1:19" s="11" customFormat="1" ht="37.5">
      <c r="A680" s="42" t="s">
        <v>282</v>
      </c>
      <c r="B680" s="15" t="s">
        <v>145</v>
      </c>
      <c r="C680" s="15" t="s">
        <v>124</v>
      </c>
      <c r="D680" s="29" t="s">
        <v>281</v>
      </c>
      <c r="E680" s="15"/>
      <c r="F680" s="10">
        <f>F681+F683</f>
        <v>37037.1</v>
      </c>
      <c r="G680" s="10">
        <f aca="true" t="shared" si="337" ref="G680:Q680">G681+G683</f>
        <v>0</v>
      </c>
      <c r="H680" s="10">
        <f t="shared" si="337"/>
        <v>37037.1</v>
      </c>
      <c r="I680" s="10">
        <f t="shared" si="337"/>
        <v>0</v>
      </c>
      <c r="J680" s="10">
        <f t="shared" si="337"/>
        <v>24990.600000000002</v>
      </c>
      <c r="K680" s="10">
        <f t="shared" si="337"/>
        <v>0</v>
      </c>
      <c r="L680" s="10">
        <f t="shared" si="337"/>
        <v>24990.600000000002</v>
      </c>
      <c r="M680" s="10">
        <f t="shared" si="337"/>
        <v>0</v>
      </c>
      <c r="N680" s="10">
        <f t="shared" si="337"/>
        <v>27283</v>
      </c>
      <c r="O680" s="10">
        <f t="shared" si="337"/>
        <v>0</v>
      </c>
      <c r="P680" s="10">
        <f t="shared" si="337"/>
        <v>27283</v>
      </c>
      <c r="Q680" s="10">
        <f t="shared" si="337"/>
        <v>0</v>
      </c>
      <c r="R680" s="26"/>
      <c r="S680" s="81"/>
    </row>
    <row r="681" spans="1:19" s="11" customFormat="1" ht="37.5">
      <c r="A681" s="42" t="s">
        <v>489</v>
      </c>
      <c r="B681" s="15" t="s">
        <v>145</v>
      </c>
      <c r="C681" s="15" t="s">
        <v>124</v>
      </c>
      <c r="D681" s="29" t="s">
        <v>488</v>
      </c>
      <c r="E681" s="15"/>
      <c r="F681" s="10">
        <f>F682</f>
        <v>28337.899999999998</v>
      </c>
      <c r="G681" s="10">
        <f aca="true" t="shared" si="338" ref="G681:Q681">G682</f>
        <v>0</v>
      </c>
      <c r="H681" s="10">
        <f t="shared" si="338"/>
        <v>28337.899999999998</v>
      </c>
      <c r="I681" s="10">
        <f t="shared" si="338"/>
        <v>0</v>
      </c>
      <c r="J681" s="10">
        <f t="shared" si="338"/>
        <v>17477.9</v>
      </c>
      <c r="K681" s="10">
        <f t="shared" si="338"/>
        <v>0</v>
      </c>
      <c r="L681" s="10">
        <f t="shared" si="338"/>
        <v>17477.9</v>
      </c>
      <c r="M681" s="10">
        <f t="shared" si="338"/>
        <v>0</v>
      </c>
      <c r="N681" s="10">
        <f t="shared" si="338"/>
        <v>19770.3</v>
      </c>
      <c r="O681" s="10">
        <f t="shared" si="338"/>
        <v>0</v>
      </c>
      <c r="P681" s="10">
        <f t="shared" si="338"/>
        <v>19770.3</v>
      </c>
      <c r="Q681" s="10">
        <f t="shared" si="338"/>
        <v>0</v>
      </c>
      <c r="R681" s="26"/>
      <c r="S681" s="81"/>
    </row>
    <row r="682" spans="1:19" s="11" customFormat="1" ht="18.75">
      <c r="A682" s="42" t="s">
        <v>202</v>
      </c>
      <c r="B682" s="15" t="s">
        <v>145</v>
      </c>
      <c r="C682" s="15" t="s">
        <v>124</v>
      </c>
      <c r="D682" s="29" t="s">
        <v>488</v>
      </c>
      <c r="E682" s="15" t="s">
        <v>200</v>
      </c>
      <c r="F682" s="10">
        <f>H682+G682+I682</f>
        <v>28337.899999999998</v>
      </c>
      <c r="G682" s="10"/>
      <c r="H682" s="10">
        <f>27408.8+929.1</f>
        <v>28337.899999999998</v>
      </c>
      <c r="I682" s="10"/>
      <c r="J682" s="10">
        <f>L682+K682+M682</f>
        <v>17477.9</v>
      </c>
      <c r="K682" s="10"/>
      <c r="L682" s="10">
        <v>17477.9</v>
      </c>
      <c r="M682" s="10"/>
      <c r="N682" s="10">
        <f>O682+Q682+P682</f>
        <v>19770.3</v>
      </c>
      <c r="O682" s="82"/>
      <c r="P682" s="10">
        <v>19770.3</v>
      </c>
      <c r="Q682" s="82"/>
      <c r="R682" s="26"/>
      <c r="S682" s="81"/>
    </row>
    <row r="683" spans="1:19" s="11" customFormat="1" ht="56.25">
      <c r="A683" s="53" t="s">
        <v>560</v>
      </c>
      <c r="B683" s="15" t="s">
        <v>145</v>
      </c>
      <c r="C683" s="15" t="s">
        <v>124</v>
      </c>
      <c r="D683" s="29" t="s">
        <v>561</v>
      </c>
      <c r="E683" s="15"/>
      <c r="F683" s="10">
        <f>F684</f>
        <v>8699.2</v>
      </c>
      <c r="G683" s="10">
        <f aca="true" t="shared" si="339" ref="G683:Q683">G684</f>
        <v>0</v>
      </c>
      <c r="H683" s="10">
        <f t="shared" si="339"/>
        <v>8699.2</v>
      </c>
      <c r="I683" s="10">
        <f t="shared" si="339"/>
        <v>0</v>
      </c>
      <c r="J683" s="10">
        <f t="shared" si="339"/>
        <v>7512.7</v>
      </c>
      <c r="K683" s="10">
        <f t="shared" si="339"/>
        <v>0</v>
      </c>
      <c r="L683" s="10">
        <f t="shared" si="339"/>
        <v>7512.7</v>
      </c>
      <c r="M683" s="10">
        <f t="shared" si="339"/>
        <v>0</v>
      </c>
      <c r="N683" s="10">
        <f t="shared" si="339"/>
        <v>7512.7</v>
      </c>
      <c r="O683" s="10">
        <f t="shared" si="339"/>
        <v>0</v>
      </c>
      <c r="P683" s="10">
        <f t="shared" si="339"/>
        <v>7512.7</v>
      </c>
      <c r="Q683" s="10">
        <f t="shared" si="339"/>
        <v>0</v>
      </c>
      <c r="R683" s="26"/>
      <c r="S683" s="81"/>
    </row>
    <row r="684" spans="1:19" s="11" customFormat="1" ht="18.75">
      <c r="A684" s="42" t="s">
        <v>202</v>
      </c>
      <c r="B684" s="15" t="s">
        <v>145</v>
      </c>
      <c r="C684" s="15" t="s">
        <v>124</v>
      </c>
      <c r="D684" s="29" t="s">
        <v>561</v>
      </c>
      <c r="E684" s="15" t="s">
        <v>200</v>
      </c>
      <c r="F684" s="10">
        <f>H684+G684+I684</f>
        <v>8699.2</v>
      </c>
      <c r="G684" s="10"/>
      <c r="H684" s="10">
        <v>8699.2</v>
      </c>
      <c r="I684" s="10"/>
      <c r="J684" s="10">
        <f>L684+K684+M684</f>
        <v>7512.7</v>
      </c>
      <c r="K684" s="10"/>
      <c r="L684" s="10">
        <v>7512.7</v>
      </c>
      <c r="M684" s="10"/>
      <c r="N684" s="10">
        <f>O684+Q684+P684</f>
        <v>7512.7</v>
      </c>
      <c r="O684" s="82"/>
      <c r="P684" s="10">
        <v>7512.7</v>
      </c>
      <c r="Q684" s="82"/>
      <c r="R684" s="26"/>
      <c r="S684" s="81"/>
    </row>
    <row r="685" spans="1:19" s="11" customFormat="1" ht="18.75">
      <c r="A685" s="148" t="s">
        <v>327</v>
      </c>
      <c r="B685" s="148"/>
      <c r="C685" s="148"/>
      <c r="D685" s="148"/>
      <c r="E685" s="148"/>
      <c r="F685" s="13">
        <f aca="true" t="shared" si="340" ref="F685:Q685">F20+F187+F225+F268+F308+F323+F495+F563+F578+F631+F670</f>
        <v>956062.7000000001</v>
      </c>
      <c r="G685" s="13">
        <f t="shared" si="340"/>
        <v>564468.6</v>
      </c>
      <c r="H685" s="13">
        <f t="shared" si="340"/>
        <v>385856.2</v>
      </c>
      <c r="I685" s="13">
        <f t="shared" si="340"/>
        <v>4082.6</v>
      </c>
      <c r="J685" s="13">
        <f t="shared" si="340"/>
        <v>744364.7</v>
      </c>
      <c r="K685" s="13">
        <f t="shared" si="340"/>
        <v>389460.1</v>
      </c>
      <c r="L685" s="13">
        <f t="shared" si="340"/>
        <v>350978.50000000006</v>
      </c>
      <c r="M685" s="13">
        <f t="shared" si="340"/>
        <v>3926.1</v>
      </c>
      <c r="N685" s="13">
        <f t="shared" si="340"/>
        <v>753004.5000000001</v>
      </c>
      <c r="O685" s="13" t="e">
        <f t="shared" si="340"/>
        <v>#REF!</v>
      </c>
      <c r="P685" s="13" t="e">
        <f t="shared" si="340"/>
        <v>#REF!</v>
      </c>
      <c r="Q685" s="13" t="e">
        <f t="shared" si="340"/>
        <v>#REF!</v>
      </c>
      <c r="R685" s="26"/>
      <c r="S685" s="81"/>
    </row>
    <row r="686" spans="1:19" s="11" customFormat="1" ht="18.75">
      <c r="A686" s="146" t="s">
        <v>398</v>
      </c>
      <c r="B686" s="146"/>
      <c r="C686" s="146"/>
      <c r="D686" s="146"/>
      <c r="E686" s="146"/>
      <c r="F686" s="91">
        <f>G686+H686+I686</f>
        <v>0</v>
      </c>
      <c r="G686" s="91"/>
      <c r="H686" s="91"/>
      <c r="I686" s="91"/>
      <c r="J686" s="91">
        <f>K686+L686+M686</f>
        <v>10000</v>
      </c>
      <c r="K686" s="13"/>
      <c r="L686" s="13">
        <v>10000</v>
      </c>
      <c r="M686" s="13"/>
      <c r="N686" s="91">
        <f>O686+P686+Q686</f>
        <v>20000</v>
      </c>
      <c r="O686" s="86"/>
      <c r="P686" s="86">
        <v>20000</v>
      </c>
      <c r="Q686" s="86"/>
      <c r="R686" s="26"/>
      <c r="S686" s="81"/>
    </row>
    <row r="687" spans="1:19" s="11" customFormat="1" ht="18.75">
      <c r="A687" s="147" t="s">
        <v>139</v>
      </c>
      <c r="B687" s="147"/>
      <c r="C687" s="147"/>
      <c r="D687" s="147"/>
      <c r="E687" s="147"/>
      <c r="F687" s="13">
        <f>F685+F686</f>
        <v>956062.7000000001</v>
      </c>
      <c r="G687" s="13">
        <f aca="true" t="shared" si="341" ref="G687:N687">G685+G686</f>
        <v>564468.6</v>
      </c>
      <c r="H687" s="13">
        <f t="shared" si="341"/>
        <v>385856.2</v>
      </c>
      <c r="I687" s="13">
        <f t="shared" si="341"/>
        <v>4082.6</v>
      </c>
      <c r="J687" s="13">
        <f t="shared" si="341"/>
        <v>754364.7</v>
      </c>
      <c r="K687" s="13">
        <f t="shared" si="341"/>
        <v>389460.1</v>
      </c>
      <c r="L687" s="13">
        <f t="shared" si="341"/>
        <v>360978.50000000006</v>
      </c>
      <c r="M687" s="13">
        <f t="shared" si="341"/>
        <v>3926.1</v>
      </c>
      <c r="N687" s="13">
        <f t="shared" si="341"/>
        <v>773004.5000000001</v>
      </c>
      <c r="O687" s="13" t="e">
        <f>O685+O686</f>
        <v>#REF!</v>
      </c>
      <c r="P687" s="13" t="e">
        <f>P685+P686</f>
        <v>#REF!</v>
      </c>
      <c r="Q687" s="13" t="e">
        <f>Q685+Q686</f>
        <v>#REF!</v>
      </c>
      <c r="R687" s="26"/>
      <c r="S687" s="81"/>
    </row>
    <row r="688" spans="6:17" ht="12.75">
      <c r="F688" s="67"/>
      <c r="G688" s="67"/>
      <c r="H688" s="67"/>
      <c r="I688" s="67"/>
      <c r="J688" s="70"/>
      <c r="K688" s="70"/>
      <c r="L688" s="70"/>
      <c r="M688" s="70"/>
      <c r="N688" s="72"/>
      <c r="O688" s="72"/>
      <c r="P688" s="72"/>
      <c r="Q688" s="72"/>
    </row>
    <row r="689" spans="6:18" ht="23.25"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1"/>
    </row>
    <row r="690" spans="4:18" ht="23.25">
      <c r="D690" s="75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1"/>
    </row>
    <row r="691" spans="6:18" ht="23.25"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1"/>
    </row>
    <row r="692" spans="12:16" ht="20.25">
      <c r="L692" s="79"/>
      <c r="M692" s="79"/>
      <c r="N692" s="80"/>
      <c r="O692" s="80"/>
      <c r="P692" s="80"/>
    </row>
    <row r="693" spans="4:16" ht="20.25">
      <c r="D693" s="75"/>
      <c r="F693" s="67"/>
      <c r="K693" s="67"/>
      <c r="L693" s="79"/>
      <c r="M693" s="79"/>
      <c r="N693" s="80"/>
      <c r="O693" s="67"/>
      <c r="P693" s="80"/>
    </row>
    <row r="694" spans="12:16" ht="20.25">
      <c r="L694" s="79"/>
      <c r="M694" s="79"/>
      <c r="N694" s="80"/>
      <c r="O694" s="80"/>
      <c r="P694" s="80"/>
    </row>
    <row r="695" spans="4:16" ht="20.25">
      <c r="D695" s="75"/>
      <c r="F695" s="67"/>
      <c r="K695" s="67"/>
      <c r="L695" s="79"/>
      <c r="M695" s="79"/>
      <c r="N695" s="80"/>
      <c r="O695" s="67"/>
      <c r="P695" s="80"/>
    </row>
    <row r="696" spans="4:16" ht="20.25">
      <c r="D696" s="75"/>
      <c r="F696" s="67"/>
      <c r="K696" s="67"/>
      <c r="L696" s="79"/>
      <c r="M696" s="79"/>
      <c r="N696" s="80"/>
      <c r="O696" s="67"/>
      <c r="P696" s="80"/>
    </row>
    <row r="697" spans="12:16" ht="20.25">
      <c r="L697" s="79"/>
      <c r="M697" s="79"/>
      <c r="N697" s="80"/>
      <c r="O697" s="80"/>
      <c r="P697" s="80"/>
    </row>
    <row r="698" spans="12:16" ht="20.25">
      <c r="L698" s="79"/>
      <c r="M698" s="79"/>
      <c r="N698" s="80"/>
      <c r="O698" s="80"/>
      <c r="P698" s="80"/>
    </row>
    <row r="699" spans="12:16" ht="20.25">
      <c r="L699" s="79"/>
      <c r="M699" s="79"/>
      <c r="N699" s="80"/>
      <c r="O699" s="80"/>
      <c r="P699" s="80"/>
    </row>
    <row r="700" spans="12:16" ht="20.25">
      <c r="L700" s="79"/>
      <c r="M700" s="79"/>
      <c r="N700" s="80"/>
      <c r="O700" s="80"/>
      <c r="P700" s="80"/>
    </row>
    <row r="701" spans="12:16" ht="20.25">
      <c r="L701" s="79"/>
      <c r="M701" s="79"/>
      <c r="N701" s="80"/>
      <c r="O701" s="80"/>
      <c r="P701" s="80"/>
    </row>
    <row r="702" spans="12:16" ht="20.25">
      <c r="L702" s="79"/>
      <c r="M702" s="79"/>
      <c r="N702" s="80"/>
      <c r="O702" s="80"/>
      <c r="P702" s="80"/>
    </row>
    <row r="705" ht="9.75" customHeight="1"/>
  </sheetData>
  <sheetProtection/>
  <autoFilter ref="F18:N687"/>
  <mergeCells count="20"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A686:E686"/>
    <mergeCell ref="A687:E687"/>
    <mergeCell ref="A685:E685"/>
    <mergeCell ref="F5:N5"/>
    <mergeCell ref="A12:N12"/>
    <mergeCell ref="F6:N6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762"/>
  <sheetViews>
    <sheetView view="pageBreakPreview" zoomScale="70" zoomScaleNormal="85" zoomScaleSheetLayoutView="70" zoomScalePageLayoutView="0" workbookViewId="0" topLeftCell="A1">
      <selection activeCell="F7" sqref="F7:O7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5.00390625" style="32" customWidth="1"/>
    <col min="8" max="8" width="9.00390625" style="32" hidden="1" customWidth="1"/>
    <col min="9" max="9" width="9.375" style="32" hidden="1" customWidth="1"/>
    <col min="10" max="10" width="10.375" style="32" hidden="1" customWidth="1"/>
    <col min="11" max="11" width="17.375" style="33" customWidth="1"/>
    <col min="12" max="12" width="14.25390625" style="33" hidden="1" customWidth="1"/>
    <col min="13" max="13" width="15.25390625" style="33" hidden="1" customWidth="1"/>
    <col min="14" max="14" width="23.625" style="33" hidden="1" customWidth="1"/>
    <col min="15" max="15" width="19.875" style="68" customWidth="1"/>
    <col min="16" max="16" width="23.625" style="68" hidden="1" customWidth="1"/>
    <col min="17" max="17" width="32.75390625" style="68" hidden="1" customWidth="1"/>
    <col min="18" max="18" width="40.625" style="68" hidden="1" customWidth="1"/>
    <col min="19" max="16384" width="9.125" style="1" customWidth="1"/>
  </cols>
  <sheetData>
    <row r="1" spans="6:15" ht="20.25">
      <c r="F1" s="144" t="s">
        <v>703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6:15" ht="20.25">
      <c r="F2" s="144" t="s">
        <v>171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6:15" ht="20.25">
      <c r="F3" s="144" t="s">
        <v>150</v>
      </c>
      <c r="G3" s="144"/>
      <c r="H3" s="144"/>
      <c r="I3" s="144"/>
      <c r="J3" s="144"/>
      <c r="K3" s="144"/>
      <c r="L3" s="144"/>
      <c r="M3" s="144"/>
      <c r="N3" s="144"/>
      <c r="O3" s="144"/>
    </row>
    <row r="4" spans="6:15" ht="20.25" customHeight="1">
      <c r="F4" s="144" t="s">
        <v>711</v>
      </c>
      <c r="G4" s="149"/>
      <c r="H4" s="149"/>
      <c r="I4" s="149"/>
      <c r="J4" s="149"/>
      <c r="K4" s="149"/>
      <c r="L4" s="149"/>
      <c r="M4" s="149"/>
      <c r="N4" s="149"/>
      <c r="O4" s="149"/>
    </row>
    <row r="5" spans="1:18" ht="20.25" customHeight="1">
      <c r="A5" s="100" t="s">
        <v>167</v>
      </c>
      <c r="B5" s="100"/>
      <c r="C5" s="100"/>
      <c r="D5" s="21"/>
      <c r="E5" s="21"/>
      <c r="F5" s="144" t="s">
        <v>673</v>
      </c>
      <c r="G5" s="144"/>
      <c r="H5" s="144"/>
      <c r="I5" s="144"/>
      <c r="J5" s="144"/>
      <c r="K5" s="144"/>
      <c r="L5" s="144"/>
      <c r="M5" s="144"/>
      <c r="N5" s="144"/>
      <c r="O5" s="144"/>
      <c r="P5" s="69"/>
      <c r="Q5" s="69"/>
      <c r="R5" s="69"/>
    </row>
    <row r="6" spans="1:18" ht="20.25">
      <c r="A6" s="100"/>
      <c r="B6" s="100"/>
      <c r="C6" s="100"/>
      <c r="D6" s="21"/>
      <c r="E6" s="21"/>
      <c r="F6" s="144" t="s">
        <v>171</v>
      </c>
      <c r="G6" s="144"/>
      <c r="H6" s="144"/>
      <c r="I6" s="144"/>
      <c r="J6" s="144"/>
      <c r="K6" s="144"/>
      <c r="L6" s="144"/>
      <c r="M6" s="144"/>
      <c r="N6" s="144"/>
      <c r="O6" s="144"/>
      <c r="P6" s="69"/>
      <c r="Q6" s="69"/>
      <c r="R6" s="69"/>
    </row>
    <row r="7" spans="1:18" ht="20.25">
      <c r="A7" s="100"/>
      <c r="B7" s="100"/>
      <c r="C7" s="100"/>
      <c r="D7" s="21"/>
      <c r="E7" s="21"/>
      <c r="F7" s="144" t="s">
        <v>150</v>
      </c>
      <c r="G7" s="144"/>
      <c r="H7" s="144"/>
      <c r="I7" s="144"/>
      <c r="J7" s="144"/>
      <c r="K7" s="144"/>
      <c r="L7" s="144"/>
      <c r="M7" s="144"/>
      <c r="N7" s="144"/>
      <c r="O7" s="144"/>
      <c r="P7" s="69"/>
      <c r="Q7" s="69"/>
      <c r="R7" s="69"/>
    </row>
    <row r="8" spans="1:18" ht="20.25">
      <c r="A8" s="100"/>
      <c r="B8" s="100"/>
      <c r="C8" s="100"/>
      <c r="D8" s="21"/>
      <c r="E8" s="21"/>
      <c r="F8" s="144" t="s">
        <v>617</v>
      </c>
      <c r="G8" s="144"/>
      <c r="H8" s="144"/>
      <c r="I8" s="144"/>
      <c r="J8" s="144"/>
      <c r="K8" s="144"/>
      <c r="L8" s="144"/>
      <c r="M8" s="144"/>
      <c r="N8" s="144"/>
      <c r="O8" s="144"/>
      <c r="P8" s="69"/>
      <c r="Q8" s="69"/>
      <c r="R8" s="69"/>
    </row>
    <row r="9" spans="1:18" ht="24.75" customHeight="1">
      <c r="A9" s="100"/>
      <c r="B9" s="100"/>
      <c r="C9" s="100"/>
      <c r="D9" s="21"/>
      <c r="E9" s="21"/>
      <c r="F9" s="144" t="s">
        <v>671</v>
      </c>
      <c r="G9" s="144"/>
      <c r="H9" s="144"/>
      <c r="I9" s="144"/>
      <c r="J9" s="144"/>
      <c r="K9" s="144"/>
      <c r="L9" s="144"/>
      <c r="M9" s="144"/>
      <c r="N9" s="144"/>
      <c r="O9" s="144"/>
      <c r="P9" s="69"/>
      <c r="Q9" s="69"/>
      <c r="R9" s="69"/>
    </row>
    <row r="10" spans="1:18" ht="30" customHeight="1">
      <c r="A10" s="100"/>
      <c r="B10" s="100"/>
      <c r="C10" s="100"/>
      <c r="D10" s="21"/>
      <c r="E10" s="21"/>
      <c r="F10" s="99"/>
      <c r="G10" s="21"/>
      <c r="H10" s="21"/>
      <c r="I10" s="21"/>
      <c r="J10" s="21"/>
      <c r="K10" s="21"/>
      <c r="L10" s="21"/>
      <c r="M10" s="21"/>
      <c r="N10" s="21"/>
      <c r="O10" s="21"/>
      <c r="P10" s="69"/>
      <c r="Q10" s="69"/>
      <c r="R10" s="69"/>
    </row>
    <row r="11" spans="1:18" ht="72.75" customHeight="1">
      <c r="A11" s="141" t="s">
        <v>328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69"/>
      <c r="Q11" s="69"/>
      <c r="R11" s="69"/>
    </row>
    <row r="12" spans="1:18" ht="21.75" customHeight="1">
      <c r="A12" s="142" t="s">
        <v>622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69"/>
      <c r="Q12" s="69"/>
      <c r="R12" s="69"/>
    </row>
    <row r="13" spans="1:18" ht="21.7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23"/>
      <c r="L13" s="23"/>
      <c r="M13" s="23"/>
      <c r="N13" s="23"/>
      <c r="O13" s="23"/>
      <c r="P13" s="69"/>
      <c r="Q13" s="69"/>
      <c r="R13" s="69"/>
    </row>
    <row r="14" spans="1:18" ht="21.7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23"/>
      <c r="L14" s="23"/>
      <c r="M14" s="23"/>
      <c r="N14" s="23"/>
      <c r="O14" s="23"/>
      <c r="P14" s="69"/>
      <c r="Q14" s="69"/>
      <c r="R14" s="69"/>
    </row>
    <row r="15" spans="1:18" ht="18.75">
      <c r="A15" s="25"/>
      <c r="B15" s="21"/>
      <c r="C15" s="21"/>
      <c r="D15" s="21"/>
      <c r="E15" s="21"/>
      <c r="F15" s="2"/>
      <c r="G15" s="21"/>
      <c r="H15" s="24" t="s">
        <v>300</v>
      </c>
      <c r="I15" s="24"/>
      <c r="J15" s="21"/>
      <c r="K15" s="21"/>
      <c r="L15" s="21"/>
      <c r="M15" s="21"/>
      <c r="N15" s="21"/>
      <c r="O15" s="7" t="s">
        <v>226</v>
      </c>
      <c r="P15" s="21"/>
      <c r="Q15" s="21"/>
      <c r="R15" s="21"/>
    </row>
    <row r="16" spans="1:18" ht="18.75" customHeight="1">
      <c r="A16" s="143" t="s">
        <v>119</v>
      </c>
      <c r="B16" s="143" t="s">
        <v>185</v>
      </c>
      <c r="C16" s="143" t="s">
        <v>637</v>
      </c>
      <c r="D16" s="143" t="s">
        <v>568</v>
      </c>
      <c r="E16" s="143" t="s">
        <v>402</v>
      </c>
      <c r="F16" s="143" t="s">
        <v>403</v>
      </c>
      <c r="G16" s="143" t="s">
        <v>168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32.25" customHeight="1">
      <c r="A17" s="143"/>
      <c r="B17" s="143"/>
      <c r="C17" s="143"/>
      <c r="D17" s="143"/>
      <c r="E17" s="143"/>
      <c r="F17" s="143"/>
      <c r="G17" s="5" t="s">
        <v>359</v>
      </c>
      <c r="H17" s="5" t="s">
        <v>369</v>
      </c>
      <c r="I17" s="101" t="s">
        <v>367</v>
      </c>
      <c r="J17" s="5" t="s">
        <v>368</v>
      </c>
      <c r="K17" s="127" t="s">
        <v>448</v>
      </c>
      <c r="L17" s="5" t="s">
        <v>369</v>
      </c>
      <c r="M17" s="5" t="s">
        <v>367</v>
      </c>
      <c r="N17" s="5" t="s">
        <v>368</v>
      </c>
      <c r="O17" s="127" t="s">
        <v>619</v>
      </c>
      <c r="P17" s="5" t="s">
        <v>369</v>
      </c>
      <c r="Q17" s="5" t="s">
        <v>367</v>
      </c>
      <c r="R17" s="5" t="s">
        <v>368</v>
      </c>
    </row>
    <row r="18" spans="1:18" ht="25.5" customHeight="1">
      <c r="A18" s="127">
        <v>1</v>
      </c>
      <c r="B18" s="127">
        <v>2</v>
      </c>
      <c r="C18" s="127">
        <v>3</v>
      </c>
      <c r="D18" s="5">
        <v>4</v>
      </c>
      <c r="E18" s="5">
        <v>5</v>
      </c>
      <c r="F18" s="5">
        <v>6</v>
      </c>
      <c r="G18" s="5">
        <v>7</v>
      </c>
      <c r="H18" s="127"/>
      <c r="I18" s="5"/>
      <c r="J18" s="5"/>
      <c r="K18" s="5">
        <v>8</v>
      </c>
      <c r="L18" s="127"/>
      <c r="M18" s="5"/>
      <c r="N18" s="127"/>
      <c r="O18" s="127">
        <v>9</v>
      </c>
      <c r="P18" s="102"/>
      <c r="Q18" s="102"/>
      <c r="R18" s="102"/>
    </row>
    <row r="19" spans="1:18" ht="18.75">
      <c r="A19" s="43" t="s">
        <v>198</v>
      </c>
      <c r="B19" s="59" t="s">
        <v>154</v>
      </c>
      <c r="C19" s="59"/>
      <c r="D19" s="59"/>
      <c r="E19" s="59"/>
      <c r="F19" s="59"/>
      <c r="G19" s="13">
        <f aca="true" t="shared" si="0" ref="G19:R19">G20+G36</f>
        <v>60982.100000000006</v>
      </c>
      <c r="H19" s="13">
        <f>H20+H36</f>
        <v>3984.8</v>
      </c>
      <c r="I19" s="13">
        <f>I20+I36</f>
        <v>56777.40000000001</v>
      </c>
      <c r="J19" s="13">
        <f>J20+J36</f>
        <v>219.9</v>
      </c>
      <c r="K19" s="13">
        <f t="shared" si="0"/>
        <v>48601.1</v>
      </c>
      <c r="L19" s="13">
        <f t="shared" si="0"/>
        <v>3453.1</v>
      </c>
      <c r="M19" s="13">
        <f t="shared" si="0"/>
        <v>44928.100000000006</v>
      </c>
      <c r="N19" s="13">
        <f t="shared" si="0"/>
        <v>219.9</v>
      </c>
      <c r="O19" s="13">
        <f t="shared" si="0"/>
        <v>49313.5</v>
      </c>
      <c r="P19" s="13">
        <f t="shared" si="0"/>
        <v>3668.9</v>
      </c>
      <c r="Q19" s="13">
        <f t="shared" si="0"/>
        <v>45424.700000000004</v>
      </c>
      <c r="R19" s="13">
        <f t="shared" si="0"/>
        <v>219.9</v>
      </c>
    </row>
    <row r="20" spans="1:18" ht="18.75">
      <c r="A20" s="42" t="s">
        <v>213</v>
      </c>
      <c r="B20" s="27" t="s">
        <v>154</v>
      </c>
      <c r="C20" s="27" t="s">
        <v>120</v>
      </c>
      <c r="D20" s="27" t="s">
        <v>400</v>
      </c>
      <c r="E20" s="27"/>
      <c r="F20" s="27"/>
      <c r="G20" s="10">
        <f>G21</f>
        <v>8728.2</v>
      </c>
      <c r="H20" s="10">
        <f aca="true" t="shared" si="1" ref="H20:J21">H21</f>
        <v>299.4</v>
      </c>
      <c r="I20" s="10">
        <f t="shared" si="1"/>
        <v>8208.900000000001</v>
      </c>
      <c r="J20" s="10">
        <f t="shared" si="1"/>
        <v>219.9</v>
      </c>
      <c r="K20" s="10">
        <f aca="true" t="shared" si="2" ref="K20:R20">K21</f>
        <v>8146.2</v>
      </c>
      <c r="L20" s="10">
        <f t="shared" si="2"/>
        <v>0</v>
      </c>
      <c r="M20" s="10">
        <f t="shared" si="2"/>
        <v>7926.3</v>
      </c>
      <c r="N20" s="10">
        <f t="shared" si="2"/>
        <v>219.9</v>
      </c>
      <c r="O20" s="10">
        <f t="shared" si="2"/>
        <v>8146.2</v>
      </c>
      <c r="P20" s="10">
        <f t="shared" si="2"/>
        <v>0</v>
      </c>
      <c r="Q20" s="10">
        <f t="shared" si="2"/>
        <v>7926.3</v>
      </c>
      <c r="R20" s="10">
        <f t="shared" si="2"/>
        <v>219.9</v>
      </c>
    </row>
    <row r="21" spans="1:18" ht="37.5">
      <c r="A21" s="42" t="s">
        <v>199</v>
      </c>
      <c r="B21" s="15" t="s">
        <v>154</v>
      </c>
      <c r="C21" s="15" t="s">
        <v>120</v>
      </c>
      <c r="D21" s="15" t="s">
        <v>136</v>
      </c>
      <c r="E21" s="29"/>
      <c r="F21" s="15"/>
      <c r="G21" s="10">
        <f>G22</f>
        <v>8728.2</v>
      </c>
      <c r="H21" s="10">
        <f t="shared" si="1"/>
        <v>299.4</v>
      </c>
      <c r="I21" s="10">
        <f t="shared" si="1"/>
        <v>8208.900000000001</v>
      </c>
      <c r="J21" s="10">
        <f t="shared" si="1"/>
        <v>219.9</v>
      </c>
      <c r="K21" s="10">
        <f aca="true" t="shared" si="3" ref="K21:R21">K22</f>
        <v>8146.2</v>
      </c>
      <c r="L21" s="10">
        <f t="shared" si="3"/>
        <v>0</v>
      </c>
      <c r="M21" s="10">
        <f t="shared" si="3"/>
        <v>7926.3</v>
      </c>
      <c r="N21" s="10">
        <f t="shared" si="3"/>
        <v>219.9</v>
      </c>
      <c r="O21" s="10">
        <f t="shared" si="3"/>
        <v>8146.2</v>
      </c>
      <c r="P21" s="10">
        <f t="shared" si="3"/>
        <v>0</v>
      </c>
      <c r="Q21" s="10">
        <f t="shared" si="3"/>
        <v>7926.3</v>
      </c>
      <c r="R21" s="10">
        <f t="shared" si="3"/>
        <v>219.9</v>
      </c>
    </row>
    <row r="22" spans="1:18" ht="37.5">
      <c r="A22" s="42" t="s">
        <v>483</v>
      </c>
      <c r="B22" s="15" t="s">
        <v>154</v>
      </c>
      <c r="C22" s="15" t="s">
        <v>120</v>
      </c>
      <c r="D22" s="15" t="s">
        <v>136</v>
      </c>
      <c r="E22" s="29" t="s">
        <v>277</v>
      </c>
      <c r="F22" s="15"/>
      <c r="G22" s="10">
        <f>G27+G23+G33</f>
        <v>8728.2</v>
      </c>
      <c r="H22" s="10">
        <f>H27+H23+H33</f>
        <v>299.4</v>
      </c>
      <c r="I22" s="10">
        <f>I27+I23+I33</f>
        <v>8208.900000000001</v>
      </c>
      <c r="J22" s="10">
        <f>J27+J23+J33</f>
        <v>219.9</v>
      </c>
      <c r="K22" s="10">
        <f aca="true" t="shared" si="4" ref="K22:R22">K27+K23</f>
        <v>8146.2</v>
      </c>
      <c r="L22" s="10">
        <f t="shared" si="4"/>
        <v>0</v>
      </c>
      <c r="M22" s="10">
        <f t="shared" si="4"/>
        <v>7926.3</v>
      </c>
      <c r="N22" s="10">
        <f t="shared" si="4"/>
        <v>219.9</v>
      </c>
      <c r="O22" s="10">
        <f t="shared" si="4"/>
        <v>8146.2</v>
      </c>
      <c r="P22" s="10">
        <f t="shared" si="4"/>
        <v>0</v>
      </c>
      <c r="Q22" s="10">
        <f t="shared" si="4"/>
        <v>7926.3</v>
      </c>
      <c r="R22" s="10">
        <f t="shared" si="4"/>
        <v>219.9</v>
      </c>
    </row>
    <row r="23" spans="1:18" ht="59.25" customHeight="1">
      <c r="A23" s="42" t="s">
        <v>491</v>
      </c>
      <c r="B23" s="15" t="s">
        <v>154</v>
      </c>
      <c r="C23" s="15" t="s">
        <v>120</v>
      </c>
      <c r="D23" s="15" t="s">
        <v>136</v>
      </c>
      <c r="E23" s="29" t="s">
        <v>279</v>
      </c>
      <c r="F23" s="15"/>
      <c r="G23" s="10">
        <f>G24</f>
        <v>219.9</v>
      </c>
      <c r="H23" s="10">
        <f>H24</f>
        <v>0</v>
      </c>
      <c r="I23" s="10">
        <f>I24</f>
        <v>0</v>
      </c>
      <c r="J23" s="10">
        <f>J24</f>
        <v>219.9</v>
      </c>
      <c r="K23" s="10">
        <f aca="true" t="shared" si="5" ref="K23:R23">K24</f>
        <v>219.9</v>
      </c>
      <c r="L23" s="10">
        <f t="shared" si="5"/>
        <v>0</v>
      </c>
      <c r="M23" s="10">
        <f t="shared" si="5"/>
        <v>0</v>
      </c>
      <c r="N23" s="10">
        <f t="shared" si="5"/>
        <v>219.9</v>
      </c>
      <c r="O23" s="10">
        <f t="shared" si="5"/>
        <v>219.9</v>
      </c>
      <c r="P23" s="10">
        <f t="shared" si="5"/>
        <v>0</v>
      </c>
      <c r="Q23" s="10">
        <f t="shared" si="5"/>
        <v>0</v>
      </c>
      <c r="R23" s="10">
        <f t="shared" si="5"/>
        <v>219.9</v>
      </c>
    </row>
    <row r="24" spans="1:18" ht="37.5">
      <c r="A24" s="42" t="s">
        <v>26</v>
      </c>
      <c r="B24" s="15" t="s">
        <v>154</v>
      </c>
      <c r="C24" s="15" t="s">
        <v>120</v>
      </c>
      <c r="D24" s="15" t="s">
        <v>136</v>
      </c>
      <c r="E24" s="29" t="s">
        <v>490</v>
      </c>
      <c r="F24" s="15"/>
      <c r="G24" s="10">
        <f>G25+G26</f>
        <v>219.9</v>
      </c>
      <c r="H24" s="10">
        <f>H25+H26</f>
        <v>0</v>
      </c>
      <c r="I24" s="10">
        <f>I25+I26</f>
        <v>0</v>
      </c>
      <c r="J24" s="10">
        <f>J25+J26</f>
        <v>219.9</v>
      </c>
      <c r="K24" s="10">
        <f aca="true" t="shared" si="6" ref="K24:R24">K25+K26</f>
        <v>219.9</v>
      </c>
      <c r="L24" s="10">
        <f t="shared" si="6"/>
        <v>0</v>
      </c>
      <c r="M24" s="10">
        <f t="shared" si="6"/>
        <v>0</v>
      </c>
      <c r="N24" s="10">
        <f t="shared" si="6"/>
        <v>219.9</v>
      </c>
      <c r="O24" s="10">
        <f t="shared" si="6"/>
        <v>219.9</v>
      </c>
      <c r="P24" s="10">
        <f t="shared" si="6"/>
        <v>0</v>
      </c>
      <c r="Q24" s="10">
        <f t="shared" si="6"/>
        <v>0</v>
      </c>
      <c r="R24" s="10">
        <f t="shared" si="6"/>
        <v>219.9</v>
      </c>
    </row>
    <row r="25" spans="1:18" ht="45.75" customHeight="1">
      <c r="A25" s="42" t="s">
        <v>173</v>
      </c>
      <c r="B25" s="15" t="s">
        <v>154</v>
      </c>
      <c r="C25" s="15" t="s">
        <v>120</v>
      </c>
      <c r="D25" s="15" t="s">
        <v>136</v>
      </c>
      <c r="E25" s="29" t="s">
        <v>490</v>
      </c>
      <c r="F25" s="15" t="s">
        <v>174</v>
      </c>
      <c r="G25" s="10">
        <f>H25+I25+J25</f>
        <v>154</v>
      </c>
      <c r="H25" s="10"/>
      <c r="I25" s="10"/>
      <c r="J25" s="10">
        <v>154</v>
      </c>
      <c r="K25" s="10">
        <f>L25+M25+N25</f>
        <v>154</v>
      </c>
      <c r="L25" s="10"/>
      <c r="M25" s="10"/>
      <c r="N25" s="10">
        <v>154</v>
      </c>
      <c r="O25" s="10">
        <f>P25+Q25+R25</f>
        <v>154</v>
      </c>
      <c r="P25" s="82"/>
      <c r="Q25" s="82"/>
      <c r="R25" s="82">
        <v>154</v>
      </c>
    </row>
    <row r="26" spans="1:18" ht="37.5">
      <c r="A26" s="42" t="s">
        <v>92</v>
      </c>
      <c r="B26" s="15" t="s">
        <v>154</v>
      </c>
      <c r="C26" s="15" t="s">
        <v>120</v>
      </c>
      <c r="D26" s="15" t="s">
        <v>136</v>
      </c>
      <c r="E26" s="29" t="s">
        <v>490</v>
      </c>
      <c r="F26" s="15" t="s">
        <v>177</v>
      </c>
      <c r="G26" s="10">
        <f>H26+I26+J26</f>
        <v>65.9</v>
      </c>
      <c r="H26" s="10"/>
      <c r="I26" s="10"/>
      <c r="J26" s="10">
        <v>65.9</v>
      </c>
      <c r="K26" s="10">
        <f>L26+M26+N26</f>
        <v>65.9</v>
      </c>
      <c r="L26" s="10"/>
      <c r="M26" s="10"/>
      <c r="N26" s="10">
        <v>65.9</v>
      </c>
      <c r="O26" s="10">
        <f>P26+Q26+R26</f>
        <v>65.9</v>
      </c>
      <c r="P26" s="82"/>
      <c r="Q26" s="82"/>
      <c r="R26" s="82">
        <v>65.9</v>
      </c>
    </row>
    <row r="27" spans="1:18" ht="44.25" customHeight="1">
      <c r="A27" s="42" t="s">
        <v>415</v>
      </c>
      <c r="B27" s="15" t="s">
        <v>154</v>
      </c>
      <c r="C27" s="15" t="s">
        <v>120</v>
      </c>
      <c r="D27" s="15" t="s">
        <v>136</v>
      </c>
      <c r="E27" s="29" t="s">
        <v>67</v>
      </c>
      <c r="F27" s="15"/>
      <c r="G27" s="10">
        <f>G28+G31</f>
        <v>8208.900000000001</v>
      </c>
      <c r="H27" s="10">
        <f aca="true" t="shared" si="7" ref="H27:R27">H28+H31</f>
        <v>0</v>
      </c>
      <c r="I27" s="10">
        <f t="shared" si="7"/>
        <v>8208.900000000001</v>
      </c>
      <c r="J27" s="10">
        <f t="shared" si="7"/>
        <v>0</v>
      </c>
      <c r="K27" s="10">
        <f t="shared" si="7"/>
        <v>7926.3</v>
      </c>
      <c r="L27" s="10">
        <f t="shared" si="7"/>
        <v>0</v>
      </c>
      <c r="M27" s="10">
        <f t="shared" si="7"/>
        <v>7926.3</v>
      </c>
      <c r="N27" s="10">
        <f t="shared" si="7"/>
        <v>0</v>
      </c>
      <c r="O27" s="10">
        <f t="shared" si="7"/>
        <v>7926.3</v>
      </c>
      <c r="P27" s="10">
        <f t="shared" si="7"/>
        <v>0</v>
      </c>
      <c r="Q27" s="10">
        <f t="shared" si="7"/>
        <v>7926.3</v>
      </c>
      <c r="R27" s="10">
        <f t="shared" si="7"/>
        <v>0</v>
      </c>
    </row>
    <row r="28" spans="1:18" ht="20.25" customHeight="1">
      <c r="A28" s="42" t="s">
        <v>188</v>
      </c>
      <c r="B28" s="15" t="s">
        <v>154</v>
      </c>
      <c r="C28" s="15" t="s">
        <v>120</v>
      </c>
      <c r="D28" s="15" t="s">
        <v>136</v>
      </c>
      <c r="E28" s="29" t="s">
        <v>492</v>
      </c>
      <c r="F28" s="15"/>
      <c r="G28" s="10">
        <f>G29+G30</f>
        <v>6495.700000000001</v>
      </c>
      <c r="H28" s="10">
        <f aca="true" t="shared" si="8" ref="H28:R28">H29+H30</f>
        <v>0</v>
      </c>
      <c r="I28" s="10">
        <f>I29+I30</f>
        <v>6495.700000000001</v>
      </c>
      <c r="J28" s="10">
        <f t="shared" si="8"/>
        <v>0</v>
      </c>
      <c r="K28" s="10">
        <f t="shared" si="8"/>
        <v>6449.1</v>
      </c>
      <c r="L28" s="10">
        <f t="shared" si="8"/>
        <v>0</v>
      </c>
      <c r="M28" s="10">
        <f t="shared" si="8"/>
        <v>6449.1</v>
      </c>
      <c r="N28" s="10">
        <f t="shared" si="8"/>
        <v>0</v>
      </c>
      <c r="O28" s="10">
        <f t="shared" si="8"/>
        <v>6449.1</v>
      </c>
      <c r="P28" s="10">
        <f t="shared" si="8"/>
        <v>0</v>
      </c>
      <c r="Q28" s="10">
        <f t="shared" si="8"/>
        <v>6449.1</v>
      </c>
      <c r="R28" s="10">
        <f t="shared" si="8"/>
        <v>0</v>
      </c>
    </row>
    <row r="29" spans="1:18" ht="45" customHeight="1">
      <c r="A29" s="42" t="s">
        <v>173</v>
      </c>
      <c r="B29" s="15" t="s">
        <v>154</v>
      </c>
      <c r="C29" s="15" t="s">
        <v>120</v>
      </c>
      <c r="D29" s="15" t="s">
        <v>136</v>
      </c>
      <c r="E29" s="29" t="s">
        <v>492</v>
      </c>
      <c r="F29" s="15" t="s">
        <v>174</v>
      </c>
      <c r="G29" s="10">
        <f>H29+I29+J29</f>
        <v>5462.1</v>
      </c>
      <c r="H29" s="10"/>
      <c r="I29" s="9">
        <v>5462.1</v>
      </c>
      <c r="J29" s="10"/>
      <c r="K29" s="10">
        <f>L29+M29+N29</f>
        <v>5415.5</v>
      </c>
      <c r="L29" s="10"/>
      <c r="M29" s="9">
        <v>5415.5</v>
      </c>
      <c r="N29" s="10"/>
      <c r="O29" s="10">
        <f>P29+Q29+R29</f>
        <v>5415.5</v>
      </c>
      <c r="P29" s="10"/>
      <c r="Q29" s="9">
        <v>5415.5</v>
      </c>
      <c r="R29" s="10"/>
    </row>
    <row r="30" spans="1:18" ht="37.5">
      <c r="A30" s="42" t="s">
        <v>92</v>
      </c>
      <c r="B30" s="15" t="s">
        <v>154</v>
      </c>
      <c r="C30" s="15" t="s">
        <v>120</v>
      </c>
      <c r="D30" s="15" t="s">
        <v>136</v>
      </c>
      <c r="E30" s="29" t="s">
        <v>492</v>
      </c>
      <c r="F30" s="15" t="s">
        <v>177</v>
      </c>
      <c r="G30" s="10">
        <f>H30+I30+J30</f>
        <v>1033.6</v>
      </c>
      <c r="H30" s="10"/>
      <c r="I30" s="9">
        <v>1033.6</v>
      </c>
      <c r="J30" s="10"/>
      <c r="K30" s="10">
        <f>L30+M30+N30</f>
        <v>1033.6</v>
      </c>
      <c r="L30" s="10"/>
      <c r="M30" s="9">
        <v>1033.6</v>
      </c>
      <c r="N30" s="10"/>
      <c r="O30" s="10">
        <f>P30+Q30+R30</f>
        <v>1033.6</v>
      </c>
      <c r="P30" s="10"/>
      <c r="Q30" s="9">
        <v>1033.6</v>
      </c>
      <c r="R30" s="10"/>
    </row>
    <row r="31" spans="1:18" ht="57" customHeight="1">
      <c r="A31" s="53" t="s">
        <v>455</v>
      </c>
      <c r="B31" s="15" t="s">
        <v>154</v>
      </c>
      <c r="C31" s="15" t="s">
        <v>120</v>
      </c>
      <c r="D31" s="15" t="s">
        <v>136</v>
      </c>
      <c r="E31" s="29" t="s">
        <v>574</v>
      </c>
      <c r="F31" s="15"/>
      <c r="G31" s="10">
        <f>G32</f>
        <v>1713.2</v>
      </c>
      <c r="H31" s="10">
        <f aca="true" t="shared" si="9" ref="H31:R31">H32</f>
        <v>0</v>
      </c>
      <c r="I31" s="10">
        <f t="shared" si="9"/>
        <v>1713.2</v>
      </c>
      <c r="J31" s="10">
        <f t="shared" si="9"/>
        <v>0</v>
      </c>
      <c r="K31" s="10">
        <f t="shared" si="9"/>
        <v>1477.2</v>
      </c>
      <c r="L31" s="10">
        <f t="shared" si="9"/>
        <v>0</v>
      </c>
      <c r="M31" s="10">
        <f t="shared" si="9"/>
        <v>1477.2</v>
      </c>
      <c r="N31" s="10">
        <f t="shared" si="9"/>
        <v>0</v>
      </c>
      <c r="O31" s="10">
        <f t="shared" si="9"/>
        <v>1477.2</v>
      </c>
      <c r="P31" s="10">
        <f t="shared" si="9"/>
        <v>0</v>
      </c>
      <c r="Q31" s="10">
        <f t="shared" si="9"/>
        <v>1477.2</v>
      </c>
      <c r="R31" s="10">
        <f t="shared" si="9"/>
        <v>0</v>
      </c>
    </row>
    <row r="32" spans="1:18" ht="39" customHeight="1">
      <c r="A32" s="42" t="s">
        <v>173</v>
      </c>
      <c r="B32" s="15" t="s">
        <v>154</v>
      </c>
      <c r="C32" s="15" t="s">
        <v>120</v>
      </c>
      <c r="D32" s="15" t="s">
        <v>136</v>
      </c>
      <c r="E32" s="29" t="s">
        <v>574</v>
      </c>
      <c r="F32" s="15" t="s">
        <v>174</v>
      </c>
      <c r="G32" s="10">
        <f>H32+I32+J32</f>
        <v>1713.2</v>
      </c>
      <c r="H32" s="10"/>
      <c r="I32" s="9">
        <v>1713.2</v>
      </c>
      <c r="J32" s="10"/>
      <c r="K32" s="10">
        <f>L32+M32+N32</f>
        <v>1477.2</v>
      </c>
      <c r="L32" s="10"/>
      <c r="M32" s="9">
        <v>1477.2</v>
      </c>
      <c r="N32" s="10"/>
      <c r="O32" s="10">
        <f>P32+Q32+R32</f>
        <v>1477.2</v>
      </c>
      <c r="P32" s="10"/>
      <c r="Q32" s="9">
        <v>1477.2</v>
      </c>
      <c r="R32" s="10"/>
    </row>
    <row r="33" spans="1:18" ht="45" customHeight="1">
      <c r="A33" s="8" t="s">
        <v>697</v>
      </c>
      <c r="B33" s="15" t="s">
        <v>154</v>
      </c>
      <c r="C33" s="15" t="s">
        <v>120</v>
      </c>
      <c r="D33" s="15" t="s">
        <v>136</v>
      </c>
      <c r="E33" s="29" t="s">
        <v>696</v>
      </c>
      <c r="F33" s="15"/>
      <c r="G33" s="10">
        <f>G34</f>
        <v>299.4</v>
      </c>
      <c r="H33" s="10">
        <f aca="true" t="shared" si="10" ref="H33:J34">H34</f>
        <v>299.4</v>
      </c>
      <c r="I33" s="10">
        <f t="shared" si="10"/>
        <v>0</v>
      </c>
      <c r="J33" s="10">
        <f t="shared" si="10"/>
        <v>0</v>
      </c>
      <c r="K33" s="10"/>
      <c r="L33" s="10"/>
      <c r="M33" s="9"/>
      <c r="N33" s="10"/>
      <c r="O33" s="10"/>
      <c r="P33" s="10"/>
      <c r="Q33" s="9"/>
      <c r="R33" s="10"/>
    </row>
    <row r="34" spans="1:18" ht="162.75" customHeight="1">
      <c r="A34" s="129" t="s">
        <v>698</v>
      </c>
      <c r="B34" s="15" t="s">
        <v>154</v>
      </c>
      <c r="C34" s="15" t="s">
        <v>120</v>
      </c>
      <c r="D34" s="15" t="s">
        <v>136</v>
      </c>
      <c r="E34" s="35" t="s">
        <v>699</v>
      </c>
      <c r="F34" s="15"/>
      <c r="G34" s="10">
        <f>G35</f>
        <v>299.4</v>
      </c>
      <c r="H34" s="10">
        <f t="shared" si="10"/>
        <v>299.4</v>
      </c>
      <c r="I34" s="10">
        <f t="shared" si="10"/>
        <v>0</v>
      </c>
      <c r="J34" s="10">
        <f t="shared" si="10"/>
        <v>0</v>
      </c>
      <c r="K34" s="10"/>
      <c r="L34" s="10"/>
      <c r="M34" s="9"/>
      <c r="N34" s="10"/>
      <c r="O34" s="10"/>
      <c r="P34" s="10"/>
      <c r="Q34" s="9"/>
      <c r="R34" s="10"/>
    </row>
    <row r="35" spans="1:18" ht="44.25" customHeight="1">
      <c r="A35" s="42" t="s">
        <v>173</v>
      </c>
      <c r="B35" s="15" t="s">
        <v>154</v>
      </c>
      <c r="C35" s="15" t="s">
        <v>120</v>
      </c>
      <c r="D35" s="15" t="s">
        <v>136</v>
      </c>
      <c r="E35" s="55" t="s">
        <v>699</v>
      </c>
      <c r="F35" s="15" t="s">
        <v>174</v>
      </c>
      <c r="G35" s="10">
        <f>H35+I35+J35</f>
        <v>299.4</v>
      </c>
      <c r="H35" s="10">
        <v>299.4</v>
      </c>
      <c r="I35" s="9"/>
      <c r="J35" s="10"/>
      <c r="K35" s="10"/>
      <c r="L35" s="10"/>
      <c r="M35" s="9"/>
      <c r="N35" s="10"/>
      <c r="O35" s="10"/>
      <c r="P35" s="10"/>
      <c r="Q35" s="9"/>
      <c r="R35" s="10"/>
    </row>
    <row r="36" spans="1:18" ht="54.75" customHeight="1">
      <c r="A36" s="42" t="s">
        <v>509</v>
      </c>
      <c r="B36" s="15" t="s">
        <v>154</v>
      </c>
      <c r="C36" s="15" t="s">
        <v>145</v>
      </c>
      <c r="D36" s="15" t="s">
        <v>400</v>
      </c>
      <c r="E36" s="29"/>
      <c r="F36" s="15"/>
      <c r="G36" s="10">
        <f aca="true" t="shared" si="11" ref="G36:R36">G37+G44</f>
        <v>52253.90000000001</v>
      </c>
      <c r="H36" s="10">
        <f>H37+H44</f>
        <v>3685.4</v>
      </c>
      <c r="I36" s="10">
        <f>I37+I44</f>
        <v>48568.50000000001</v>
      </c>
      <c r="J36" s="10">
        <f>J37+J44</f>
        <v>0</v>
      </c>
      <c r="K36" s="10">
        <f t="shared" si="11"/>
        <v>40454.9</v>
      </c>
      <c r="L36" s="10">
        <f t="shared" si="11"/>
        <v>3453.1</v>
      </c>
      <c r="M36" s="10">
        <f t="shared" si="11"/>
        <v>37001.8</v>
      </c>
      <c r="N36" s="10">
        <f t="shared" si="11"/>
        <v>0</v>
      </c>
      <c r="O36" s="10">
        <f t="shared" si="11"/>
        <v>41167.3</v>
      </c>
      <c r="P36" s="10">
        <f t="shared" si="11"/>
        <v>3668.9</v>
      </c>
      <c r="Q36" s="10">
        <f t="shared" si="11"/>
        <v>37498.4</v>
      </c>
      <c r="R36" s="10">
        <f t="shared" si="11"/>
        <v>0</v>
      </c>
    </row>
    <row r="37" spans="1:18" ht="37.5">
      <c r="A37" s="44" t="s">
        <v>215</v>
      </c>
      <c r="B37" s="15" t="s">
        <v>154</v>
      </c>
      <c r="C37" s="15" t="s">
        <v>145</v>
      </c>
      <c r="D37" s="15" t="s">
        <v>120</v>
      </c>
      <c r="E37" s="29"/>
      <c r="F37" s="15"/>
      <c r="G37" s="10">
        <f>G38</f>
        <v>15216.8</v>
      </c>
      <c r="H37" s="10">
        <f aca="true" t="shared" si="12" ref="H37:J38">H38</f>
        <v>3685.4</v>
      </c>
      <c r="I37" s="10">
        <f t="shared" si="12"/>
        <v>11531.4</v>
      </c>
      <c r="J37" s="10">
        <f t="shared" si="12"/>
        <v>0</v>
      </c>
      <c r="K37" s="10">
        <f aca="true" t="shared" si="13" ref="K37:R38">K38</f>
        <v>15464.300000000001</v>
      </c>
      <c r="L37" s="10">
        <f t="shared" si="13"/>
        <v>3453.1</v>
      </c>
      <c r="M37" s="10">
        <f t="shared" si="13"/>
        <v>12011.2</v>
      </c>
      <c r="N37" s="10">
        <f t="shared" si="13"/>
        <v>0</v>
      </c>
      <c r="O37" s="10">
        <f t="shared" si="13"/>
        <v>13884.3</v>
      </c>
      <c r="P37" s="10">
        <f t="shared" si="13"/>
        <v>3668.9</v>
      </c>
      <c r="Q37" s="10">
        <f t="shared" si="13"/>
        <v>10215.4</v>
      </c>
      <c r="R37" s="10">
        <f t="shared" si="13"/>
        <v>0</v>
      </c>
    </row>
    <row r="38" spans="1:18" ht="44.25" customHeight="1">
      <c r="A38" s="42" t="s">
        <v>483</v>
      </c>
      <c r="B38" s="15" t="s">
        <v>154</v>
      </c>
      <c r="C38" s="15" t="s">
        <v>145</v>
      </c>
      <c r="D38" s="15" t="s">
        <v>120</v>
      </c>
      <c r="E38" s="29" t="s">
        <v>277</v>
      </c>
      <c r="F38" s="15"/>
      <c r="G38" s="10">
        <f>G39</f>
        <v>15216.8</v>
      </c>
      <c r="H38" s="10">
        <f t="shared" si="12"/>
        <v>3685.4</v>
      </c>
      <c r="I38" s="10">
        <f t="shared" si="12"/>
        <v>11531.4</v>
      </c>
      <c r="J38" s="10">
        <f t="shared" si="12"/>
        <v>0</v>
      </c>
      <c r="K38" s="10">
        <f t="shared" si="13"/>
        <v>15464.300000000001</v>
      </c>
      <c r="L38" s="10">
        <f t="shared" si="13"/>
        <v>3453.1</v>
      </c>
      <c r="M38" s="10">
        <f t="shared" si="13"/>
        <v>12011.2</v>
      </c>
      <c r="N38" s="10">
        <f t="shared" si="13"/>
        <v>0</v>
      </c>
      <c r="O38" s="10">
        <f t="shared" si="13"/>
        <v>13884.3</v>
      </c>
      <c r="P38" s="10">
        <f t="shared" si="13"/>
        <v>3668.9</v>
      </c>
      <c r="Q38" s="10">
        <f t="shared" si="13"/>
        <v>10215.4</v>
      </c>
      <c r="R38" s="10">
        <f t="shared" si="13"/>
        <v>0</v>
      </c>
    </row>
    <row r="39" spans="1:18" ht="37.5">
      <c r="A39" s="42" t="s">
        <v>280</v>
      </c>
      <c r="B39" s="15" t="s">
        <v>154</v>
      </c>
      <c r="C39" s="15" t="s">
        <v>145</v>
      </c>
      <c r="D39" s="15" t="s">
        <v>120</v>
      </c>
      <c r="E39" s="29" t="s">
        <v>484</v>
      </c>
      <c r="F39" s="15"/>
      <c r="G39" s="10">
        <f>G40+G42</f>
        <v>15216.8</v>
      </c>
      <c r="H39" s="10">
        <f>H40+H42</f>
        <v>3685.4</v>
      </c>
      <c r="I39" s="10">
        <f>I40+I42</f>
        <v>11531.4</v>
      </c>
      <c r="J39" s="10">
        <f>J40+J42</f>
        <v>0</v>
      </c>
      <c r="K39" s="10">
        <f aca="true" t="shared" si="14" ref="K39:R39">K40+K42</f>
        <v>15464.300000000001</v>
      </c>
      <c r="L39" s="10">
        <f t="shared" si="14"/>
        <v>3453.1</v>
      </c>
      <c r="M39" s="10">
        <f t="shared" si="14"/>
        <v>12011.2</v>
      </c>
      <c r="N39" s="10">
        <f t="shared" si="14"/>
        <v>0</v>
      </c>
      <c r="O39" s="10">
        <f t="shared" si="14"/>
        <v>13884.3</v>
      </c>
      <c r="P39" s="10">
        <f t="shared" si="14"/>
        <v>3668.9</v>
      </c>
      <c r="Q39" s="10">
        <f t="shared" si="14"/>
        <v>10215.4</v>
      </c>
      <c r="R39" s="10">
        <f t="shared" si="14"/>
        <v>0</v>
      </c>
    </row>
    <row r="40" spans="1:18" ht="37.5">
      <c r="A40" s="44" t="s">
        <v>486</v>
      </c>
      <c r="B40" s="15" t="s">
        <v>154</v>
      </c>
      <c r="C40" s="15" t="s">
        <v>145</v>
      </c>
      <c r="D40" s="15" t="s">
        <v>120</v>
      </c>
      <c r="E40" s="29" t="s">
        <v>485</v>
      </c>
      <c r="F40" s="15"/>
      <c r="G40" s="10">
        <f>G41</f>
        <v>11531.4</v>
      </c>
      <c r="H40" s="10">
        <f>H41</f>
        <v>0</v>
      </c>
      <c r="I40" s="10">
        <f>I41</f>
        <v>11531.4</v>
      </c>
      <c r="J40" s="10">
        <f>J41</f>
        <v>0</v>
      </c>
      <c r="K40" s="10">
        <f aca="true" t="shared" si="15" ref="K40:Q40">K41</f>
        <v>12011.2</v>
      </c>
      <c r="L40" s="10">
        <f t="shared" si="15"/>
        <v>0</v>
      </c>
      <c r="M40" s="10">
        <f t="shared" si="15"/>
        <v>12011.2</v>
      </c>
      <c r="N40" s="10">
        <f t="shared" si="15"/>
        <v>0</v>
      </c>
      <c r="O40" s="10">
        <f t="shared" si="15"/>
        <v>10215.4</v>
      </c>
      <c r="P40" s="10">
        <f t="shared" si="15"/>
        <v>0</v>
      </c>
      <c r="Q40" s="10">
        <f t="shared" si="15"/>
        <v>10215.4</v>
      </c>
      <c r="R40" s="10">
        <f>R41</f>
        <v>0</v>
      </c>
    </row>
    <row r="41" spans="1:18" ht="18.75">
      <c r="A41" s="42" t="s">
        <v>193</v>
      </c>
      <c r="B41" s="15" t="s">
        <v>154</v>
      </c>
      <c r="C41" s="15" t="s">
        <v>145</v>
      </c>
      <c r="D41" s="15" t="s">
        <v>120</v>
      </c>
      <c r="E41" s="29" t="s">
        <v>485</v>
      </c>
      <c r="F41" s="15" t="s">
        <v>200</v>
      </c>
      <c r="G41" s="9">
        <f>H41+I41+J41</f>
        <v>11531.4</v>
      </c>
      <c r="H41" s="10"/>
      <c r="I41" s="10">
        <v>11531.4</v>
      </c>
      <c r="J41" s="10"/>
      <c r="K41" s="10">
        <f>L41+M41+N41</f>
        <v>12011.2</v>
      </c>
      <c r="L41" s="10"/>
      <c r="M41" s="10">
        <v>12011.2</v>
      </c>
      <c r="N41" s="10"/>
      <c r="O41" s="10">
        <f>P41+Q41+R41</f>
        <v>10215.4</v>
      </c>
      <c r="P41" s="82"/>
      <c r="Q41" s="82">
        <v>10215.4</v>
      </c>
      <c r="R41" s="82"/>
    </row>
    <row r="42" spans="1:18" ht="121.5" customHeight="1">
      <c r="A42" s="42" t="s">
        <v>401</v>
      </c>
      <c r="B42" s="15" t="s">
        <v>154</v>
      </c>
      <c r="C42" s="15" t="s">
        <v>145</v>
      </c>
      <c r="D42" s="15" t="s">
        <v>120</v>
      </c>
      <c r="E42" s="29" t="s">
        <v>487</v>
      </c>
      <c r="F42" s="15"/>
      <c r="G42" s="10">
        <f>G43</f>
        <v>3685.4</v>
      </c>
      <c r="H42" s="10">
        <f aca="true" t="shared" si="16" ref="H42:R42">H43</f>
        <v>3685.4</v>
      </c>
      <c r="I42" s="10">
        <f t="shared" si="16"/>
        <v>0</v>
      </c>
      <c r="J42" s="10">
        <f t="shared" si="16"/>
        <v>0</v>
      </c>
      <c r="K42" s="10">
        <f t="shared" si="16"/>
        <v>3453.1</v>
      </c>
      <c r="L42" s="10">
        <f t="shared" si="16"/>
        <v>3453.1</v>
      </c>
      <c r="M42" s="10">
        <f t="shared" si="16"/>
        <v>0</v>
      </c>
      <c r="N42" s="10">
        <f t="shared" si="16"/>
        <v>0</v>
      </c>
      <c r="O42" s="10">
        <f t="shared" si="16"/>
        <v>3668.9</v>
      </c>
      <c r="P42" s="10">
        <f t="shared" si="16"/>
        <v>3668.9</v>
      </c>
      <c r="Q42" s="10">
        <f t="shared" si="16"/>
        <v>0</v>
      </c>
      <c r="R42" s="10">
        <f t="shared" si="16"/>
        <v>0</v>
      </c>
    </row>
    <row r="43" spans="1:18" ht="18.75">
      <c r="A43" s="42" t="s">
        <v>193</v>
      </c>
      <c r="B43" s="15" t="s">
        <v>154</v>
      </c>
      <c r="C43" s="15" t="s">
        <v>145</v>
      </c>
      <c r="D43" s="15" t="s">
        <v>120</v>
      </c>
      <c r="E43" s="29" t="s">
        <v>487</v>
      </c>
      <c r="F43" s="15" t="s">
        <v>200</v>
      </c>
      <c r="G43" s="9">
        <f>H43+J43</f>
        <v>3685.4</v>
      </c>
      <c r="H43" s="10">
        <v>3685.4</v>
      </c>
      <c r="I43" s="10"/>
      <c r="J43" s="10"/>
      <c r="K43" s="10">
        <f>L43+M43+N43</f>
        <v>3453.1</v>
      </c>
      <c r="L43" s="10">
        <v>3453.1</v>
      </c>
      <c r="M43" s="10"/>
      <c r="N43" s="10"/>
      <c r="O43" s="10">
        <f>P43+R43</f>
        <v>3668.9</v>
      </c>
      <c r="P43" s="18">
        <v>3668.9</v>
      </c>
      <c r="Q43" s="18"/>
      <c r="R43" s="18"/>
    </row>
    <row r="44" spans="1:18" ht="18.75">
      <c r="A44" s="42" t="s">
        <v>201</v>
      </c>
      <c r="B44" s="15" t="s">
        <v>154</v>
      </c>
      <c r="C44" s="15" t="s">
        <v>145</v>
      </c>
      <c r="D44" s="15" t="s">
        <v>124</v>
      </c>
      <c r="E44" s="29"/>
      <c r="F44" s="15"/>
      <c r="G44" s="10">
        <f>G45</f>
        <v>37037.100000000006</v>
      </c>
      <c r="H44" s="10">
        <f aca="true" t="shared" si="17" ref="H44:R45">H45</f>
        <v>0</v>
      </c>
      <c r="I44" s="10">
        <f t="shared" si="17"/>
        <v>37037.100000000006</v>
      </c>
      <c r="J44" s="10">
        <f t="shared" si="17"/>
        <v>0</v>
      </c>
      <c r="K44" s="10">
        <f t="shared" si="17"/>
        <v>24990.600000000002</v>
      </c>
      <c r="L44" s="10">
        <f t="shared" si="17"/>
        <v>0</v>
      </c>
      <c r="M44" s="10">
        <f t="shared" si="17"/>
        <v>24990.600000000002</v>
      </c>
      <c r="N44" s="10">
        <f t="shared" si="17"/>
        <v>0</v>
      </c>
      <c r="O44" s="10">
        <f t="shared" si="17"/>
        <v>27283</v>
      </c>
      <c r="P44" s="10">
        <f t="shared" si="17"/>
        <v>0</v>
      </c>
      <c r="Q44" s="10">
        <f t="shared" si="17"/>
        <v>27283</v>
      </c>
      <c r="R44" s="10">
        <f t="shared" si="17"/>
        <v>0</v>
      </c>
    </row>
    <row r="45" spans="1:18" ht="37.5">
      <c r="A45" s="42" t="s">
        <v>483</v>
      </c>
      <c r="B45" s="15" t="s">
        <v>154</v>
      </c>
      <c r="C45" s="15" t="s">
        <v>145</v>
      </c>
      <c r="D45" s="15" t="s">
        <v>124</v>
      </c>
      <c r="E45" s="29" t="s">
        <v>277</v>
      </c>
      <c r="F45" s="15"/>
      <c r="G45" s="10">
        <f>G46</f>
        <v>37037.100000000006</v>
      </c>
      <c r="H45" s="10">
        <f t="shared" si="17"/>
        <v>0</v>
      </c>
      <c r="I45" s="10">
        <f t="shared" si="17"/>
        <v>37037.100000000006</v>
      </c>
      <c r="J45" s="10">
        <f t="shared" si="17"/>
        <v>0</v>
      </c>
      <c r="K45" s="10">
        <f t="shared" si="17"/>
        <v>24990.600000000002</v>
      </c>
      <c r="L45" s="10">
        <f t="shared" si="17"/>
        <v>0</v>
      </c>
      <c r="M45" s="10">
        <f t="shared" si="17"/>
        <v>24990.600000000002</v>
      </c>
      <c r="N45" s="10">
        <f t="shared" si="17"/>
        <v>0</v>
      </c>
      <c r="O45" s="10">
        <f t="shared" si="17"/>
        <v>27283</v>
      </c>
      <c r="P45" s="10">
        <f t="shared" si="17"/>
        <v>0</v>
      </c>
      <c r="Q45" s="10">
        <f t="shared" si="17"/>
        <v>27283</v>
      </c>
      <c r="R45" s="10">
        <f t="shared" si="17"/>
        <v>0</v>
      </c>
    </row>
    <row r="46" spans="1:18" ht="37.5">
      <c r="A46" s="42" t="s">
        <v>282</v>
      </c>
      <c r="B46" s="15" t="s">
        <v>154</v>
      </c>
      <c r="C46" s="15" t="s">
        <v>145</v>
      </c>
      <c r="D46" s="15" t="s">
        <v>124</v>
      </c>
      <c r="E46" s="29" t="s">
        <v>281</v>
      </c>
      <c r="F46" s="15"/>
      <c r="G46" s="10">
        <f>G47+G49</f>
        <v>37037.100000000006</v>
      </c>
      <c r="H46" s="10">
        <f aca="true" t="shared" si="18" ref="H46:R46">H47+H49</f>
        <v>0</v>
      </c>
      <c r="I46" s="10">
        <f t="shared" si="18"/>
        <v>37037.100000000006</v>
      </c>
      <c r="J46" s="10">
        <f t="shared" si="18"/>
        <v>0</v>
      </c>
      <c r="K46" s="10">
        <f t="shared" si="18"/>
        <v>24990.600000000002</v>
      </c>
      <c r="L46" s="10">
        <f t="shared" si="18"/>
        <v>0</v>
      </c>
      <c r="M46" s="10">
        <f t="shared" si="18"/>
        <v>24990.600000000002</v>
      </c>
      <c r="N46" s="10">
        <f t="shared" si="18"/>
        <v>0</v>
      </c>
      <c r="O46" s="10">
        <f t="shared" si="18"/>
        <v>27283</v>
      </c>
      <c r="P46" s="10">
        <f t="shared" si="18"/>
        <v>0</v>
      </c>
      <c r="Q46" s="10">
        <f t="shared" si="18"/>
        <v>27283</v>
      </c>
      <c r="R46" s="10">
        <f t="shared" si="18"/>
        <v>0</v>
      </c>
    </row>
    <row r="47" spans="1:18" ht="37.5">
      <c r="A47" s="42" t="s">
        <v>489</v>
      </c>
      <c r="B47" s="15" t="s">
        <v>154</v>
      </c>
      <c r="C47" s="15" t="s">
        <v>145</v>
      </c>
      <c r="D47" s="15" t="s">
        <v>124</v>
      </c>
      <c r="E47" s="29" t="s">
        <v>488</v>
      </c>
      <c r="F47" s="15"/>
      <c r="G47" s="10">
        <f>G48</f>
        <v>28337.9</v>
      </c>
      <c r="H47" s="10">
        <f aca="true" t="shared" si="19" ref="H47:R47">H48</f>
        <v>0</v>
      </c>
      <c r="I47" s="10">
        <f t="shared" si="19"/>
        <v>28337.9</v>
      </c>
      <c r="J47" s="10">
        <f t="shared" si="19"/>
        <v>0</v>
      </c>
      <c r="K47" s="10">
        <f t="shared" si="19"/>
        <v>17477.9</v>
      </c>
      <c r="L47" s="10">
        <f t="shared" si="19"/>
        <v>0</v>
      </c>
      <c r="M47" s="10">
        <f t="shared" si="19"/>
        <v>17477.9</v>
      </c>
      <c r="N47" s="10">
        <f t="shared" si="19"/>
        <v>0</v>
      </c>
      <c r="O47" s="10">
        <f t="shared" si="19"/>
        <v>19770.3</v>
      </c>
      <c r="P47" s="10">
        <f t="shared" si="19"/>
        <v>0</v>
      </c>
      <c r="Q47" s="10">
        <f t="shared" si="19"/>
        <v>19770.3</v>
      </c>
      <c r="R47" s="10">
        <f t="shared" si="19"/>
        <v>0</v>
      </c>
    </row>
    <row r="48" spans="1:18" ht="18.75">
      <c r="A48" s="42" t="s">
        <v>202</v>
      </c>
      <c r="B48" s="15" t="s">
        <v>154</v>
      </c>
      <c r="C48" s="15" t="s">
        <v>145</v>
      </c>
      <c r="D48" s="15" t="s">
        <v>124</v>
      </c>
      <c r="E48" s="29" t="s">
        <v>488</v>
      </c>
      <c r="F48" s="15" t="s">
        <v>200</v>
      </c>
      <c r="G48" s="10">
        <f>H48+I48+J48</f>
        <v>28337.9</v>
      </c>
      <c r="H48" s="10"/>
      <c r="I48" s="10">
        <v>28337.9</v>
      </c>
      <c r="J48" s="10"/>
      <c r="K48" s="10">
        <f>M48+L48+N48</f>
        <v>17477.9</v>
      </c>
      <c r="L48" s="10"/>
      <c r="M48" s="10">
        <v>17477.9</v>
      </c>
      <c r="N48" s="10"/>
      <c r="O48" s="10">
        <f>P48+R48+Q48</f>
        <v>19770.3</v>
      </c>
      <c r="P48" s="82"/>
      <c r="Q48" s="10">
        <v>19770.3</v>
      </c>
      <c r="R48" s="82"/>
    </row>
    <row r="49" spans="1:18" ht="56.25">
      <c r="A49" s="44" t="s">
        <v>560</v>
      </c>
      <c r="B49" s="15" t="s">
        <v>154</v>
      </c>
      <c r="C49" s="15" t="s">
        <v>145</v>
      </c>
      <c r="D49" s="15" t="s">
        <v>124</v>
      </c>
      <c r="E49" s="29" t="s">
        <v>561</v>
      </c>
      <c r="F49" s="15"/>
      <c r="G49" s="10">
        <f>G50</f>
        <v>8699.2</v>
      </c>
      <c r="H49" s="10">
        <f aca="true" t="shared" si="20" ref="H49:R49">H50</f>
        <v>0</v>
      </c>
      <c r="I49" s="10">
        <f t="shared" si="20"/>
        <v>8699.2</v>
      </c>
      <c r="J49" s="10">
        <f t="shared" si="20"/>
        <v>0</v>
      </c>
      <c r="K49" s="10">
        <f t="shared" si="20"/>
        <v>7512.7</v>
      </c>
      <c r="L49" s="10">
        <f t="shared" si="20"/>
        <v>0</v>
      </c>
      <c r="M49" s="10">
        <f t="shared" si="20"/>
        <v>7512.7</v>
      </c>
      <c r="N49" s="10">
        <f t="shared" si="20"/>
        <v>0</v>
      </c>
      <c r="O49" s="10">
        <f t="shared" si="20"/>
        <v>7512.7</v>
      </c>
      <c r="P49" s="10">
        <f t="shared" si="20"/>
        <v>0</v>
      </c>
      <c r="Q49" s="10">
        <f t="shared" si="20"/>
        <v>7512.7</v>
      </c>
      <c r="R49" s="10">
        <f t="shared" si="20"/>
        <v>0</v>
      </c>
    </row>
    <row r="50" spans="1:18" ht="18.75">
      <c r="A50" s="42" t="s">
        <v>202</v>
      </c>
      <c r="B50" s="15" t="s">
        <v>154</v>
      </c>
      <c r="C50" s="15" t="s">
        <v>145</v>
      </c>
      <c r="D50" s="15" t="s">
        <v>124</v>
      </c>
      <c r="E50" s="29" t="s">
        <v>561</v>
      </c>
      <c r="F50" s="15" t="s">
        <v>200</v>
      </c>
      <c r="G50" s="10">
        <v>8699.2</v>
      </c>
      <c r="H50" s="10"/>
      <c r="I50" s="10">
        <v>8699.2</v>
      </c>
      <c r="J50" s="10"/>
      <c r="K50" s="10">
        <f>M50+L50+N50</f>
        <v>7512.7</v>
      </c>
      <c r="L50" s="10"/>
      <c r="M50" s="10">
        <v>7512.7</v>
      </c>
      <c r="N50" s="10"/>
      <c r="O50" s="10">
        <f>P50+R50+Q50</f>
        <v>7512.7</v>
      </c>
      <c r="P50" s="82"/>
      <c r="Q50" s="10">
        <v>7512.7</v>
      </c>
      <c r="R50" s="82"/>
    </row>
    <row r="51" spans="1:18" ht="37.5">
      <c r="A51" s="43" t="s">
        <v>322</v>
      </c>
      <c r="B51" s="12" t="s">
        <v>336</v>
      </c>
      <c r="C51" s="12"/>
      <c r="D51" s="12"/>
      <c r="E51" s="130"/>
      <c r="F51" s="12"/>
      <c r="G51" s="13">
        <f aca="true" t="shared" si="21" ref="G51:R51">G52+G75+G138</f>
        <v>48743.49999999999</v>
      </c>
      <c r="H51" s="13">
        <f>H52+H75+H138</f>
        <v>2108.9</v>
      </c>
      <c r="I51" s="13">
        <f>I52+I75+I138</f>
        <v>46534.600000000006</v>
      </c>
      <c r="J51" s="13">
        <f>J52+J75+J138</f>
        <v>100</v>
      </c>
      <c r="K51" s="13">
        <f t="shared" si="21"/>
        <v>46394.4</v>
      </c>
      <c r="L51" s="13">
        <f t="shared" si="21"/>
        <v>1712.5</v>
      </c>
      <c r="M51" s="13">
        <f t="shared" si="21"/>
        <v>44581.9</v>
      </c>
      <c r="N51" s="13">
        <f t="shared" si="21"/>
        <v>100</v>
      </c>
      <c r="O51" s="13">
        <f t="shared" si="21"/>
        <v>47029.4</v>
      </c>
      <c r="P51" s="13" t="e">
        <f t="shared" si="21"/>
        <v>#REF!</v>
      </c>
      <c r="Q51" s="13" t="e">
        <f t="shared" si="21"/>
        <v>#REF!</v>
      </c>
      <c r="R51" s="13" t="e">
        <f t="shared" si="21"/>
        <v>#REF!</v>
      </c>
    </row>
    <row r="52" spans="1:18" ht="18.75">
      <c r="A52" s="42" t="s">
        <v>130</v>
      </c>
      <c r="B52" s="15" t="s">
        <v>336</v>
      </c>
      <c r="C52" s="15" t="s">
        <v>129</v>
      </c>
      <c r="D52" s="15" t="s">
        <v>400</v>
      </c>
      <c r="E52" s="29"/>
      <c r="F52" s="15"/>
      <c r="G52" s="10">
        <f>G53+G61</f>
        <v>11943.5</v>
      </c>
      <c r="H52" s="10">
        <f>H53+H61</f>
        <v>0</v>
      </c>
      <c r="I52" s="10">
        <f>I53+I61</f>
        <v>11943.5</v>
      </c>
      <c r="J52" s="10">
        <f>J53+J61</f>
        <v>0</v>
      </c>
      <c r="K52" s="10">
        <f aca="true" t="shared" si="22" ref="K52:R52">K53+K61</f>
        <v>11076.4</v>
      </c>
      <c r="L52" s="10">
        <f t="shared" si="22"/>
        <v>0</v>
      </c>
      <c r="M52" s="10">
        <f t="shared" si="22"/>
        <v>11076.4</v>
      </c>
      <c r="N52" s="10">
        <f t="shared" si="22"/>
        <v>0</v>
      </c>
      <c r="O52" s="10">
        <f t="shared" si="22"/>
        <v>11238.4</v>
      </c>
      <c r="P52" s="10">
        <f t="shared" si="22"/>
        <v>0</v>
      </c>
      <c r="Q52" s="10">
        <f t="shared" si="22"/>
        <v>11238.4</v>
      </c>
      <c r="R52" s="10">
        <f t="shared" si="22"/>
        <v>0</v>
      </c>
    </row>
    <row r="53" spans="1:18" ht="18.75">
      <c r="A53" s="42" t="s">
        <v>106</v>
      </c>
      <c r="B53" s="15" t="s">
        <v>336</v>
      </c>
      <c r="C53" s="15" t="s">
        <v>129</v>
      </c>
      <c r="D53" s="15" t="s">
        <v>123</v>
      </c>
      <c r="E53" s="15"/>
      <c r="F53" s="15"/>
      <c r="G53" s="10">
        <f>G54</f>
        <v>11859.3</v>
      </c>
      <c r="H53" s="10">
        <f aca="true" t="shared" si="23" ref="H53:J55">H54</f>
        <v>0</v>
      </c>
      <c r="I53" s="10">
        <f t="shared" si="23"/>
        <v>11859.3</v>
      </c>
      <c r="J53" s="10">
        <f t="shared" si="23"/>
        <v>0</v>
      </c>
      <c r="K53" s="10">
        <f aca="true" t="shared" si="24" ref="K53:R55">K54</f>
        <v>10994.5</v>
      </c>
      <c r="L53" s="10">
        <f t="shared" si="24"/>
        <v>0</v>
      </c>
      <c r="M53" s="10">
        <f t="shared" si="24"/>
        <v>10994.5</v>
      </c>
      <c r="N53" s="10">
        <f t="shared" si="24"/>
        <v>0</v>
      </c>
      <c r="O53" s="10">
        <f t="shared" si="24"/>
        <v>11156.5</v>
      </c>
      <c r="P53" s="10">
        <f t="shared" si="24"/>
        <v>0</v>
      </c>
      <c r="Q53" s="10">
        <f t="shared" si="24"/>
        <v>11156.5</v>
      </c>
      <c r="R53" s="10">
        <f t="shared" si="24"/>
        <v>0</v>
      </c>
    </row>
    <row r="54" spans="1:18" ht="37.5">
      <c r="A54" s="42" t="s">
        <v>626</v>
      </c>
      <c r="B54" s="15" t="s">
        <v>336</v>
      </c>
      <c r="C54" s="15" t="s">
        <v>129</v>
      </c>
      <c r="D54" s="15" t="s">
        <v>123</v>
      </c>
      <c r="E54" s="15" t="s">
        <v>263</v>
      </c>
      <c r="F54" s="15"/>
      <c r="G54" s="10">
        <f>G55</f>
        <v>11859.3</v>
      </c>
      <c r="H54" s="10">
        <f t="shared" si="23"/>
        <v>0</v>
      </c>
      <c r="I54" s="10">
        <f t="shared" si="23"/>
        <v>11859.3</v>
      </c>
      <c r="J54" s="10">
        <f t="shared" si="23"/>
        <v>0</v>
      </c>
      <c r="K54" s="10">
        <f t="shared" si="24"/>
        <v>10994.5</v>
      </c>
      <c r="L54" s="10">
        <f t="shared" si="24"/>
        <v>0</v>
      </c>
      <c r="M54" s="10">
        <f t="shared" si="24"/>
        <v>10994.5</v>
      </c>
      <c r="N54" s="10">
        <f t="shared" si="24"/>
        <v>0</v>
      </c>
      <c r="O54" s="10">
        <f t="shared" si="24"/>
        <v>11156.5</v>
      </c>
      <c r="P54" s="10">
        <f t="shared" si="24"/>
        <v>0</v>
      </c>
      <c r="Q54" s="10">
        <f t="shared" si="24"/>
        <v>11156.5</v>
      </c>
      <c r="R54" s="10">
        <f t="shared" si="24"/>
        <v>0</v>
      </c>
    </row>
    <row r="55" spans="1:18" ht="37.5">
      <c r="A55" s="42" t="s">
        <v>95</v>
      </c>
      <c r="B55" s="15" t="s">
        <v>336</v>
      </c>
      <c r="C55" s="15" t="s">
        <v>129</v>
      </c>
      <c r="D55" s="15" t="s">
        <v>123</v>
      </c>
      <c r="E55" s="15" t="s">
        <v>35</v>
      </c>
      <c r="F55" s="15"/>
      <c r="G55" s="10">
        <f>G56</f>
        <v>11859.3</v>
      </c>
      <c r="H55" s="10">
        <f t="shared" si="23"/>
        <v>0</v>
      </c>
      <c r="I55" s="10">
        <f t="shared" si="23"/>
        <v>11859.3</v>
      </c>
      <c r="J55" s="10">
        <f t="shared" si="23"/>
        <v>0</v>
      </c>
      <c r="K55" s="10">
        <f t="shared" si="24"/>
        <v>10994.5</v>
      </c>
      <c r="L55" s="10">
        <f t="shared" si="24"/>
        <v>0</v>
      </c>
      <c r="M55" s="10">
        <f t="shared" si="24"/>
        <v>10994.5</v>
      </c>
      <c r="N55" s="10">
        <f t="shared" si="24"/>
        <v>0</v>
      </c>
      <c r="O55" s="10">
        <f t="shared" si="24"/>
        <v>11156.5</v>
      </c>
      <c r="P55" s="10">
        <f t="shared" si="24"/>
        <v>0</v>
      </c>
      <c r="Q55" s="10">
        <f t="shared" si="24"/>
        <v>11156.5</v>
      </c>
      <c r="R55" s="10">
        <f t="shared" si="24"/>
        <v>0</v>
      </c>
    </row>
    <row r="56" spans="1:18" ht="60" customHeight="1">
      <c r="A56" s="42" t="s">
        <v>350</v>
      </c>
      <c r="B56" s="15" t="s">
        <v>336</v>
      </c>
      <c r="C56" s="15" t="s">
        <v>129</v>
      </c>
      <c r="D56" s="15" t="s">
        <v>123</v>
      </c>
      <c r="E56" s="15" t="s">
        <v>56</v>
      </c>
      <c r="F56" s="15"/>
      <c r="G56" s="10">
        <f>G57+G59</f>
        <v>11859.3</v>
      </c>
      <c r="H56" s="10">
        <f>H57+H59</f>
        <v>0</v>
      </c>
      <c r="I56" s="10">
        <f>I57+I59</f>
        <v>11859.3</v>
      </c>
      <c r="J56" s="10">
        <f>J57+J59</f>
        <v>0</v>
      </c>
      <c r="K56" s="10">
        <f aca="true" t="shared" si="25" ref="K56:R56">K57+K59</f>
        <v>10994.5</v>
      </c>
      <c r="L56" s="10">
        <f t="shared" si="25"/>
        <v>0</v>
      </c>
      <c r="M56" s="10">
        <f t="shared" si="25"/>
        <v>10994.5</v>
      </c>
      <c r="N56" s="10">
        <f t="shared" si="25"/>
        <v>0</v>
      </c>
      <c r="O56" s="10">
        <f t="shared" si="25"/>
        <v>11156.5</v>
      </c>
      <c r="P56" s="10">
        <f t="shared" si="25"/>
        <v>0</v>
      </c>
      <c r="Q56" s="10">
        <f t="shared" si="25"/>
        <v>11156.5</v>
      </c>
      <c r="R56" s="10">
        <f t="shared" si="25"/>
        <v>0</v>
      </c>
    </row>
    <row r="57" spans="1:18" ht="18.75">
      <c r="A57" s="42" t="s">
        <v>99</v>
      </c>
      <c r="B57" s="15" t="s">
        <v>336</v>
      </c>
      <c r="C57" s="15" t="s">
        <v>129</v>
      </c>
      <c r="D57" s="15" t="s">
        <v>123</v>
      </c>
      <c r="E57" s="15" t="s">
        <v>57</v>
      </c>
      <c r="F57" s="28"/>
      <c r="G57" s="37">
        <f>G58</f>
        <v>8590.1</v>
      </c>
      <c r="H57" s="37">
        <f>H58</f>
        <v>0</v>
      </c>
      <c r="I57" s="37">
        <f>I58</f>
        <v>8590.1</v>
      </c>
      <c r="J57" s="37">
        <f>J58</f>
        <v>0</v>
      </c>
      <c r="K57" s="37">
        <f aca="true" t="shared" si="26" ref="K57:R57">K58</f>
        <v>8753</v>
      </c>
      <c r="L57" s="37">
        <f t="shared" si="26"/>
        <v>0</v>
      </c>
      <c r="M57" s="37">
        <f t="shared" si="26"/>
        <v>8753</v>
      </c>
      <c r="N57" s="37">
        <f t="shared" si="26"/>
        <v>0</v>
      </c>
      <c r="O57" s="37">
        <f t="shared" si="26"/>
        <v>8915</v>
      </c>
      <c r="P57" s="37">
        <f t="shared" si="26"/>
        <v>0</v>
      </c>
      <c r="Q57" s="37">
        <f t="shared" si="26"/>
        <v>8915</v>
      </c>
      <c r="R57" s="37">
        <f t="shared" si="26"/>
        <v>0</v>
      </c>
    </row>
    <row r="58" spans="1:18" ht="18.75">
      <c r="A58" s="42" t="s">
        <v>190</v>
      </c>
      <c r="B58" s="15" t="s">
        <v>336</v>
      </c>
      <c r="C58" s="15" t="s">
        <v>129</v>
      </c>
      <c r="D58" s="15" t="s">
        <v>123</v>
      </c>
      <c r="E58" s="15" t="s">
        <v>57</v>
      </c>
      <c r="F58" s="15" t="s">
        <v>189</v>
      </c>
      <c r="G58" s="10">
        <f>H58+I58+J58</f>
        <v>8590.1</v>
      </c>
      <c r="H58" s="10"/>
      <c r="I58" s="10">
        <v>8590.1</v>
      </c>
      <c r="J58" s="10"/>
      <c r="K58" s="10">
        <f>L58+M58+N58</f>
        <v>8753</v>
      </c>
      <c r="L58" s="10"/>
      <c r="M58" s="10">
        <v>8753</v>
      </c>
      <c r="N58" s="10"/>
      <c r="O58" s="10">
        <f>P58+Q58+R58</f>
        <v>8915</v>
      </c>
      <c r="P58" s="82"/>
      <c r="Q58" s="82">
        <v>8915</v>
      </c>
      <c r="R58" s="82"/>
    </row>
    <row r="59" spans="1:18" ht="56.25">
      <c r="A59" s="42" t="s">
        <v>455</v>
      </c>
      <c r="B59" s="15" t="s">
        <v>336</v>
      </c>
      <c r="C59" s="15" t="s">
        <v>129</v>
      </c>
      <c r="D59" s="15" t="s">
        <v>123</v>
      </c>
      <c r="E59" s="15" t="s">
        <v>454</v>
      </c>
      <c r="F59" s="15"/>
      <c r="G59" s="10">
        <f>G60</f>
        <v>3269.2</v>
      </c>
      <c r="H59" s="10">
        <f aca="true" t="shared" si="27" ref="H59:R59">H60</f>
        <v>0</v>
      </c>
      <c r="I59" s="10">
        <f t="shared" si="27"/>
        <v>3269.2</v>
      </c>
      <c r="J59" s="10">
        <f t="shared" si="27"/>
        <v>0</v>
      </c>
      <c r="K59" s="10">
        <f t="shared" si="27"/>
        <v>2241.5</v>
      </c>
      <c r="L59" s="10">
        <f t="shared" si="27"/>
        <v>0</v>
      </c>
      <c r="M59" s="10">
        <f t="shared" si="27"/>
        <v>2241.5</v>
      </c>
      <c r="N59" s="10">
        <f t="shared" si="27"/>
        <v>0</v>
      </c>
      <c r="O59" s="10">
        <f t="shared" si="27"/>
        <v>2241.5</v>
      </c>
      <c r="P59" s="10">
        <f t="shared" si="27"/>
        <v>0</v>
      </c>
      <c r="Q59" s="10">
        <f t="shared" si="27"/>
        <v>2241.5</v>
      </c>
      <c r="R59" s="10">
        <f t="shared" si="27"/>
        <v>0</v>
      </c>
    </row>
    <row r="60" spans="1:18" ht="18.75">
      <c r="A60" s="42" t="s">
        <v>190</v>
      </c>
      <c r="B60" s="15" t="s">
        <v>336</v>
      </c>
      <c r="C60" s="15" t="s">
        <v>129</v>
      </c>
      <c r="D60" s="15" t="s">
        <v>123</v>
      </c>
      <c r="E60" s="15" t="s">
        <v>454</v>
      </c>
      <c r="F60" s="15" t="s">
        <v>189</v>
      </c>
      <c r="G60" s="10">
        <f>H60+I60+J60</f>
        <v>3269.2</v>
      </c>
      <c r="H60" s="10"/>
      <c r="I60" s="10">
        <v>3269.2</v>
      </c>
      <c r="J60" s="10"/>
      <c r="K60" s="10">
        <f>L60+M60+N60</f>
        <v>2241.5</v>
      </c>
      <c r="L60" s="10"/>
      <c r="M60" s="10">
        <v>2241.5</v>
      </c>
      <c r="N60" s="10"/>
      <c r="O60" s="10">
        <f>P60+Q60+R60</f>
        <v>2241.5</v>
      </c>
      <c r="P60" s="10"/>
      <c r="Q60" s="10">
        <v>2241.5</v>
      </c>
      <c r="R60" s="10"/>
    </row>
    <row r="61" spans="1:18" ht="18.75">
      <c r="A61" s="42" t="s">
        <v>107</v>
      </c>
      <c r="B61" s="15" t="s">
        <v>336</v>
      </c>
      <c r="C61" s="15" t="s">
        <v>129</v>
      </c>
      <c r="D61" s="15" t="s">
        <v>129</v>
      </c>
      <c r="E61" s="15"/>
      <c r="F61" s="15"/>
      <c r="G61" s="10">
        <f>G62</f>
        <v>84.19999999999999</v>
      </c>
      <c r="H61" s="10">
        <f aca="true" t="shared" si="28" ref="H61:R61">H62</f>
        <v>0</v>
      </c>
      <c r="I61" s="10">
        <f t="shared" si="28"/>
        <v>84.19999999999999</v>
      </c>
      <c r="J61" s="10">
        <f t="shared" si="28"/>
        <v>0</v>
      </c>
      <c r="K61" s="10">
        <f t="shared" si="28"/>
        <v>81.9</v>
      </c>
      <c r="L61" s="10">
        <f t="shared" si="28"/>
        <v>0</v>
      </c>
      <c r="M61" s="10">
        <f t="shared" si="28"/>
        <v>81.9</v>
      </c>
      <c r="N61" s="10">
        <f t="shared" si="28"/>
        <v>0</v>
      </c>
      <c r="O61" s="10">
        <f t="shared" si="28"/>
        <v>81.9</v>
      </c>
      <c r="P61" s="10">
        <f t="shared" si="28"/>
        <v>0</v>
      </c>
      <c r="Q61" s="10">
        <f t="shared" si="28"/>
        <v>81.9</v>
      </c>
      <c r="R61" s="10">
        <f t="shared" si="28"/>
        <v>0</v>
      </c>
    </row>
    <row r="62" spans="1:18" ht="40.5" customHeight="1">
      <c r="A62" s="42" t="s">
        <v>495</v>
      </c>
      <c r="B62" s="15" t="s">
        <v>336</v>
      </c>
      <c r="C62" s="15" t="s">
        <v>129</v>
      </c>
      <c r="D62" s="15" t="s">
        <v>129</v>
      </c>
      <c r="E62" s="15" t="s">
        <v>254</v>
      </c>
      <c r="F62" s="15"/>
      <c r="G62" s="10">
        <f>G63+G69+G72+G66</f>
        <v>84.19999999999999</v>
      </c>
      <c r="H62" s="10">
        <f>H63+H69+H72</f>
        <v>0</v>
      </c>
      <c r="I62" s="10">
        <f aca="true" t="shared" si="29" ref="I62:R62">I63+I69+I72+I66</f>
        <v>84.19999999999999</v>
      </c>
      <c r="J62" s="10">
        <f t="shared" si="29"/>
        <v>0</v>
      </c>
      <c r="K62" s="10">
        <f t="shared" si="29"/>
        <v>81.9</v>
      </c>
      <c r="L62" s="10">
        <f t="shared" si="29"/>
        <v>0</v>
      </c>
      <c r="M62" s="10">
        <f t="shared" si="29"/>
        <v>81.9</v>
      </c>
      <c r="N62" s="10">
        <f t="shared" si="29"/>
        <v>0</v>
      </c>
      <c r="O62" s="10">
        <f t="shared" si="29"/>
        <v>81.9</v>
      </c>
      <c r="P62" s="10">
        <f t="shared" si="29"/>
        <v>0</v>
      </c>
      <c r="Q62" s="10">
        <f t="shared" si="29"/>
        <v>81.9</v>
      </c>
      <c r="R62" s="10">
        <f t="shared" si="29"/>
        <v>0</v>
      </c>
    </row>
    <row r="63" spans="1:18" ht="37.5">
      <c r="A63" s="42" t="s">
        <v>255</v>
      </c>
      <c r="B63" s="15" t="s">
        <v>336</v>
      </c>
      <c r="C63" s="15" t="s">
        <v>129</v>
      </c>
      <c r="D63" s="15" t="s">
        <v>129</v>
      </c>
      <c r="E63" s="15" t="s">
        <v>497</v>
      </c>
      <c r="F63" s="15"/>
      <c r="G63" s="10">
        <f>G64</f>
        <v>31.9</v>
      </c>
      <c r="H63" s="10">
        <f aca="true" t="shared" si="30" ref="H63:R64">H64</f>
        <v>0</v>
      </c>
      <c r="I63" s="10">
        <f t="shared" si="30"/>
        <v>31.9</v>
      </c>
      <c r="J63" s="10">
        <f t="shared" si="30"/>
        <v>0</v>
      </c>
      <c r="K63" s="10">
        <f t="shared" si="30"/>
        <v>31.9</v>
      </c>
      <c r="L63" s="10">
        <f t="shared" si="30"/>
        <v>0</v>
      </c>
      <c r="M63" s="10">
        <f t="shared" si="30"/>
        <v>31.9</v>
      </c>
      <c r="N63" s="10">
        <f t="shared" si="30"/>
        <v>0</v>
      </c>
      <c r="O63" s="10">
        <f t="shared" si="30"/>
        <v>31.9</v>
      </c>
      <c r="P63" s="10">
        <f t="shared" si="30"/>
        <v>0</v>
      </c>
      <c r="Q63" s="10">
        <f t="shared" si="30"/>
        <v>31.9</v>
      </c>
      <c r="R63" s="10">
        <f t="shared" si="30"/>
        <v>0</v>
      </c>
    </row>
    <row r="64" spans="1:18" ht="18.75">
      <c r="A64" s="42" t="s">
        <v>179</v>
      </c>
      <c r="B64" s="15" t="s">
        <v>336</v>
      </c>
      <c r="C64" s="15" t="s">
        <v>129</v>
      </c>
      <c r="D64" s="15" t="s">
        <v>129</v>
      </c>
      <c r="E64" s="15" t="s">
        <v>498</v>
      </c>
      <c r="F64" s="15"/>
      <c r="G64" s="10">
        <f>G65</f>
        <v>31.9</v>
      </c>
      <c r="H64" s="10">
        <f t="shared" si="30"/>
        <v>0</v>
      </c>
      <c r="I64" s="10">
        <f t="shared" si="30"/>
        <v>31.9</v>
      </c>
      <c r="J64" s="10">
        <f t="shared" si="30"/>
        <v>0</v>
      </c>
      <c r="K64" s="10">
        <f t="shared" si="30"/>
        <v>31.9</v>
      </c>
      <c r="L64" s="10">
        <f t="shared" si="30"/>
        <v>0</v>
      </c>
      <c r="M64" s="10">
        <f t="shared" si="30"/>
        <v>31.9</v>
      </c>
      <c r="N64" s="10">
        <f t="shared" si="30"/>
        <v>0</v>
      </c>
      <c r="O64" s="10">
        <f t="shared" si="30"/>
        <v>31.9</v>
      </c>
      <c r="P64" s="10">
        <f t="shared" si="30"/>
        <v>0</v>
      </c>
      <c r="Q64" s="10">
        <f t="shared" si="30"/>
        <v>31.9</v>
      </c>
      <c r="R64" s="10">
        <f t="shared" si="30"/>
        <v>0</v>
      </c>
    </row>
    <row r="65" spans="1:18" ht="18.75">
      <c r="A65" s="42" t="s">
        <v>190</v>
      </c>
      <c r="B65" s="15" t="s">
        <v>336</v>
      </c>
      <c r="C65" s="15" t="s">
        <v>129</v>
      </c>
      <c r="D65" s="15" t="s">
        <v>129</v>
      </c>
      <c r="E65" s="15" t="s">
        <v>498</v>
      </c>
      <c r="F65" s="15" t="s">
        <v>189</v>
      </c>
      <c r="G65" s="10">
        <f>H65+I65+J65</f>
        <v>31.9</v>
      </c>
      <c r="H65" s="10"/>
      <c r="I65" s="10">
        <v>31.9</v>
      </c>
      <c r="J65" s="10"/>
      <c r="K65" s="10">
        <f>L65+M65+N65</f>
        <v>31.9</v>
      </c>
      <c r="L65" s="10"/>
      <c r="M65" s="10">
        <v>31.9</v>
      </c>
      <c r="N65" s="10"/>
      <c r="O65" s="10">
        <f>P65+Q65+R65</f>
        <v>31.9</v>
      </c>
      <c r="P65" s="10"/>
      <c r="Q65" s="10">
        <v>31.9</v>
      </c>
      <c r="R65" s="10"/>
    </row>
    <row r="66" spans="1:18" ht="37.5">
      <c r="A66" s="42" t="s">
        <v>496</v>
      </c>
      <c r="B66" s="15" t="s">
        <v>336</v>
      </c>
      <c r="C66" s="15" t="s">
        <v>129</v>
      </c>
      <c r="D66" s="15" t="s">
        <v>129</v>
      </c>
      <c r="E66" s="15" t="s">
        <v>257</v>
      </c>
      <c r="F66" s="15"/>
      <c r="G66" s="10">
        <f>G67</f>
        <v>8</v>
      </c>
      <c r="H66" s="10"/>
      <c r="I66" s="10">
        <f aca="true" t="shared" si="31" ref="I66:R66">I67</f>
        <v>8</v>
      </c>
      <c r="J66" s="10">
        <f t="shared" si="31"/>
        <v>0</v>
      </c>
      <c r="K66" s="10">
        <f t="shared" si="31"/>
        <v>11</v>
      </c>
      <c r="L66" s="10">
        <f t="shared" si="31"/>
        <v>0</v>
      </c>
      <c r="M66" s="10">
        <f t="shared" si="31"/>
        <v>11</v>
      </c>
      <c r="N66" s="10">
        <f t="shared" si="31"/>
        <v>0</v>
      </c>
      <c r="O66" s="10">
        <f t="shared" si="31"/>
        <v>11</v>
      </c>
      <c r="P66" s="10">
        <f t="shared" si="31"/>
        <v>0</v>
      </c>
      <c r="Q66" s="10">
        <f t="shared" si="31"/>
        <v>11</v>
      </c>
      <c r="R66" s="10">
        <f t="shared" si="31"/>
        <v>0</v>
      </c>
    </row>
    <row r="67" spans="1:18" ht="18.75">
      <c r="A67" s="42" t="s">
        <v>179</v>
      </c>
      <c r="B67" s="15" t="s">
        <v>336</v>
      </c>
      <c r="C67" s="15" t="s">
        <v>129</v>
      </c>
      <c r="D67" s="15" t="s">
        <v>129</v>
      </c>
      <c r="E67" s="15" t="s">
        <v>257</v>
      </c>
      <c r="F67" s="15"/>
      <c r="G67" s="10">
        <f>G68</f>
        <v>8</v>
      </c>
      <c r="H67" s="10"/>
      <c r="I67" s="10">
        <f aca="true" t="shared" si="32" ref="I67:R67">I68</f>
        <v>8</v>
      </c>
      <c r="J67" s="10">
        <f t="shared" si="32"/>
        <v>0</v>
      </c>
      <c r="K67" s="10">
        <f t="shared" si="32"/>
        <v>11</v>
      </c>
      <c r="L67" s="10">
        <f t="shared" si="32"/>
        <v>0</v>
      </c>
      <c r="M67" s="10">
        <f t="shared" si="32"/>
        <v>11</v>
      </c>
      <c r="N67" s="10">
        <f t="shared" si="32"/>
        <v>0</v>
      </c>
      <c r="O67" s="10">
        <f t="shared" si="32"/>
        <v>11</v>
      </c>
      <c r="P67" s="10">
        <f t="shared" si="32"/>
        <v>0</v>
      </c>
      <c r="Q67" s="10">
        <f t="shared" si="32"/>
        <v>11</v>
      </c>
      <c r="R67" s="10">
        <f t="shared" si="32"/>
        <v>0</v>
      </c>
    </row>
    <row r="68" spans="1:18" ht="18.75">
      <c r="A68" s="42" t="s">
        <v>190</v>
      </c>
      <c r="B68" s="15" t="s">
        <v>336</v>
      </c>
      <c r="C68" s="15" t="s">
        <v>129</v>
      </c>
      <c r="D68" s="15" t="s">
        <v>129</v>
      </c>
      <c r="E68" s="15" t="s">
        <v>257</v>
      </c>
      <c r="F68" s="15" t="s">
        <v>189</v>
      </c>
      <c r="G68" s="10">
        <f>H68+I68+J68</f>
        <v>8</v>
      </c>
      <c r="H68" s="10"/>
      <c r="I68" s="10">
        <v>8</v>
      </c>
      <c r="J68" s="10"/>
      <c r="K68" s="10">
        <f>L68+M68+N68</f>
        <v>11</v>
      </c>
      <c r="L68" s="10"/>
      <c r="M68" s="10">
        <v>11</v>
      </c>
      <c r="N68" s="10"/>
      <c r="O68" s="10">
        <f>P68+Q68+R68</f>
        <v>11</v>
      </c>
      <c r="P68" s="10"/>
      <c r="Q68" s="10">
        <v>11</v>
      </c>
      <c r="R68" s="10"/>
    </row>
    <row r="69" spans="1:18" ht="37.5">
      <c r="A69" s="42" t="s">
        <v>31</v>
      </c>
      <c r="B69" s="15" t="s">
        <v>336</v>
      </c>
      <c r="C69" s="15" t="s">
        <v>129</v>
      </c>
      <c r="D69" s="15" t="s">
        <v>129</v>
      </c>
      <c r="E69" s="15" t="s">
        <v>258</v>
      </c>
      <c r="F69" s="15"/>
      <c r="G69" s="10">
        <f>G70</f>
        <v>32.3</v>
      </c>
      <c r="H69" s="10">
        <f aca="true" t="shared" si="33" ref="H69:R70">H70</f>
        <v>0</v>
      </c>
      <c r="I69" s="10">
        <f t="shared" si="33"/>
        <v>32.3</v>
      </c>
      <c r="J69" s="10">
        <f t="shared" si="33"/>
        <v>0</v>
      </c>
      <c r="K69" s="10">
        <f t="shared" si="33"/>
        <v>27</v>
      </c>
      <c r="L69" s="10">
        <f t="shared" si="33"/>
        <v>0</v>
      </c>
      <c r="M69" s="10">
        <f t="shared" si="33"/>
        <v>27</v>
      </c>
      <c r="N69" s="10">
        <f t="shared" si="33"/>
        <v>0</v>
      </c>
      <c r="O69" s="10">
        <f t="shared" si="33"/>
        <v>27</v>
      </c>
      <c r="P69" s="10">
        <f t="shared" si="33"/>
        <v>0</v>
      </c>
      <c r="Q69" s="10">
        <f t="shared" si="33"/>
        <v>27</v>
      </c>
      <c r="R69" s="10">
        <f t="shared" si="33"/>
        <v>0</v>
      </c>
    </row>
    <row r="70" spans="1:18" ht="18.75">
      <c r="A70" s="42" t="s">
        <v>179</v>
      </c>
      <c r="B70" s="15" t="s">
        <v>336</v>
      </c>
      <c r="C70" s="15" t="s">
        <v>129</v>
      </c>
      <c r="D70" s="15" t="s">
        <v>129</v>
      </c>
      <c r="E70" s="15" t="s">
        <v>259</v>
      </c>
      <c r="F70" s="15"/>
      <c r="G70" s="10">
        <f>G71</f>
        <v>32.3</v>
      </c>
      <c r="H70" s="10">
        <f t="shared" si="33"/>
        <v>0</v>
      </c>
      <c r="I70" s="10">
        <f t="shared" si="33"/>
        <v>32.3</v>
      </c>
      <c r="J70" s="10">
        <f t="shared" si="33"/>
        <v>0</v>
      </c>
      <c r="K70" s="10">
        <f t="shared" si="33"/>
        <v>27</v>
      </c>
      <c r="L70" s="10">
        <f t="shared" si="33"/>
        <v>0</v>
      </c>
      <c r="M70" s="10">
        <f t="shared" si="33"/>
        <v>27</v>
      </c>
      <c r="N70" s="10">
        <f t="shared" si="33"/>
        <v>0</v>
      </c>
      <c r="O70" s="10">
        <f t="shared" si="33"/>
        <v>27</v>
      </c>
      <c r="P70" s="10">
        <f t="shared" si="33"/>
        <v>0</v>
      </c>
      <c r="Q70" s="10">
        <f t="shared" si="33"/>
        <v>27</v>
      </c>
      <c r="R70" s="10">
        <f t="shared" si="33"/>
        <v>0</v>
      </c>
    </row>
    <row r="71" spans="1:18" ht="18.75">
      <c r="A71" s="42" t="s">
        <v>190</v>
      </c>
      <c r="B71" s="15" t="s">
        <v>336</v>
      </c>
      <c r="C71" s="15" t="s">
        <v>129</v>
      </c>
      <c r="D71" s="15" t="s">
        <v>129</v>
      </c>
      <c r="E71" s="15" t="s">
        <v>259</v>
      </c>
      <c r="F71" s="15" t="s">
        <v>189</v>
      </c>
      <c r="G71" s="10">
        <f>H71+I71+J71</f>
        <v>32.3</v>
      </c>
      <c r="H71" s="10"/>
      <c r="I71" s="10">
        <v>32.3</v>
      </c>
      <c r="J71" s="10"/>
      <c r="K71" s="10">
        <f>L71+M71+N71</f>
        <v>27</v>
      </c>
      <c r="L71" s="10"/>
      <c r="M71" s="10">
        <v>27</v>
      </c>
      <c r="N71" s="10"/>
      <c r="O71" s="10">
        <f>P71+Q71+R71</f>
        <v>27</v>
      </c>
      <c r="P71" s="10"/>
      <c r="Q71" s="10">
        <v>27</v>
      </c>
      <c r="R71" s="10"/>
    </row>
    <row r="72" spans="1:18" ht="38.25" customHeight="1">
      <c r="A72" s="42" t="s">
        <v>262</v>
      </c>
      <c r="B72" s="15" t="s">
        <v>336</v>
      </c>
      <c r="C72" s="15" t="s">
        <v>129</v>
      </c>
      <c r="D72" s="15" t="s">
        <v>129</v>
      </c>
      <c r="E72" s="15" t="s">
        <v>260</v>
      </c>
      <c r="F72" s="15"/>
      <c r="G72" s="10">
        <f>G73</f>
        <v>12</v>
      </c>
      <c r="H72" s="10">
        <f aca="true" t="shared" si="34" ref="H72:R73">H73</f>
        <v>0</v>
      </c>
      <c r="I72" s="10">
        <f t="shared" si="34"/>
        <v>12</v>
      </c>
      <c r="J72" s="10">
        <f t="shared" si="34"/>
        <v>0</v>
      </c>
      <c r="K72" s="10">
        <f t="shared" si="34"/>
        <v>12</v>
      </c>
      <c r="L72" s="10">
        <f t="shared" si="34"/>
        <v>0</v>
      </c>
      <c r="M72" s="10">
        <f t="shared" si="34"/>
        <v>12</v>
      </c>
      <c r="N72" s="10">
        <f t="shared" si="34"/>
        <v>0</v>
      </c>
      <c r="O72" s="10">
        <f t="shared" si="34"/>
        <v>12</v>
      </c>
      <c r="P72" s="10">
        <f t="shared" si="34"/>
        <v>0</v>
      </c>
      <c r="Q72" s="10">
        <f t="shared" si="34"/>
        <v>12</v>
      </c>
      <c r="R72" s="10">
        <f t="shared" si="34"/>
        <v>0</v>
      </c>
    </row>
    <row r="73" spans="1:18" ht="18.75">
      <c r="A73" s="42" t="s">
        <v>179</v>
      </c>
      <c r="B73" s="15" t="s">
        <v>336</v>
      </c>
      <c r="C73" s="15" t="s">
        <v>129</v>
      </c>
      <c r="D73" s="15" t="s">
        <v>129</v>
      </c>
      <c r="E73" s="15" t="s">
        <v>261</v>
      </c>
      <c r="F73" s="15"/>
      <c r="G73" s="10">
        <f>G74</f>
        <v>12</v>
      </c>
      <c r="H73" s="10">
        <f t="shared" si="34"/>
        <v>0</v>
      </c>
      <c r="I73" s="10">
        <f t="shared" si="34"/>
        <v>12</v>
      </c>
      <c r="J73" s="10">
        <f t="shared" si="34"/>
        <v>0</v>
      </c>
      <c r="K73" s="10">
        <f t="shared" si="34"/>
        <v>12</v>
      </c>
      <c r="L73" s="10">
        <f t="shared" si="34"/>
        <v>0</v>
      </c>
      <c r="M73" s="10">
        <f t="shared" si="34"/>
        <v>12</v>
      </c>
      <c r="N73" s="10">
        <f t="shared" si="34"/>
        <v>0</v>
      </c>
      <c r="O73" s="10">
        <f t="shared" si="34"/>
        <v>12</v>
      </c>
      <c r="P73" s="10">
        <f t="shared" si="34"/>
        <v>0</v>
      </c>
      <c r="Q73" s="10">
        <f t="shared" si="34"/>
        <v>12</v>
      </c>
      <c r="R73" s="10">
        <f t="shared" si="34"/>
        <v>0</v>
      </c>
    </row>
    <row r="74" spans="1:18" ht="18.75">
      <c r="A74" s="42" t="s">
        <v>190</v>
      </c>
      <c r="B74" s="15" t="s">
        <v>336</v>
      </c>
      <c r="C74" s="15" t="s">
        <v>129</v>
      </c>
      <c r="D74" s="15" t="s">
        <v>129</v>
      </c>
      <c r="E74" s="15" t="s">
        <v>261</v>
      </c>
      <c r="F74" s="15" t="s">
        <v>189</v>
      </c>
      <c r="G74" s="10">
        <f>H74+I74+J74</f>
        <v>12</v>
      </c>
      <c r="H74" s="10"/>
      <c r="I74" s="10">
        <v>12</v>
      </c>
      <c r="J74" s="10"/>
      <c r="K74" s="10">
        <f>L74+M74+N74</f>
        <v>12</v>
      </c>
      <c r="L74" s="10"/>
      <c r="M74" s="10">
        <v>12</v>
      </c>
      <c r="N74" s="10"/>
      <c r="O74" s="10">
        <f>P74+Q74+R74</f>
        <v>12</v>
      </c>
      <c r="P74" s="10"/>
      <c r="Q74" s="10">
        <v>12</v>
      </c>
      <c r="R74" s="10"/>
    </row>
    <row r="75" spans="1:18" ht="18.75">
      <c r="A75" s="42" t="s">
        <v>86</v>
      </c>
      <c r="B75" s="15" t="s">
        <v>336</v>
      </c>
      <c r="C75" s="15" t="s">
        <v>133</v>
      </c>
      <c r="D75" s="15" t="s">
        <v>400</v>
      </c>
      <c r="E75" s="15"/>
      <c r="F75" s="15"/>
      <c r="G75" s="10">
        <f aca="true" t="shared" si="35" ref="G75:R75">G76+G120</f>
        <v>36554.49999999999</v>
      </c>
      <c r="H75" s="10">
        <f>H76+H120</f>
        <v>2108.9</v>
      </c>
      <c r="I75" s="10">
        <f>I76+I120</f>
        <v>34345.600000000006</v>
      </c>
      <c r="J75" s="10">
        <f>J76+J120</f>
        <v>100</v>
      </c>
      <c r="K75" s="10">
        <f t="shared" si="35"/>
        <v>35067.5</v>
      </c>
      <c r="L75" s="10">
        <f t="shared" si="35"/>
        <v>1712.5</v>
      </c>
      <c r="M75" s="10">
        <f t="shared" si="35"/>
        <v>33255</v>
      </c>
      <c r="N75" s="10">
        <f t="shared" si="35"/>
        <v>100</v>
      </c>
      <c r="O75" s="10">
        <f t="shared" si="35"/>
        <v>35540.5</v>
      </c>
      <c r="P75" s="10" t="e">
        <f t="shared" si="35"/>
        <v>#REF!</v>
      </c>
      <c r="Q75" s="10" t="e">
        <f t="shared" si="35"/>
        <v>#REF!</v>
      </c>
      <c r="R75" s="10" t="e">
        <f t="shared" si="35"/>
        <v>#REF!</v>
      </c>
    </row>
    <row r="76" spans="1:18" ht="18.75">
      <c r="A76" s="42" t="s">
        <v>134</v>
      </c>
      <c r="B76" s="15" t="s">
        <v>336</v>
      </c>
      <c r="C76" s="15" t="s">
        <v>133</v>
      </c>
      <c r="D76" s="15" t="s">
        <v>120</v>
      </c>
      <c r="E76" s="15"/>
      <c r="F76" s="15"/>
      <c r="G76" s="10">
        <f>G77</f>
        <v>35244.299999999996</v>
      </c>
      <c r="H76" s="10">
        <f>H77</f>
        <v>2034.5</v>
      </c>
      <c r="I76" s="10">
        <f>I77</f>
        <v>33109.8</v>
      </c>
      <c r="J76" s="10">
        <f>J77</f>
        <v>100</v>
      </c>
      <c r="K76" s="10">
        <f aca="true" t="shared" si="36" ref="K76:R76">K77</f>
        <v>33915.8</v>
      </c>
      <c r="L76" s="10">
        <f t="shared" si="36"/>
        <v>1712.5</v>
      </c>
      <c r="M76" s="10">
        <f t="shared" si="36"/>
        <v>32103.300000000003</v>
      </c>
      <c r="N76" s="10">
        <f t="shared" si="36"/>
        <v>100</v>
      </c>
      <c r="O76" s="10">
        <f t="shared" si="36"/>
        <v>34388.8</v>
      </c>
      <c r="P76" s="10" t="e">
        <f t="shared" si="36"/>
        <v>#REF!</v>
      </c>
      <c r="Q76" s="10" t="e">
        <f t="shared" si="36"/>
        <v>#REF!</v>
      </c>
      <c r="R76" s="10" t="e">
        <f t="shared" si="36"/>
        <v>#REF!</v>
      </c>
    </row>
    <row r="77" spans="1:18" ht="37.5">
      <c r="A77" s="42" t="s">
        <v>626</v>
      </c>
      <c r="B77" s="15" t="s">
        <v>336</v>
      </c>
      <c r="C77" s="15" t="s">
        <v>133</v>
      </c>
      <c r="D77" s="15" t="s">
        <v>120</v>
      </c>
      <c r="E77" s="15" t="s">
        <v>263</v>
      </c>
      <c r="F77" s="15"/>
      <c r="G77" s="10">
        <f aca="true" t="shared" si="37" ref="G77:R77">G78+G96+G102+G114</f>
        <v>35244.299999999996</v>
      </c>
      <c r="H77" s="10">
        <f>H78+H96+H102+H114</f>
        <v>2034.5</v>
      </c>
      <c r="I77" s="10">
        <f>I78+I96+I102+I114</f>
        <v>33109.8</v>
      </c>
      <c r="J77" s="10">
        <f>J78+J96+J102+J114</f>
        <v>100</v>
      </c>
      <c r="K77" s="10">
        <f t="shared" si="37"/>
        <v>33915.8</v>
      </c>
      <c r="L77" s="10">
        <f t="shared" si="37"/>
        <v>1712.5</v>
      </c>
      <c r="M77" s="10">
        <f t="shared" si="37"/>
        <v>32103.300000000003</v>
      </c>
      <c r="N77" s="10">
        <f t="shared" si="37"/>
        <v>100</v>
      </c>
      <c r="O77" s="10">
        <f t="shared" si="37"/>
        <v>34388.8</v>
      </c>
      <c r="P77" s="10" t="e">
        <f t="shared" si="37"/>
        <v>#REF!</v>
      </c>
      <c r="Q77" s="10" t="e">
        <f t="shared" si="37"/>
        <v>#REF!</v>
      </c>
      <c r="R77" s="10" t="e">
        <f t="shared" si="37"/>
        <v>#REF!</v>
      </c>
    </row>
    <row r="78" spans="1:18" ht="78.75" customHeight="1">
      <c r="A78" s="42" t="s">
        <v>406</v>
      </c>
      <c r="B78" s="15" t="s">
        <v>336</v>
      </c>
      <c r="C78" s="15" t="s">
        <v>133</v>
      </c>
      <c r="D78" s="15" t="s">
        <v>120</v>
      </c>
      <c r="E78" s="15" t="s">
        <v>264</v>
      </c>
      <c r="F78" s="15"/>
      <c r="G78" s="10">
        <f aca="true" t="shared" si="38" ref="G78:O78">G79+G86+G93</f>
        <v>7546.499999999999</v>
      </c>
      <c r="H78" s="10">
        <f t="shared" si="38"/>
        <v>322</v>
      </c>
      <c r="I78" s="10">
        <f t="shared" si="38"/>
        <v>7124.5</v>
      </c>
      <c r="J78" s="10">
        <f t="shared" si="38"/>
        <v>100</v>
      </c>
      <c r="K78" s="10">
        <f t="shared" si="38"/>
        <v>6918.7</v>
      </c>
      <c r="L78" s="10">
        <f t="shared" si="38"/>
        <v>0</v>
      </c>
      <c r="M78" s="10">
        <f t="shared" si="38"/>
        <v>6818.7</v>
      </c>
      <c r="N78" s="10">
        <f t="shared" si="38"/>
        <v>100</v>
      </c>
      <c r="O78" s="10">
        <f t="shared" si="38"/>
        <v>7019.2</v>
      </c>
      <c r="P78" s="10" t="e">
        <f>P79+P86</f>
        <v>#REF!</v>
      </c>
      <c r="Q78" s="10" t="e">
        <f>Q79+Q86</f>
        <v>#REF!</v>
      </c>
      <c r="R78" s="10" t="e">
        <f>R79+R86</f>
        <v>#REF!</v>
      </c>
    </row>
    <row r="79" spans="1:18" ht="27.75" customHeight="1">
      <c r="A79" s="42" t="s">
        <v>365</v>
      </c>
      <c r="B79" s="15" t="s">
        <v>336</v>
      </c>
      <c r="C79" s="15" t="s">
        <v>133</v>
      </c>
      <c r="D79" s="15" t="s">
        <v>120</v>
      </c>
      <c r="E79" s="15" t="s">
        <v>265</v>
      </c>
      <c r="F79" s="15"/>
      <c r="G79" s="10">
        <f aca="true" t="shared" si="39" ref="G79:O79">G80+G82+G84</f>
        <v>2090.6</v>
      </c>
      <c r="H79" s="10">
        <f t="shared" si="39"/>
        <v>0</v>
      </c>
      <c r="I79" s="10">
        <f t="shared" si="39"/>
        <v>1990.6</v>
      </c>
      <c r="J79" s="10">
        <f t="shared" si="39"/>
        <v>100</v>
      </c>
      <c r="K79" s="10">
        <f t="shared" si="39"/>
        <v>1999.7</v>
      </c>
      <c r="L79" s="10">
        <f t="shared" si="39"/>
        <v>0</v>
      </c>
      <c r="M79" s="10">
        <f t="shared" si="39"/>
        <v>1899.7</v>
      </c>
      <c r="N79" s="10">
        <f t="shared" si="39"/>
        <v>100</v>
      </c>
      <c r="O79" s="10">
        <f t="shared" si="39"/>
        <v>2027.7</v>
      </c>
      <c r="P79" s="10" t="e">
        <f>P80+P82+P84+#REF!</f>
        <v>#REF!</v>
      </c>
      <c r="Q79" s="10" t="e">
        <f>Q80+Q82+Q84+#REF!</f>
        <v>#REF!</v>
      </c>
      <c r="R79" s="10" t="e">
        <f>R80+R82+R84+#REF!</f>
        <v>#REF!</v>
      </c>
    </row>
    <row r="80" spans="1:18" ht="18.75">
      <c r="A80" s="42" t="s">
        <v>191</v>
      </c>
      <c r="B80" s="15" t="s">
        <v>336</v>
      </c>
      <c r="C80" s="15" t="s">
        <v>133</v>
      </c>
      <c r="D80" s="15" t="s">
        <v>120</v>
      </c>
      <c r="E80" s="15" t="s">
        <v>266</v>
      </c>
      <c r="F80" s="15"/>
      <c r="G80" s="10">
        <f>G81</f>
        <v>1384.7</v>
      </c>
      <c r="H80" s="10">
        <f>H81</f>
        <v>0</v>
      </c>
      <c r="I80" s="10">
        <f>I81</f>
        <v>1384.7</v>
      </c>
      <c r="J80" s="10">
        <f>J81</f>
        <v>0</v>
      </c>
      <c r="K80" s="10">
        <f aca="true" t="shared" si="40" ref="K80:R80">K81</f>
        <v>1382.7</v>
      </c>
      <c r="L80" s="10">
        <f t="shared" si="40"/>
        <v>0</v>
      </c>
      <c r="M80" s="10">
        <f t="shared" si="40"/>
        <v>1382.7</v>
      </c>
      <c r="N80" s="10">
        <f t="shared" si="40"/>
        <v>0</v>
      </c>
      <c r="O80" s="10">
        <f t="shared" si="40"/>
        <v>1410.7</v>
      </c>
      <c r="P80" s="10">
        <f t="shared" si="40"/>
        <v>0</v>
      </c>
      <c r="Q80" s="10">
        <f t="shared" si="40"/>
        <v>1410.7</v>
      </c>
      <c r="R80" s="10">
        <f t="shared" si="40"/>
        <v>0</v>
      </c>
    </row>
    <row r="81" spans="1:18" ht="18.75">
      <c r="A81" s="42" t="s">
        <v>190</v>
      </c>
      <c r="B81" s="15" t="s">
        <v>336</v>
      </c>
      <c r="C81" s="15" t="s">
        <v>133</v>
      </c>
      <c r="D81" s="15" t="s">
        <v>120</v>
      </c>
      <c r="E81" s="15" t="s">
        <v>266</v>
      </c>
      <c r="F81" s="15" t="s">
        <v>189</v>
      </c>
      <c r="G81" s="10">
        <f>H81+I81+J81</f>
        <v>1384.7</v>
      </c>
      <c r="H81" s="10"/>
      <c r="I81" s="10">
        <v>1384.7</v>
      </c>
      <c r="J81" s="10"/>
      <c r="K81" s="10">
        <f>L81+M81+N81</f>
        <v>1382.7</v>
      </c>
      <c r="L81" s="10"/>
      <c r="M81" s="10">
        <v>1382.7</v>
      </c>
      <c r="N81" s="10"/>
      <c r="O81" s="10">
        <f>P81+Q81+R81</f>
        <v>1410.7</v>
      </c>
      <c r="P81" s="82"/>
      <c r="Q81" s="82">
        <v>1410.7</v>
      </c>
      <c r="R81" s="82"/>
    </row>
    <row r="82" spans="1:18" ht="59.25" customHeight="1">
      <c r="A82" s="42" t="s">
        <v>654</v>
      </c>
      <c r="B82" s="15" t="s">
        <v>336</v>
      </c>
      <c r="C82" s="15" t="s">
        <v>133</v>
      </c>
      <c r="D82" s="15" t="s">
        <v>120</v>
      </c>
      <c r="E82" s="15" t="s">
        <v>584</v>
      </c>
      <c r="F82" s="15"/>
      <c r="G82" s="10">
        <f>G83</f>
        <v>100</v>
      </c>
      <c r="H82" s="10">
        <f aca="true" t="shared" si="41" ref="H82:R82">H83</f>
        <v>0</v>
      </c>
      <c r="I82" s="10">
        <f t="shared" si="41"/>
        <v>0</v>
      </c>
      <c r="J82" s="10">
        <f t="shared" si="41"/>
        <v>100</v>
      </c>
      <c r="K82" s="10">
        <f t="shared" si="41"/>
        <v>100</v>
      </c>
      <c r="L82" s="10">
        <f t="shared" si="41"/>
        <v>0</v>
      </c>
      <c r="M82" s="10">
        <f t="shared" si="41"/>
        <v>0</v>
      </c>
      <c r="N82" s="10">
        <f t="shared" si="41"/>
        <v>100</v>
      </c>
      <c r="O82" s="10">
        <f t="shared" si="41"/>
        <v>100</v>
      </c>
      <c r="P82" s="10">
        <f t="shared" si="41"/>
        <v>0</v>
      </c>
      <c r="Q82" s="10">
        <f t="shared" si="41"/>
        <v>0</v>
      </c>
      <c r="R82" s="10">
        <f t="shared" si="41"/>
        <v>100</v>
      </c>
    </row>
    <row r="83" spans="1:18" ht="18.75">
      <c r="A83" s="42" t="s">
        <v>190</v>
      </c>
      <c r="B83" s="15" t="s">
        <v>336</v>
      </c>
      <c r="C83" s="15" t="s">
        <v>133</v>
      </c>
      <c r="D83" s="15" t="s">
        <v>120</v>
      </c>
      <c r="E83" s="15" t="s">
        <v>584</v>
      </c>
      <c r="F83" s="15" t="s">
        <v>189</v>
      </c>
      <c r="G83" s="10">
        <f>H83+J83</f>
        <v>100</v>
      </c>
      <c r="H83" s="10"/>
      <c r="I83" s="10"/>
      <c r="J83" s="10">
        <v>100</v>
      </c>
      <c r="K83" s="10">
        <f>L83+M83+N83</f>
        <v>100</v>
      </c>
      <c r="L83" s="10"/>
      <c r="M83" s="10"/>
      <c r="N83" s="10">
        <v>100</v>
      </c>
      <c r="O83" s="10">
        <f>P83+Q83+R83</f>
        <v>100</v>
      </c>
      <c r="P83" s="82"/>
      <c r="Q83" s="82"/>
      <c r="R83" s="82">
        <v>100</v>
      </c>
    </row>
    <row r="84" spans="1:18" ht="56.25">
      <c r="A84" s="42" t="s">
        <v>455</v>
      </c>
      <c r="B84" s="15" t="s">
        <v>336</v>
      </c>
      <c r="C84" s="15" t="s">
        <v>133</v>
      </c>
      <c r="D84" s="15" t="s">
        <v>120</v>
      </c>
      <c r="E84" s="15" t="s">
        <v>459</v>
      </c>
      <c r="F84" s="15"/>
      <c r="G84" s="10">
        <f>G85</f>
        <v>605.9</v>
      </c>
      <c r="H84" s="10">
        <f aca="true" t="shared" si="42" ref="H84:R84">H85</f>
        <v>0</v>
      </c>
      <c r="I84" s="10">
        <f t="shared" si="42"/>
        <v>605.9</v>
      </c>
      <c r="J84" s="10">
        <f t="shared" si="42"/>
        <v>0</v>
      </c>
      <c r="K84" s="10">
        <f t="shared" si="42"/>
        <v>517</v>
      </c>
      <c r="L84" s="10">
        <f t="shared" si="42"/>
        <v>0</v>
      </c>
      <c r="M84" s="10">
        <f t="shared" si="42"/>
        <v>517</v>
      </c>
      <c r="N84" s="10">
        <f t="shared" si="42"/>
        <v>0</v>
      </c>
      <c r="O84" s="10">
        <f t="shared" si="42"/>
        <v>517</v>
      </c>
      <c r="P84" s="10">
        <f t="shared" si="42"/>
        <v>0</v>
      </c>
      <c r="Q84" s="10">
        <f t="shared" si="42"/>
        <v>517</v>
      </c>
      <c r="R84" s="10">
        <f t="shared" si="42"/>
        <v>0</v>
      </c>
    </row>
    <row r="85" spans="1:18" ht="18.75">
      <c r="A85" s="42" t="s">
        <v>190</v>
      </c>
      <c r="B85" s="15" t="s">
        <v>336</v>
      </c>
      <c r="C85" s="15" t="s">
        <v>133</v>
      </c>
      <c r="D85" s="15" t="s">
        <v>120</v>
      </c>
      <c r="E85" s="15" t="s">
        <v>459</v>
      </c>
      <c r="F85" s="15" t="s">
        <v>189</v>
      </c>
      <c r="G85" s="10">
        <f>H85+I85+J85</f>
        <v>605.9</v>
      </c>
      <c r="H85" s="10"/>
      <c r="I85" s="10">
        <v>605.9</v>
      </c>
      <c r="J85" s="10"/>
      <c r="K85" s="10">
        <f>L85+M85+N85</f>
        <v>517</v>
      </c>
      <c r="L85" s="10"/>
      <c r="M85" s="10">
        <v>517</v>
      </c>
      <c r="N85" s="10"/>
      <c r="O85" s="10">
        <f>P85+Q85+R85</f>
        <v>517</v>
      </c>
      <c r="P85" s="82"/>
      <c r="Q85" s="82">
        <v>517</v>
      </c>
      <c r="R85" s="82"/>
    </row>
    <row r="86" spans="1:18" ht="24" customHeight="1">
      <c r="A86" s="42" t="s">
        <v>366</v>
      </c>
      <c r="B86" s="15" t="s">
        <v>336</v>
      </c>
      <c r="C86" s="15" t="s">
        <v>133</v>
      </c>
      <c r="D86" s="15" t="s">
        <v>120</v>
      </c>
      <c r="E86" s="15" t="s">
        <v>58</v>
      </c>
      <c r="F86" s="15"/>
      <c r="G86" s="10">
        <f>G87+G89+G91</f>
        <v>5351.7</v>
      </c>
      <c r="H86" s="10">
        <f aca="true" t="shared" si="43" ref="H86:O86">H87+H89+H91</f>
        <v>217.8</v>
      </c>
      <c r="I86" s="10">
        <f t="shared" si="43"/>
        <v>5133.9</v>
      </c>
      <c r="J86" s="10">
        <f t="shared" si="43"/>
        <v>0</v>
      </c>
      <c r="K86" s="10">
        <f t="shared" si="43"/>
        <v>4919</v>
      </c>
      <c r="L86" s="10">
        <f t="shared" si="43"/>
        <v>0</v>
      </c>
      <c r="M86" s="10">
        <f t="shared" si="43"/>
        <v>4919</v>
      </c>
      <c r="N86" s="10">
        <f t="shared" si="43"/>
        <v>0</v>
      </c>
      <c r="O86" s="10">
        <f t="shared" si="43"/>
        <v>4991.5</v>
      </c>
      <c r="P86" s="10">
        <f>P87+P89</f>
        <v>0</v>
      </c>
      <c r="Q86" s="10">
        <f>Q87+Q89</f>
        <v>4991.5</v>
      </c>
      <c r="R86" s="10">
        <f>R87+R89</f>
        <v>0</v>
      </c>
    </row>
    <row r="87" spans="1:18" ht="18.75">
      <c r="A87" s="42" t="s">
        <v>191</v>
      </c>
      <c r="B87" s="15" t="s">
        <v>336</v>
      </c>
      <c r="C87" s="15" t="s">
        <v>133</v>
      </c>
      <c r="D87" s="15" t="s">
        <v>120</v>
      </c>
      <c r="E87" s="15" t="s">
        <v>59</v>
      </c>
      <c r="F87" s="15"/>
      <c r="G87" s="10">
        <f>G88</f>
        <v>3995.9</v>
      </c>
      <c r="H87" s="10">
        <f aca="true" t="shared" si="44" ref="H87:R87">H88</f>
        <v>0</v>
      </c>
      <c r="I87" s="10">
        <f t="shared" si="44"/>
        <v>3995.9</v>
      </c>
      <c r="J87" s="10">
        <f t="shared" si="44"/>
        <v>0</v>
      </c>
      <c r="K87" s="10">
        <f t="shared" si="44"/>
        <v>4004.4</v>
      </c>
      <c r="L87" s="10">
        <f t="shared" si="44"/>
        <v>0</v>
      </c>
      <c r="M87" s="10">
        <f t="shared" si="44"/>
        <v>4004.4</v>
      </c>
      <c r="N87" s="10">
        <f t="shared" si="44"/>
        <v>0</v>
      </c>
      <c r="O87" s="10">
        <f t="shared" si="44"/>
        <v>4076.9</v>
      </c>
      <c r="P87" s="10">
        <f t="shared" si="44"/>
        <v>0</v>
      </c>
      <c r="Q87" s="10">
        <f t="shared" si="44"/>
        <v>4076.9</v>
      </c>
      <c r="R87" s="10">
        <f t="shared" si="44"/>
        <v>0</v>
      </c>
    </row>
    <row r="88" spans="1:18" ht="18.75">
      <c r="A88" s="42" t="s">
        <v>190</v>
      </c>
      <c r="B88" s="15" t="s">
        <v>336</v>
      </c>
      <c r="C88" s="15" t="s">
        <v>133</v>
      </c>
      <c r="D88" s="15" t="s">
        <v>120</v>
      </c>
      <c r="E88" s="15" t="s">
        <v>59</v>
      </c>
      <c r="F88" s="15" t="s">
        <v>189</v>
      </c>
      <c r="G88" s="10">
        <f>H88+I88+J88</f>
        <v>3995.9</v>
      </c>
      <c r="H88" s="10"/>
      <c r="I88" s="10">
        <v>3995.9</v>
      </c>
      <c r="J88" s="10"/>
      <c r="K88" s="10">
        <f>L88+M88+N88</f>
        <v>4004.4</v>
      </c>
      <c r="L88" s="10"/>
      <c r="M88" s="10">
        <v>4004.4</v>
      </c>
      <c r="N88" s="10"/>
      <c r="O88" s="10">
        <f>P88+Q88+R88</f>
        <v>4076.9</v>
      </c>
      <c r="P88" s="82"/>
      <c r="Q88" s="82">
        <v>4076.9</v>
      </c>
      <c r="R88" s="82"/>
    </row>
    <row r="89" spans="1:18" ht="56.25">
      <c r="A89" s="42" t="s">
        <v>455</v>
      </c>
      <c r="B89" s="15" t="s">
        <v>336</v>
      </c>
      <c r="C89" s="15" t="s">
        <v>133</v>
      </c>
      <c r="D89" s="15" t="s">
        <v>120</v>
      </c>
      <c r="E89" s="15" t="s">
        <v>460</v>
      </c>
      <c r="F89" s="15"/>
      <c r="G89" s="10">
        <f>G90</f>
        <v>1135.8</v>
      </c>
      <c r="H89" s="10">
        <f aca="true" t="shared" si="45" ref="H89:R89">H90</f>
        <v>0</v>
      </c>
      <c r="I89" s="10">
        <f t="shared" si="45"/>
        <v>1135.8</v>
      </c>
      <c r="J89" s="10">
        <f t="shared" si="45"/>
        <v>0</v>
      </c>
      <c r="K89" s="10">
        <f t="shared" si="45"/>
        <v>914.6</v>
      </c>
      <c r="L89" s="10">
        <f t="shared" si="45"/>
        <v>0</v>
      </c>
      <c r="M89" s="10">
        <f t="shared" si="45"/>
        <v>914.6</v>
      </c>
      <c r="N89" s="10">
        <f t="shared" si="45"/>
        <v>0</v>
      </c>
      <c r="O89" s="10">
        <f t="shared" si="45"/>
        <v>914.6</v>
      </c>
      <c r="P89" s="10">
        <f t="shared" si="45"/>
        <v>0</v>
      </c>
      <c r="Q89" s="10">
        <f t="shared" si="45"/>
        <v>914.6</v>
      </c>
      <c r="R89" s="10">
        <f t="shared" si="45"/>
        <v>0</v>
      </c>
    </row>
    <row r="90" spans="1:18" ht="18.75">
      <c r="A90" s="42" t="s">
        <v>190</v>
      </c>
      <c r="B90" s="15" t="s">
        <v>336</v>
      </c>
      <c r="C90" s="15" t="s">
        <v>133</v>
      </c>
      <c r="D90" s="15" t="s">
        <v>120</v>
      </c>
      <c r="E90" s="15" t="s">
        <v>460</v>
      </c>
      <c r="F90" s="15" t="s">
        <v>189</v>
      </c>
      <c r="G90" s="10">
        <f>H90+I90+J90</f>
        <v>1135.8</v>
      </c>
      <c r="H90" s="10"/>
      <c r="I90" s="10">
        <v>1135.8</v>
      </c>
      <c r="J90" s="10"/>
      <c r="K90" s="10">
        <f>L90+M90+N90</f>
        <v>914.6</v>
      </c>
      <c r="L90" s="10"/>
      <c r="M90" s="10">
        <v>914.6</v>
      </c>
      <c r="N90" s="10"/>
      <c r="O90" s="10">
        <f>P90+Q90+R90</f>
        <v>914.6</v>
      </c>
      <c r="P90" s="82"/>
      <c r="Q90" s="82">
        <v>914.6</v>
      </c>
      <c r="R90" s="82"/>
    </row>
    <row r="91" spans="1:18" ht="56.25">
      <c r="A91" s="42" t="s">
        <v>643</v>
      </c>
      <c r="B91" s="15" t="s">
        <v>336</v>
      </c>
      <c r="C91" s="15" t="s">
        <v>133</v>
      </c>
      <c r="D91" s="15" t="s">
        <v>120</v>
      </c>
      <c r="E91" s="15" t="s">
        <v>664</v>
      </c>
      <c r="F91" s="15"/>
      <c r="G91" s="10">
        <f>G92</f>
        <v>220</v>
      </c>
      <c r="H91" s="10">
        <f aca="true" t="shared" si="46" ref="H91:O91">H92</f>
        <v>217.8</v>
      </c>
      <c r="I91" s="10">
        <f t="shared" si="46"/>
        <v>2.2</v>
      </c>
      <c r="J91" s="10">
        <f t="shared" si="46"/>
        <v>0</v>
      </c>
      <c r="K91" s="10">
        <f t="shared" si="46"/>
        <v>0</v>
      </c>
      <c r="L91" s="10">
        <f t="shared" si="46"/>
        <v>0</v>
      </c>
      <c r="M91" s="10">
        <f t="shared" si="46"/>
        <v>0</v>
      </c>
      <c r="N91" s="10">
        <f t="shared" si="46"/>
        <v>0</v>
      </c>
      <c r="O91" s="10">
        <f t="shared" si="46"/>
        <v>0</v>
      </c>
      <c r="P91" s="82"/>
      <c r="Q91" s="82"/>
      <c r="R91" s="82"/>
    </row>
    <row r="92" spans="1:18" ht="18.75">
      <c r="A92" s="42" t="s">
        <v>190</v>
      </c>
      <c r="B92" s="15" t="s">
        <v>336</v>
      </c>
      <c r="C92" s="15" t="s">
        <v>133</v>
      </c>
      <c r="D92" s="15" t="s">
        <v>120</v>
      </c>
      <c r="E92" s="15" t="s">
        <v>664</v>
      </c>
      <c r="F92" s="15" t="s">
        <v>189</v>
      </c>
      <c r="G92" s="10">
        <f>H92+I92+J92</f>
        <v>220</v>
      </c>
      <c r="H92" s="10">
        <v>217.8</v>
      </c>
      <c r="I92" s="10">
        <v>2.2</v>
      </c>
      <c r="J92" s="10"/>
      <c r="K92" s="10">
        <v>0</v>
      </c>
      <c r="L92" s="10"/>
      <c r="M92" s="10"/>
      <c r="N92" s="10"/>
      <c r="O92" s="10">
        <v>0</v>
      </c>
      <c r="P92" s="82"/>
      <c r="Q92" s="82"/>
      <c r="R92" s="82"/>
    </row>
    <row r="93" spans="1:18" ht="37.5">
      <c r="A93" s="42" t="s">
        <v>683</v>
      </c>
      <c r="B93" s="15" t="s">
        <v>336</v>
      </c>
      <c r="C93" s="15" t="s">
        <v>133</v>
      </c>
      <c r="D93" s="15" t="s">
        <v>120</v>
      </c>
      <c r="E93" s="15" t="s">
        <v>684</v>
      </c>
      <c r="F93" s="15"/>
      <c r="G93" s="10">
        <f>G94</f>
        <v>104.2</v>
      </c>
      <c r="H93" s="10">
        <f aca="true" t="shared" si="47" ref="H93:J94">H94</f>
        <v>104.2</v>
      </c>
      <c r="I93" s="10">
        <f t="shared" si="47"/>
        <v>0</v>
      </c>
      <c r="J93" s="10">
        <f t="shared" si="47"/>
        <v>0</v>
      </c>
      <c r="K93" s="10"/>
      <c r="L93" s="10"/>
      <c r="M93" s="10"/>
      <c r="N93" s="10"/>
      <c r="O93" s="10"/>
      <c r="P93" s="82"/>
      <c r="Q93" s="82"/>
      <c r="R93" s="82"/>
    </row>
    <row r="94" spans="1:18" ht="37.5">
      <c r="A94" s="42" t="s">
        <v>688</v>
      </c>
      <c r="B94" s="15" t="s">
        <v>336</v>
      </c>
      <c r="C94" s="15" t="s">
        <v>133</v>
      </c>
      <c r="D94" s="15" t="s">
        <v>120</v>
      </c>
      <c r="E94" s="15" t="s">
        <v>685</v>
      </c>
      <c r="F94" s="15"/>
      <c r="G94" s="10">
        <f>G95</f>
        <v>104.2</v>
      </c>
      <c r="H94" s="10">
        <f t="shared" si="47"/>
        <v>104.2</v>
      </c>
      <c r="I94" s="10">
        <f t="shared" si="47"/>
        <v>0</v>
      </c>
      <c r="J94" s="10">
        <f t="shared" si="47"/>
        <v>0</v>
      </c>
      <c r="K94" s="10"/>
      <c r="L94" s="10"/>
      <c r="M94" s="10"/>
      <c r="N94" s="10"/>
      <c r="O94" s="10"/>
      <c r="P94" s="82"/>
      <c r="Q94" s="82"/>
      <c r="R94" s="82"/>
    </row>
    <row r="95" spans="1:18" ht="18.75">
      <c r="A95" s="42" t="s">
        <v>190</v>
      </c>
      <c r="B95" s="15" t="s">
        <v>336</v>
      </c>
      <c r="C95" s="15" t="s">
        <v>133</v>
      </c>
      <c r="D95" s="15" t="s">
        <v>120</v>
      </c>
      <c r="E95" s="15" t="s">
        <v>685</v>
      </c>
      <c r="F95" s="15" t="s">
        <v>189</v>
      </c>
      <c r="G95" s="10">
        <f>H95+I95+J95</f>
        <v>104.2</v>
      </c>
      <c r="H95" s="10">
        <v>104.2</v>
      </c>
      <c r="I95" s="10"/>
      <c r="J95" s="10"/>
      <c r="K95" s="10"/>
      <c r="L95" s="10"/>
      <c r="M95" s="10"/>
      <c r="N95" s="10"/>
      <c r="O95" s="10"/>
      <c r="P95" s="82"/>
      <c r="Q95" s="82"/>
      <c r="R95" s="82"/>
    </row>
    <row r="96" spans="1:18" ht="37.5">
      <c r="A96" s="42" t="s">
        <v>203</v>
      </c>
      <c r="B96" s="15" t="s">
        <v>336</v>
      </c>
      <c r="C96" s="15" t="s">
        <v>133</v>
      </c>
      <c r="D96" s="15" t="s">
        <v>120</v>
      </c>
      <c r="E96" s="15" t="s">
        <v>267</v>
      </c>
      <c r="F96" s="15"/>
      <c r="G96" s="10">
        <f>G97</f>
        <v>7714.1</v>
      </c>
      <c r="H96" s="10">
        <f aca="true" t="shared" si="48" ref="H96:R96">H97</f>
        <v>0</v>
      </c>
      <c r="I96" s="10">
        <f t="shared" si="48"/>
        <v>7714.1</v>
      </c>
      <c r="J96" s="10">
        <f t="shared" si="48"/>
        <v>0</v>
      </c>
      <c r="K96" s="10">
        <f t="shared" si="48"/>
        <v>7424.200000000001</v>
      </c>
      <c r="L96" s="10">
        <f t="shared" si="48"/>
        <v>0</v>
      </c>
      <c r="M96" s="10">
        <f t="shared" si="48"/>
        <v>7424.200000000001</v>
      </c>
      <c r="N96" s="10">
        <f t="shared" si="48"/>
        <v>0</v>
      </c>
      <c r="O96" s="10">
        <f t="shared" si="48"/>
        <v>7536.700000000001</v>
      </c>
      <c r="P96" s="10">
        <f t="shared" si="48"/>
        <v>0</v>
      </c>
      <c r="Q96" s="10">
        <f t="shared" si="48"/>
        <v>7536.700000000001</v>
      </c>
      <c r="R96" s="10">
        <f t="shared" si="48"/>
        <v>0</v>
      </c>
    </row>
    <row r="97" spans="1:18" ht="18.75">
      <c r="A97" s="42" t="s">
        <v>60</v>
      </c>
      <c r="B97" s="15" t="s">
        <v>336</v>
      </c>
      <c r="C97" s="15" t="s">
        <v>133</v>
      </c>
      <c r="D97" s="15" t="s">
        <v>120</v>
      </c>
      <c r="E97" s="15" t="s">
        <v>268</v>
      </c>
      <c r="F97" s="15"/>
      <c r="G97" s="10">
        <f>G98+G100</f>
        <v>7714.1</v>
      </c>
      <c r="H97" s="10">
        <f aca="true" t="shared" si="49" ref="H97:R97">H98+H100</f>
        <v>0</v>
      </c>
      <c r="I97" s="10">
        <f t="shared" si="49"/>
        <v>7714.1</v>
      </c>
      <c r="J97" s="10">
        <f t="shared" si="49"/>
        <v>0</v>
      </c>
      <c r="K97" s="10">
        <f t="shared" si="49"/>
        <v>7424.200000000001</v>
      </c>
      <c r="L97" s="10">
        <f t="shared" si="49"/>
        <v>0</v>
      </c>
      <c r="M97" s="10">
        <f t="shared" si="49"/>
        <v>7424.200000000001</v>
      </c>
      <c r="N97" s="10">
        <f t="shared" si="49"/>
        <v>0</v>
      </c>
      <c r="O97" s="10">
        <f t="shared" si="49"/>
        <v>7536.700000000001</v>
      </c>
      <c r="P97" s="10">
        <f t="shared" si="49"/>
        <v>0</v>
      </c>
      <c r="Q97" s="10">
        <f t="shared" si="49"/>
        <v>7536.700000000001</v>
      </c>
      <c r="R97" s="10">
        <f t="shared" si="49"/>
        <v>0</v>
      </c>
    </row>
    <row r="98" spans="1:18" ht="18.75">
      <c r="A98" s="42" t="s">
        <v>191</v>
      </c>
      <c r="B98" s="15" t="s">
        <v>336</v>
      </c>
      <c r="C98" s="15" t="s">
        <v>133</v>
      </c>
      <c r="D98" s="15" t="s">
        <v>120</v>
      </c>
      <c r="E98" s="15" t="s">
        <v>269</v>
      </c>
      <c r="F98" s="15"/>
      <c r="G98" s="10">
        <f>G99</f>
        <v>5890.8</v>
      </c>
      <c r="H98" s="10">
        <f aca="true" t="shared" si="50" ref="H98:R98">H99</f>
        <v>0</v>
      </c>
      <c r="I98" s="10">
        <f t="shared" si="50"/>
        <v>5890.8</v>
      </c>
      <c r="J98" s="10">
        <f t="shared" si="50"/>
        <v>0</v>
      </c>
      <c r="K98" s="10">
        <f t="shared" si="50"/>
        <v>5853.8</v>
      </c>
      <c r="L98" s="10">
        <f t="shared" si="50"/>
        <v>0</v>
      </c>
      <c r="M98" s="10">
        <f t="shared" si="50"/>
        <v>5853.8</v>
      </c>
      <c r="N98" s="10">
        <f t="shared" si="50"/>
        <v>0</v>
      </c>
      <c r="O98" s="10">
        <f t="shared" si="50"/>
        <v>5966.3</v>
      </c>
      <c r="P98" s="10">
        <f t="shared" si="50"/>
        <v>0</v>
      </c>
      <c r="Q98" s="10">
        <f t="shared" si="50"/>
        <v>5966.3</v>
      </c>
      <c r="R98" s="10">
        <f t="shared" si="50"/>
        <v>0</v>
      </c>
    </row>
    <row r="99" spans="1:18" ht="18.75">
      <c r="A99" s="42" t="s">
        <v>190</v>
      </c>
      <c r="B99" s="15" t="s">
        <v>336</v>
      </c>
      <c r="C99" s="15" t="s">
        <v>133</v>
      </c>
      <c r="D99" s="15" t="s">
        <v>120</v>
      </c>
      <c r="E99" s="15" t="s">
        <v>269</v>
      </c>
      <c r="F99" s="15" t="s">
        <v>189</v>
      </c>
      <c r="G99" s="10">
        <f>H99+I99+J99</f>
        <v>5890.8</v>
      </c>
      <c r="H99" s="10"/>
      <c r="I99" s="10">
        <v>5890.8</v>
      </c>
      <c r="J99" s="10"/>
      <c r="K99" s="10">
        <f>L99+M99+N99</f>
        <v>5853.8</v>
      </c>
      <c r="L99" s="10"/>
      <c r="M99" s="10">
        <v>5853.8</v>
      </c>
      <c r="N99" s="10"/>
      <c r="O99" s="10">
        <f>P99+Q99+R99</f>
        <v>5966.3</v>
      </c>
      <c r="P99" s="82"/>
      <c r="Q99" s="82">
        <v>5966.3</v>
      </c>
      <c r="R99" s="82"/>
    </row>
    <row r="100" spans="1:18" ht="56.25">
      <c r="A100" s="42" t="s">
        <v>455</v>
      </c>
      <c r="B100" s="15" t="s">
        <v>336</v>
      </c>
      <c r="C100" s="15" t="s">
        <v>133</v>
      </c>
      <c r="D100" s="15" t="s">
        <v>120</v>
      </c>
      <c r="E100" s="15" t="s">
        <v>461</v>
      </c>
      <c r="F100" s="15"/>
      <c r="G100" s="10">
        <f>G101</f>
        <v>1823.3</v>
      </c>
      <c r="H100" s="10">
        <f aca="true" t="shared" si="51" ref="H100:R100">H101</f>
        <v>0</v>
      </c>
      <c r="I100" s="10">
        <f t="shared" si="51"/>
        <v>1823.3</v>
      </c>
      <c r="J100" s="10">
        <f t="shared" si="51"/>
        <v>0</v>
      </c>
      <c r="K100" s="10">
        <f t="shared" si="51"/>
        <v>1570.4</v>
      </c>
      <c r="L100" s="10">
        <f t="shared" si="51"/>
        <v>0</v>
      </c>
      <c r="M100" s="10">
        <f t="shared" si="51"/>
        <v>1570.4</v>
      </c>
      <c r="N100" s="10">
        <f t="shared" si="51"/>
        <v>0</v>
      </c>
      <c r="O100" s="10">
        <f t="shared" si="51"/>
        <v>1570.4</v>
      </c>
      <c r="P100" s="10">
        <f t="shared" si="51"/>
        <v>0</v>
      </c>
      <c r="Q100" s="10">
        <f t="shared" si="51"/>
        <v>1570.4</v>
      </c>
      <c r="R100" s="10">
        <f t="shared" si="51"/>
        <v>0</v>
      </c>
    </row>
    <row r="101" spans="1:18" ht="18.75">
      <c r="A101" s="42" t="s">
        <v>190</v>
      </c>
      <c r="B101" s="15" t="s">
        <v>336</v>
      </c>
      <c r="C101" s="15" t="s">
        <v>133</v>
      </c>
      <c r="D101" s="15" t="s">
        <v>120</v>
      </c>
      <c r="E101" s="15" t="s">
        <v>461</v>
      </c>
      <c r="F101" s="15" t="s">
        <v>189</v>
      </c>
      <c r="G101" s="10">
        <f>H101+I101+J101</f>
        <v>1823.3</v>
      </c>
      <c r="H101" s="10"/>
      <c r="I101" s="10">
        <v>1823.3</v>
      </c>
      <c r="J101" s="10">
        <v>0</v>
      </c>
      <c r="K101" s="10">
        <f>L101+M101+N101</f>
        <v>1570.4</v>
      </c>
      <c r="L101" s="10"/>
      <c r="M101" s="10">
        <v>1570.4</v>
      </c>
      <c r="N101" s="10"/>
      <c r="O101" s="10">
        <f>P101+Q101+R101</f>
        <v>1570.4</v>
      </c>
      <c r="P101" s="82"/>
      <c r="Q101" s="82">
        <v>1570.4</v>
      </c>
      <c r="R101" s="82"/>
    </row>
    <row r="102" spans="1:18" ht="37.5">
      <c r="A102" s="42" t="s">
        <v>192</v>
      </c>
      <c r="B102" s="15" t="s">
        <v>336</v>
      </c>
      <c r="C102" s="15" t="s">
        <v>133</v>
      </c>
      <c r="D102" s="15" t="s">
        <v>120</v>
      </c>
      <c r="E102" s="15" t="s">
        <v>270</v>
      </c>
      <c r="F102" s="15"/>
      <c r="G102" s="10">
        <f>G103</f>
        <v>16447.399999999998</v>
      </c>
      <c r="H102" s="10">
        <f aca="true" t="shared" si="52" ref="H102:R102">H103</f>
        <v>1712.5</v>
      </c>
      <c r="I102" s="10">
        <f t="shared" si="52"/>
        <v>14734.899999999998</v>
      </c>
      <c r="J102" s="10">
        <f t="shared" si="52"/>
        <v>0</v>
      </c>
      <c r="K102" s="10">
        <f t="shared" si="52"/>
        <v>16121.800000000001</v>
      </c>
      <c r="L102" s="10">
        <f t="shared" si="52"/>
        <v>1712.5</v>
      </c>
      <c r="M102" s="10">
        <f t="shared" si="52"/>
        <v>14409.300000000001</v>
      </c>
      <c r="N102" s="10">
        <f t="shared" si="52"/>
        <v>0</v>
      </c>
      <c r="O102" s="10">
        <f t="shared" si="52"/>
        <v>16327.900000000001</v>
      </c>
      <c r="P102" s="10">
        <f t="shared" si="52"/>
        <v>1712.5</v>
      </c>
      <c r="Q102" s="10">
        <f t="shared" si="52"/>
        <v>14615.400000000001</v>
      </c>
      <c r="R102" s="10">
        <f t="shared" si="52"/>
        <v>0</v>
      </c>
    </row>
    <row r="103" spans="1:18" ht="18.75">
      <c r="A103" s="42" t="s">
        <v>21</v>
      </c>
      <c r="B103" s="15" t="s">
        <v>336</v>
      </c>
      <c r="C103" s="15" t="s">
        <v>133</v>
      </c>
      <c r="D103" s="15" t="s">
        <v>120</v>
      </c>
      <c r="E103" s="15" t="s">
        <v>271</v>
      </c>
      <c r="F103" s="15"/>
      <c r="G103" s="10">
        <f>G104+G108+G110+G112</f>
        <v>16447.399999999998</v>
      </c>
      <c r="H103" s="10">
        <f aca="true" t="shared" si="53" ref="H103:R103">H104+H108+H110+H112</f>
        <v>1712.5</v>
      </c>
      <c r="I103" s="10">
        <f t="shared" si="53"/>
        <v>14734.899999999998</v>
      </c>
      <c r="J103" s="10">
        <f t="shared" si="53"/>
        <v>0</v>
      </c>
      <c r="K103" s="10">
        <f t="shared" si="53"/>
        <v>16121.800000000001</v>
      </c>
      <c r="L103" s="10">
        <f t="shared" si="53"/>
        <v>1712.5</v>
      </c>
      <c r="M103" s="10">
        <f t="shared" si="53"/>
        <v>14409.300000000001</v>
      </c>
      <c r="N103" s="10">
        <f t="shared" si="53"/>
        <v>0</v>
      </c>
      <c r="O103" s="10">
        <f t="shared" si="53"/>
        <v>16327.900000000001</v>
      </c>
      <c r="P103" s="10">
        <f t="shared" si="53"/>
        <v>1712.5</v>
      </c>
      <c r="Q103" s="10">
        <f t="shared" si="53"/>
        <v>14615.400000000001</v>
      </c>
      <c r="R103" s="10">
        <f t="shared" si="53"/>
        <v>0</v>
      </c>
    </row>
    <row r="104" spans="1:18" ht="18.75">
      <c r="A104" s="42" t="s">
        <v>135</v>
      </c>
      <c r="B104" s="15" t="s">
        <v>336</v>
      </c>
      <c r="C104" s="15" t="s">
        <v>133</v>
      </c>
      <c r="D104" s="15" t="s">
        <v>120</v>
      </c>
      <c r="E104" s="15" t="s">
        <v>272</v>
      </c>
      <c r="F104" s="15"/>
      <c r="G104" s="10">
        <f>G105+G106+G107</f>
        <v>11298.699999999999</v>
      </c>
      <c r="H104" s="10">
        <f aca="true" t="shared" si="54" ref="H104:R104">H105+H106+H107</f>
        <v>0</v>
      </c>
      <c r="I104" s="10">
        <f t="shared" si="54"/>
        <v>11298.699999999999</v>
      </c>
      <c r="J104" s="10">
        <f t="shared" si="54"/>
        <v>0</v>
      </c>
      <c r="K104" s="10">
        <f t="shared" si="54"/>
        <v>11511.7</v>
      </c>
      <c r="L104" s="10">
        <f t="shared" si="54"/>
        <v>0</v>
      </c>
      <c r="M104" s="10">
        <f t="shared" si="54"/>
        <v>11511.7</v>
      </c>
      <c r="N104" s="10">
        <f t="shared" si="54"/>
        <v>0</v>
      </c>
      <c r="O104" s="10">
        <f t="shared" si="54"/>
        <v>11717.800000000001</v>
      </c>
      <c r="P104" s="10">
        <f t="shared" si="54"/>
        <v>0</v>
      </c>
      <c r="Q104" s="10">
        <f t="shared" si="54"/>
        <v>11717.800000000001</v>
      </c>
      <c r="R104" s="10">
        <f t="shared" si="54"/>
        <v>0</v>
      </c>
    </row>
    <row r="105" spans="1:18" ht="18.75">
      <c r="A105" s="42" t="s">
        <v>675</v>
      </c>
      <c r="B105" s="15" t="s">
        <v>336</v>
      </c>
      <c r="C105" s="15" t="s">
        <v>133</v>
      </c>
      <c r="D105" s="15" t="s">
        <v>120</v>
      </c>
      <c r="E105" s="15" t="s">
        <v>272</v>
      </c>
      <c r="F105" s="15" t="s">
        <v>152</v>
      </c>
      <c r="G105" s="10">
        <f>H105+I105+J105</f>
        <v>9208.4</v>
      </c>
      <c r="H105" s="10"/>
      <c r="I105" s="10">
        <v>9208.4</v>
      </c>
      <c r="J105" s="10"/>
      <c r="K105" s="10">
        <f>L105+M105+N105</f>
        <v>9841.6</v>
      </c>
      <c r="L105" s="10"/>
      <c r="M105" s="10">
        <v>9841.6</v>
      </c>
      <c r="N105" s="10"/>
      <c r="O105" s="10">
        <f>P105+Q105+R105</f>
        <v>10047.7</v>
      </c>
      <c r="P105" s="82"/>
      <c r="Q105" s="82">
        <v>10047.7</v>
      </c>
      <c r="R105" s="82"/>
    </row>
    <row r="106" spans="1:18" ht="37.5">
      <c r="A106" s="42" t="s">
        <v>92</v>
      </c>
      <c r="B106" s="15" t="s">
        <v>336</v>
      </c>
      <c r="C106" s="15" t="s">
        <v>133</v>
      </c>
      <c r="D106" s="15" t="s">
        <v>120</v>
      </c>
      <c r="E106" s="15" t="s">
        <v>272</v>
      </c>
      <c r="F106" s="15" t="s">
        <v>177</v>
      </c>
      <c r="G106" s="10">
        <f>H106+I106+J106</f>
        <v>2068.9</v>
      </c>
      <c r="H106" s="10"/>
      <c r="I106" s="10">
        <v>2068.9</v>
      </c>
      <c r="J106" s="10"/>
      <c r="K106" s="10">
        <f>L106+M106+N106</f>
        <v>1645.1</v>
      </c>
      <c r="L106" s="10"/>
      <c r="M106" s="10">
        <v>1645.1</v>
      </c>
      <c r="N106" s="10"/>
      <c r="O106" s="10">
        <f>P106+Q106+R106</f>
        <v>1645.1</v>
      </c>
      <c r="P106" s="82"/>
      <c r="Q106" s="82">
        <v>1645.1</v>
      </c>
      <c r="R106" s="82"/>
    </row>
    <row r="107" spans="1:18" ht="18.75">
      <c r="A107" s="42" t="s">
        <v>175</v>
      </c>
      <c r="B107" s="15" t="s">
        <v>336</v>
      </c>
      <c r="C107" s="15" t="s">
        <v>133</v>
      </c>
      <c r="D107" s="15" t="s">
        <v>120</v>
      </c>
      <c r="E107" s="15" t="s">
        <v>272</v>
      </c>
      <c r="F107" s="15" t="s">
        <v>176</v>
      </c>
      <c r="G107" s="10">
        <f>H107+I107+J107</f>
        <v>21.4</v>
      </c>
      <c r="H107" s="10"/>
      <c r="I107" s="10">
        <v>21.4</v>
      </c>
      <c r="J107" s="10"/>
      <c r="K107" s="10">
        <f>L107+M107+N107</f>
        <v>25</v>
      </c>
      <c r="L107" s="10"/>
      <c r="M107" s="10">
        <v>25</v>
      </c>
      <c r="N107" s="10"/>
      <c r="O107" s="10">
        <f>P107+Q107+R107</f>
        <v>25</v>
      </c>
      <c r="P107" s="82"/>
      <c r="Q107" s="82">
        <v>25</v>
      </c>
      <c r="R107" s="82"/>
    </row>
    <row r="108" spans="1:18" ht="56.25">
      <c r="A108" s="42" t="s">
        <v>455</v>
      </c>
      <c r="B108" s="15" t="s">
        <v>336</v>
      </c>
      <c r="C108" s="15" t="s">
        <v>133</v>
      </c>
      <c r="D108" s="15" t="s">
        <v>120</v>
      </c>
      <c r="E108" s="15" t="s">
        <v>462</v>
      </c>
      <c r="F108" s="15"/>
      <c r="G108" s="10">
        <f>G109</f>
        <v>3393.7</v>
      </c>
      <c r="H108" s="10">
        <f aca="true" t="shared" si="55" ref="H108:R108">H109</f>
        <v>0</v>
      </c>
      <c r="I108" s="10">
        <f t="shared" si="55"/>
        <v>3393.7</v>
      </c>
      <c r="J108" s="10">
        <f t="shared" si="55"/>
        <v>0</v>
      </c>
      <c r="K108" s="10">
        <f t="shared" si="55"/>
        <v>2803.4</v>
      </c>
      <c r="L108" s="10">
        <f t="shared" si="55"/>
        <v>0</v>
      </c>
      <c r="M108" s="10">
        <f t="shared" si="55"/>
        <v>2803.4</v>
      </c>
      <c r="N108" s="10">
        <f t="shared" si="55"/>
        <v>0</v>
      </c>
      <c r="O108" s="10">
        <f t="shared" si="55"/>
        <v>2803.4</v>
      </c>
      <c r="P108" s="10">
        <f t="shared" si="55"/>
        <v>0</v>
      </c>
      <c r="Q108" s="10">
        <f t="shared" si="55"/>
        <v>2803.4</v>
      </c>
      <c r="R108" s="10">
        <f t="shared" si="55"/>
        <v>0</v>
      </c>
    </row>
    <row r="109" spans="1:18" ht="18.75">
      <c r="A109" s="42" t="s">
        <v>675</v>
      </c>
      <c r="B109" s="15" t="s">
        <v>336</v>
      </c>
      <c r="C109" s="15" t="s">
        <v>133</v>
      </c>
      <c r="D109" s="15" t="s">
        <v>120</v>
      </c>
      <c r="E109" s="15" t="s">
        <v>462</v>
      </c>
      <c r="F109" s="15" t="s">
        <v>152</v>
      </c>
      <c r="G109" s="10">
        <f>H109+I109+J109</f>
        <v>3393.7</v>
      </c>
      <c r="H109" s="10"/>
      <c r="I109" s="10">
        <v>3393.7</v>
      </c>
      <c r="J109" s="10"/>
      <c r="K109" s="10">
        <f>L109+M109+N109</f>
        <v>2803.4</v>
      </c>
      <c r="L109" s="10"/>
      <c r="M109" s="10">
        <v>2803.4</v>
      </c>
      <c r="N109" s="10"/>
      <c r="O109" s="10">
        <f>P109+Q109+R109</f>
        <v>2803.4</v>
      </c>
      <c r="P109" s="82"/>
      <c r="Q109" s="82">
        <v>2803.4</v>
      </c>
      <c r="R109" s="82"/>
    </row>
    <row r="110" spans="1:18" ht="18.75">
      <c r="A110" s="42" t="s">
        <v>430</v>
      </c>
      <c r="B110" s="15" t="s">
        <v>336</v>
      </c>
      <c r="C110" s="15" t="s">
        <v>133</v>
      </c>
      <c r="D110" s="15" t="s">
        <v>120</v>
      </c>
      <c r="E110" s="15" t="s">
        <v>429</v>
      </c>
      <c r="F110" s="15"/>
      <c r="G110" s="10">
        <f>G111</f>
        <v>340</v>
      </c>
      <c r="H110" s="10">
        <f aca="true" t="shared" si="56" ref="H110:R110">H111</f>
        <v>340</v>
      </c>
      <c r="I110" s="10">
        <f t="shared" si="56"/>
        <v>0</v>
      </c>
      <c r="J110" s="10">
        <f t="shared" si="56"/>
        <v>0</v>
      </c>
      <c r="K110" s="10">
        <f t="shared" si="56"/>
        <v>340</v>
      </c>
      <c r="L110" s="10">
        <f t="shared" si="56"/>
        <v>340</v>
      </c>
      <c r="M110" s="10">
        <f t="shared" si="56"/>
        <v>0</v>
      </c>
      <c r="N110" s="10">
        <f t="shared" si="56"/>
        <v>0</v>
      </c>
      <c r="O110" s="10">
        <f t="shared" si="56"/>
        <v>340</v>
      </c>
      <c r="P110" s="10">
        <f t="shared" si="56"/>
        <v>340</v>
      </c>
      <c r="Q110" s="10">
        <f t="shared" si="56"/>
        <v>0</v>
      </c>
      <c r="R110" s="10">
        <f t="shared" si="56"/>
        <v>0</v>
      </c>
    </row>
    <row r="111" spans="1:18" ht="37.5">
      <c r="A111" s="42" t="s">
        <v>92</v>
      </c>
      <c r="B111" s="15" t="s">
        <v>336</v>
      </c>
      <c r="C111" s="15" t="s">
        <v>133</v>
      </c>
      <c r="D111" s="15" t="s">
        <v>120</v>
      </c>
      <c r="E111" s="15" t="s">
        <v>429</v>
      </c>
      <c r="F111" s="15" t="s">
        <v>177</v>
      </c>
      <c r="G111" s="10">
        <f>H111+I111+J111</f>
        <v>340</v>
      </c>
      <c r="H111" s="10">
        <v>340</v>
      </c>
      <c r="I111" s="10"/>
      <c r="J111" s="10"/>
      <c r="K111" s="10">
        <f>L111+M111+N111</f>
        <v>340</v>
      </c>
      <c r="L111" s="10">
        <v>340</v>
      </c>
      <c r="M111" s="10"/>
      <c r="N111" s="10"/>
      <c r="O111" s="10">
        <f>+R111+Q111+P111</f>
        <v>340</v>
      </c>
      <c r="P111" s="18">
        <v>340</v>
      </c>
      <c r="Q111" s="18"/>
      <c r="R111" s="18"/>
    </row>
    <row r="112" spans="1:18" ht="37.5">
      <c r="A112" s="42" t="s">
        <v>505</v>
      </c>
      <c r="B112" s="15" t="s">
        <v>336</v>
      </c>
      <c r="C112" s="15" t="s">
        <v>133</v>
      </c>
      <c r="D112" s="15" t="s">
        <v>120</v>
      </c>
      <c r="E112" s="15" t="s">
        <v>515</v>
      </c>
      <c r="F112" s="15"/>
      <c r="G112" s="10">
        <f>G113</f>
        <v>1415</v>
      </c>
      <c r="H112" s="10">
        <f aca="true" t="shared" si="57" ref="H112:R112">H113</f>
        <v>1372.5</v>
      </c>
      <c r="I112" s="10">
        <f t="shared" si="57"/>
        <v>42.5</v>
      </c>
      <c r="J112" s="10">
        <f t="shared" si="57"/>
        <v>0</v>
      </c>
      <c r="K112" s="10">
        <f t="shared" si="57"/>
        <v>1466.7</v>
      </c>
      <c r="L112" s="10">
        <f t="shared" si="57"/>
        <v>1372.5</v>
      </c>
      <c r="M112" s="10">
        <f t="shared" si="57"/>
        <v>94.2</v>
      </c>
      <c r="N112" s="10">
        <f t="shared" si="57"/>
        <v>0</v>
      </c>
      <c r="O112" s="10">
        <f t="shared" si="57"/>
        <v>1466.7</v>
      </c>
      <c r="P112" s="10">
        <f t="shared" si="57"/>
        <v>1372.5</v>
      </c>
      <c r="Q112" s="10">
        <f t="shared" si="57"/>
        <v>94.2</v>
      </c>
      <c r="R112" s="10">
        <f t="shared" si="57"/>
        <v>0</v>
      </c>
    </row>
    <row r="113" spans="1:18" ht="37.5">
      <c r="A113" s="42" t="s">
        <v>92</v>
      </c>
      <c r="B113" s="15" t="s">
        <v>336</v>
      </c>
      <c r="C113" s="15" t="s">
        <v>133</v>
      </c>
      <c r="D113" s="15" t="s">
        <v>120</v>
      </c>
      <c r="E113" s="15" t="s">
        <v>516</v>
      </c>
      <c r="F113" s="15" t="s">
        <v>177</v>
      </c>
      <c r="G113" s="10">
        <f>H113+I113+J113</f>
        <v>1415</v>
      </c>
      <c r="H113" s="10">
        <v>1372.5</v>
      </c>
      <c r="I113" s="10">
        <v>42.5</v>
      </c>
      <c r="J113" s="10"/>
      <c r="K113" s="10">
        <f>L113+M113+N113</f>
        <v>1466.7</v>
      </c>
      <c r="L113" s="97">
        <v>1372.5</v>
      </c>
      <c r="M113" s="10">
        <v>94.2</v>
      </c>
      <c r="N113" s="10"/>
      <c r="O113" s="10">
        <f>P113+Q113+R113</f>
        <v>1466.7</v>
      </c>
      <c r="P113" s="87">
        <v>1372.5</v>
      </c>
      <c r="Q113" s="87">
        <v>94.2</v>
      </c>
      <c r="R113" s="87"/>
    </row>
    <row r="114" spans="1:18" ht="37.5">
      <c r="A114" s="42" t="s">
        <v>414</v>
      </c>
      <c r="B114" s="15" t="s">
        <v>336</v>
      </c>
      <c r="C114" s="15" t="s">
        <v>133</v>
      </c>
      <c r="D114" s="15" t="s">
        <v>120</v>
      </c>
      <c r="E114" s="15" t="s">
        <v>273</v>
      </c>
      <c r="F114" s="15"/>
      <c r="G114" s="10">
        <f>G115</f>
        <v>3536.3</v>
      </c>
      <c r="H114" s="10">
        <f aca="true" t="shared" si="58" ref="H114:R114">H115</f>
        <v>0</v>
      </c>
      <c r="I114" s="10">
        <f t="shared" si="58"/>
        <v>3536.3</v>
      </c>
      <c r="J114" s="10">
        <f t="shared" si="58"/>
        <v>0</v>
      </c>
      <c r="K114" s="10">
        <f t="shared" si="58"/>
        <v>3451.1</v>
      </c>
      <c r="L114" s="10">
        <f t="shared" si="58"/>
        <v>0</v>
      </c>
      <c r="M114" s="10">
        <f t="shared" si="58"/>
        <v>3451.1</v>
      </c>
      <c r="N114" s="10">
        <f t="shared" si="58"/>
        <v>0</v>
      </c>
      <c r="O114" s="10">
        <f t="shared" si="58"/>
        <v>3505</v>
      </c>
      <c r="P114" s="10">
        <f t="shared" si="58"/>
        <v>0</v>
      </c>
      <c r="Q114" s="10">
        <f t="shared" si="58"/>
        <v>3505</v>
      </c>
      <c r="R114" s="10">
        <f t="shared" si="58"/>
        <v>0</v>
      </c>
    </row>
    <row r="115" spans="1:18" ht="37.5">
      <c r="A115" s="42" t="s">
        <v>375</v>
      </c>
      <c r="B115" s="15" t="s">
        <v>336</v>
      </c>
      <c r="C115" s="15" t="s">
        <v>133</v>
      </c>
      <c r="D115" s="15" t="s">
        <v>120</v>
      </c>
      <c r="E115" s="15" t="s">
        <v>274</v>
      </c>
      <c r="F115" s="15"/>
      <c r="G115" s="10">
        <f>G116+G118</f>
        <v>3536.3</v>
      </c>
      <c r="H115" s="10">
        <f aca="true" t="shared" si="59" ref="H115:R115">H116+H118</f>
        <v>0</v>
      </c>
      <c r="I115" s="10">
        <f t="shared" si="59"/>
        <v>3536.3</v>
      </c>
      <c r="J115" s="10">
        <f t="shared" si="59"/>
        <v>0</v>
      </c>
      <c r="K115" s="10">
        <f t="shared" si="59"/>
        <v>3451.1</v>
      </c>
      <c r="L115" s="10">
        <f t="shared" si="59"/>
        <v>0</v>
      </c>
      <c r="M115" s="10">
        <f t="shared" si="59"/>
        <v>3451.1</v>
      </c>
      <c r="N115" s="10">
        <f t="shared" si="59"/>
        <v>0</v>
      </c>
      <c r="O115" s="10">
        <f t="shared" si="59"/>
        <v>3505</v>
      </c>
      <c r="P115" s="10">
        <f t="shared" si="59"/>
        <v>0</v>
      </c>
      <c r="Q115" s="10">
        <f t="shared" si="59"/>
        <v>3505</v>
      </c>
      <c r="R115" s="10">
        <f t="shared" si="59"/>
        <v>0</v>
      </c>
    </row>
    <row r="116" spans="1:18" ht="18.75">
      <c r="A116" s="42" t="s">
        <v>374</v>
      </c>
      <c r="B116" s="15" t="s">
        <v>336</v>
      </c>
      <c r="C116" s="15" t="s">
        <v>133</v>
      </c>
      <c r="D116" s="15" t="s">
        <v>120</v>
      </c>
      <c r="E116" s="15" t="s">
        <v>373</v>
      </c>
      <c r="F116" s="15"/>
      <c r="G116" s="10">
        <f>G117</f>
        <v>2807.3</v>
      </c>
      <c r="H116" s="10">
        <f aca="true" t="shared" si="60" ref="H116:R116">H117</f>
        <v>0</v>
      </c>
      <c r="I116" s="10">
        <f t="shared" si="60"/>
        <v>2807.3</v>
      </c>
      <c r="J116" s="10">
        <f t="shared" si="60"/>
        <v>0</v>
      </c>
      <c r="K116" s="10">
        <f t="shared" si="60"/>
        <v>2840.6</v>
      </c>
      <c r="L116" s="10">
        <f t="shared" si="60"/>
        <v>0</v>
      </c>
      <c r="M116" s="10">
        <f t="shared" si="60"/>
        <v>2840.6</v>
      </c>
      <c r="N116" s="10">
        <f t="shared" si="60"/>
        <v>0</v>
      </c>
      <c r="O116" s="10">
        <f t="shared" si="60"/>
        <v>2894.5</v>
      </c>
      <c r="P116" s="10">
        <f t="shared" si="60"/>
        <v>0</v>
      </c>
      <c r="Q116" s="10">
        <f t="shared" si="60"/>
        <v>2894.5</v>
      </c>
      <c r="R116" s="10">
        <f t="shared" si="60"/>
        <v>0</v>
      </c>
    </row>
    <row r="117" spans="1:18" ht="18.75">
      <c r="A117" s="42" t="s">
        <v>190</v>
      </c>
      <c r="B117" s="15" t="s">
        <v>336</v>
      </c>
      <c r="C117" s="15" t="s">
        <v>133</v>
      </c>
      <c r="D117" s="15" t="s">
        <v>120</v>
      </c>
      <c r="E117" s="15" t="s">
        <v>373</v>
      </c>
      <c r="F117" s="15" t="s">
        <v>189</v>
      </c>
      <c r="G117" s="10">
        <f>H117+I117+J117</f>
        <v>2807.3</v>
      </c>
      <c r="H117" s="10"/>
      <c r="I117" s="10">
        <v>2807.3</v>
      </c>
      <c r="J117" s="10"/>
      <c r="K117" s="10">
        <f>L117+M117+N117</f>
        <v>2840.6</v>
      </c>
      <c r="L117" s="10"/>
      <c r="M117" s="10">
        <v>2840.6</v>
      </c>
      <c r="N117" s="10"/>
      <c r="O117" s="10">
        <f>P117+Q117+R117</f>
        <v>2894.5</v>
      </c>
      <c r="P117" s="82"/>
      <c r="Q117" s="82">
        <v>2894.5</v>
      </c>
      <c r="R117" s="82"/>
    </row>
    <row r="118" spans="1:18" ht="56.25">
      <c r="A118" s="42" t="s">
        <v>455</v>
      </c>
      <c r="B118" s="15" t="s">
        <v>336</v>
      </c>
      <c r="C118" s="15" t="s">
        <v>133</v>
      </c>
      <c r="D118" s="15" t="s">
        <v>120</v>
      </c>
      <c r="E118" s="15" t="s">
        <v>463</v>
      </c>
      <c r="F118" s="15"/>
      <c r="G118" s="10">
        <f>G119</f>
        <v>729</v>
      </c>
      <c r="H118" s="10">
        <f aca="true" t="shared" si="61" ref="H118:R118">H119</f>
        <v>0</v>
      </c>
      <c r="I118" s="10">
        <f t="shared" si="61"/>
        <v>729</v>
      </c>
      <c r="J118" s="10">
        <f t="shared" si="61"/>
        <v>0</v>
      </c>
      <c r="K118" s="10">
        <f t="shared" si="61"/>
        <v>610.5</v>
      </c>
      <c r="L118" s="10">
        <f t="shared" si="61"/>
        <v>0</v>
      </c>
      <c r="M118" s="10">
        <f t="shared" si="61"/>
        <v>610.5</v>
      </c>
      <c r="N118" s="10">
        <f t="shared" si="61"/>
        <v>0</v>
      </c>
      <c r="O118" s="10">
        <f t="shared" si="61"/>
        <v>610.5</v>
      </c>
      <c r="P118" s="10">
        <f t="shared" si="61"/>
        <v>0</v>
      </c>
      <c r="Q118" s="10">
        <f t="shared" si="61"/>
        <v>610.5</v>
      </c>
      <c r="R118" s="10">
        <f t="shared" si="61"/>
        <v>0</v>
      </c>
    </row>
    <row r="119" spans="1:18" ht="18.75">
      <c r="A119" s="42" t="s">
        <v>190</v>
      </c>
      <c r="B119" s="15" t="s">
        <v>336</v>
      </c>
      <c r="C119" s="15" t="s">
        <v>133</v>
      </c>
      <c r="D119" s="15" t="s">
        <v>120</v>
      </c>
      <c r="E119" s="15" t="s">
        <v>463</v>
      </c>
      <c r="F119" s="15" t="s">
        <v>189</v>
      </c>
      <c r="G119" s="10">
        <f>H119+I119+J119</f>
        <v>729</v>
      </c>
      <c r="H119" s="10"/>
      <c r="I119" s="10">
        <v>729</v>
      </c>
      <c r="J119" s="10"/>
      <c r="K119" s="10">
        <f>L119+M119+N119</f>
        <v>610.5</v>
      </c>
      <c r="L119" s="10"/>
      <c r="M119" s="10">
        <v>610.5</v>
      </c>
      <c r="N119" s="10"/>
      <c r="O119" s="10">
        <f>P119+Q119+R119</f>
        <v>610.5</v>
      </c>
      <c r="P119" s="82"/>
      <c r="Q119" s="82">
        <v>610.5</v>
      </c>
      <c r="R119" s="82"/>
    </row>
    <row r="120" spans="1:18" ht="18.75">
      <c r="A120" s="42" t="s">
        <v>161</v>
      </c>
      <c r="B120" s="15" t="s">
        <v>336</v>
      </c>
      <c r="C120" s="15" t="s">
        <v>133</v>
      </c>
      <c r="D120" s="15" t="s">
        <v>121</v>
      </c>
      <c r="E120" s="15"/>
      <c r="F120" s="15"/>
      <c r="G120" s="10">
        <f>G121+G129+G134</f>
        <v>1310.2000000000003</v>
      </c>
      <c r="H120" s="10">
        <f>H121+H129+H134</f>
        <v>74.4</v>
      </c>
      <c r="I120" s="10">
        <f>I121+I129+I134</f>
        <v>1235.8000000000002</v>
      </c>
      <c r="J120" s="10">
        <f>J121+J129+J134</f>
        <v>0</v>
      </c>
      <c r="K120" s="10">
        <f aca="true" t="shared" si="62" ref="K120:R120">K121+K129</f>
        <v>1151.7</v>
      </c>
      <c r="L120" s="10">
        <f t="shared" si="62"/>
        <v>0</v>
      </c>
      <c r="M120" s="10">
        <f t="shared" si="62"/>
        <v>1151.7</v>
      </c>
      <c r="N120" s="10">
        <f t="shared" si="62"/>
        <v>0</v>
      </c>
      <c r="O120" s="10">
        <f t="shared" si="62"/>
        <v>1151.7</v>
      </c>
      <c r="P120" s="10">
        <f t="shared" si="62"/>
        <v>0</v>
      </c>
      <c r="Q120" s="10">
        <f t="shared" si="62"/>
        <v>1151.7</v>
      </c>
      <c r="R120" s="10">
        <f t="shared" si="62"/>
        <v>0</v>
      </c>
    </row>
    <row r="121" spans="1:18" ht="37.5">
      <c r="A121" s="42" t="s">
        <v>626</v>
      </c>
      <c r="B121" s="15" t="s">
        <v>336</v>
      </c>
      <c r="C121" s="15" t="s">
        <v>133</v>
      </c>
      <c r="D121" s="15" t="s">
        <v>121</v>
      </c>
      <c r="E121" s="15" t="s">
        <v>263</v>
      </c>
      <c r="F121" s="15"/>
      <c r="G121" s="10">
        <f>G122</f>
        <v>1228.8000000000002</v>
      </c>
      <c r="H121" s="10">
        <f aca="true" t="shared" si="63" ref="H121:J122">H122</f>
        <v>0</v>
      </c>
      <c r="I121" s="10">
        <f t="shared" si="63"/>
        <v>1228.8000000000002</v>
      </c>
      <c r="J121" s="10">
        <f t="shared" si="63"/>
        <v>0</v>
      </c>
      <c r="K121" s="10">
        <f aca="true" t="shared" si="64" ref="K121:R122">K122</f>
        <v>1144.7</v>
      </c>
      <c r="L121" s="10">
        <f t="shared" si="64"/>
        <v>0</v>
      </c>
      <c r="M121" s="10">
        <f t="shared" si="64"/>
        <v>1144.7</v>
      </c>
      <c r="N121" s="10">
        <f t="shared" si="64"/>
        <v>0</v>
      </c>
      <c r="O121" s="10">
        <f t="shared" si="64"/>
        <v>1144.7</v>
      </c>
      <c r="P121" s="10">
        <f t="shared" si="64"/>
        <v>0</v>
      </c>
      <c r="Q121" s="10">
        <f t="shared" si="64"/>
        <v>1144.7</v>
      </c>
      <c r="R121" s="10">
        <f t="shared" si="64"/>
        <v>0</v>
      </c>
    </row>
    <row r="122" spans="1:18" ht="37.5">
      <c r="A122" s="42" t="s">
        <v>223</v>
      </c>
      <c r="B122" s="15" t="s">
        <v>336</v>
      </c>
      <c r="C122" s="15" t="s">
        <v>133</v>
      </c>
      <c r="D122" s="15" t="s">
        <v>121</v>
      </c>
      <c r="E122" s="15" t="s">
        <v>370</v>
      </c>
      <c r="F122" s="15"/>
      <c r="G122" s="10">
        <f>G123</f>
        <v>1228.8000000000002</v>
      </c>
      <c r="H122" s="10">
        <f t="shared" si="63"/>
        <v>0</v>
      </c>
      <c r="I122" s="10">
        <f t="shared" si="63"/>
        <v>1228.8000000000002</v>
      </c>
      <c r="J122" s="10">
        <f t="shared" si="63"/>
        <v>0</v>
      </c>
      <c r="K122" s="10">
        <f t="shared" si="64"/>
        <v>1144.7</v>
      </c>
      <c r="L122" s="10">
        <f t="shared" si="64"/>
        <v>0</v>
      </c>
      <c r="M122" s="10">
        <f t="shared" si="64"/>
        <v>1144.7</v>
      </c>
      <c r="N122" s="10">
        <f t="shared" si="64"/>
        <v>0</v>
      </c>
      <c r="O122" s="10">
        <f t="shared" si="64"/>
        <v>1144.7</v>
      </c>
      <c r="P122" s="10">
        <f t="shared" si="64"/>
        <v>0</v>
      </c>
      <c r="Q122" s="10">
        <f t="shared" si="64"/>
        <v>1144.7</v>
      </c>
      <c r="R122" s="10">
        <f t="shared" si="64"/>
        <v>0</v>
      </c>
    </row>
    <row r="123" spans="1:18" ht="42.75" customHeight="1">
      <c r="A123" s="42" t="s">
        <v>335</v>
      </c>
      <c r="B123" s="15" t="s">
        <v>336</v>
      </c>
      <c r="C123" s="15" t="s">
        <v>133</v>
      </c>
      <c r="D123" s="15" t="s">
        <v>121</v>
      </c>
      <c r="E123" s="15" t="s">
        <v>371</v>
      </c>
      <c r="F123" s="15"/>
      <c r="G123" s="10">
        <f>G124+G127</f>
        <v>1228.8000000000002</v>
      </c>
      <c r="H123" s="10">
        <f>H124+H127</f>
        <v>0</v>
      </c>
      <c r="I123" s="10">
        <f>I124+I127</f>
        <v>1228.8000000000002</v>
      </c>
      <c r="J123" s="10">
        <f>J124+J127</f>
        <v>0</v>
      </c>
      <c r="K123" s="10">
        <f aca="true" t="shared" si="65" ref="K123:R123">K124+K127</f>
        <v>1144.7</v>
      </c>
      <c r="L123" s="10">
        <f t="shared" si="65"/>
        <v>0</v>
      </c>
      <c r="M123" s="10">
        <f t="shared" si="65"/>
        <v>1144.7</v>
      </c>
      <c r="N123" s="10">
        <f t="shared" si="65"/>
        <v>0</v>
      </c>
      <c r="O123" s="10">
        <f t="shared" si="65"/>
        <v>1144.7</v>
      </c>
      <c r="P123" s="10">
        <f t="shared" si="65"/>
        <v>0</v>
      </c>
      <c r="Q123" s="10">
        <f t="shared" si="65"/>
        <v>1144.7</v>
      </c>
      <c r="R123" s="10">
        <f t="shared" si="65"/>
        <v>0</v>
      </c>
    </row>
    <row r="124" spans="1:18" ht="18.75">
      <c r="A124" s="42" t="s">
        <v>188</v>
      </c>
      <c r="B124" s="15" t="s">
        <v>336</v>
      </c>
      <c r="C124" s="15" t="s">
        <v>133</v>
      </c>
      <c r="D124" s="15" t="s">
        <v>121</v>
      </c>
      <c r="E124" s="15" t="s">
        <v>372</v>
      </c>
      <c r="F124" s="15"/>
      <c r="G124" s="10">
        <f>G125+G126</f>
        <v>941.4000000000001</v>
      </c>
      <c r="H124" s="10">
        <f>H125+H126</f>
        <v>0</v>
      </c>
      <c r="I124" s="10">
        <f>I125+I126</f>
        <v>941.4000000000001</v>
      </c>
      <c r="J124" s="10">
        <f>J125+J126</f>
        <v>0</v>
      </c>
      <c r="K124" s="10">
        <f aca="true" t="shared" si="66" ref="K124:R124">K125+K126</f>
        <v>890.2</v>
      </c>
      <c r="L124" s="10">
        <f t="shared" si="66"/>
        <v>0</v>
      </c>
      <c r="M124" s="10">
        <f t="shared" si="66"/>
        <v>890.2</v>
      </c>
      <c r="N124" s="10">
        <f t="shared" si="66"/>
        <v>0</v>
      </c>
      <c r="O124" s="10">
        <f t="shared" si="66"/>
        <v>890.2</v>
      </c>
      <c r="P124" s="10">
        <f t="shared" si="66"/>
        <v>0</v>
      </c>
      <c r="Q124" s="10">
        <f t="shared" si="66"/>
        <v>890.2</v>
      </c>
      <c r="R124" s="10">
        <f t="shared" si="66"/>
        <v>0</v>
      </c>
    </row>
    <row r="125" spans="1:18" ht="27.75" customHeight="1">
      <c r="A125" s="42" t="s">
        <v>173</v>
      </c>
      <c r="B125" s="15" t="s">
        <v>336</v>
      </c>
      <c r="C125" s="15" t="s">
        <v>133</v>
      </c>
      <c r="D125" s="15" t="s">
        <v>121</v>
      </c>
      <c r="E125" s="15" t="s">
        <v>372</v>
      </c>
      <c r="F125" s="15" t="s">
        <v>174</v>
      </c>
      <c r="G125" s="10">
        <f>H125+I125+J125</f>
        <v>835.7</v>
      </c>
      <c r="H125" s="10"/>
      <c r="I125" s="10">
        <v>835.7</v>
      </c>
      <c r="J125" s="10"/>
      <c r="K125" s="10">
        <f>L125+M125+N125</f>
        <v>824.5</v>
      </c>
      <c r="L125" s="10"/>
      <c r="M125" s="10">
        <v>824.5</v>
      </c>
      <c r="N125" s="10"/>
      <c r="O125" s="10">
        <f>P125+Q125+R125</f>
        <v>824.5</v>
      </c>
      <c r="P125" s="82"/>
      <c r="Q125" s="10">
        <v>824.5</v>
      </c>
      <c r="R125" s="82"/>
    </row>
    <row r="126" spans="1:18" ht="37.5">
      <c r="A126" s="42" t="s">
        <v>92</v>
      </c>
      <c r="B126" s="15" t="s">
        <v>336</v>
      </c>
      <c r="C126" s="15" t="s">
        <v>133</v>
      </c>
      <c r="D126" s="15" t="s">
        <v>121</v>
      </c>
      <c r="E126" s="15" t="s">
        <v>372</v>
      </c>
      <c r="F126" s="15" t="s">
        <v>177</v>
      </c>
      <c r="G126" s="10">
        <f>H126+I126+J126</f>
        <v>105.7</v>
      </c>
      <c r="H126" s="10"/>
      <c r="I126" s="10">
        <v>105.7</v>
      </c>
      <c r="J126" s="10"/>
      <c r="K126" s="10">
        <f>L126+M126+N126</f>
        <v>65.7</v>
      </c>
      <c r="L126" s="10"/>
      <c r="M126" s="10">
        <v>65.7</v>
      </c>
      <c r="N126" s="10"/>
      <c r="O126" s="10">
        <f>P126+Q126+R126</f>
        <v>65.7</v>
      </c>
      <c r="P126" s="82"/>
      <c r="Q126" s="10">
        <v>65.7</v>
      </c>
      <c r="R126" s="82"/>
    </row>
    <row r="127" spans="1:18" ht="56.25">
      <c r="A127" s="42" t="s">
        <v>455</v>
      </c>
      <c r="B127" s="15" t="s">
        <v>336</v>
      </c>
      <c r="C127" s="15" t="s">
        <v>133</v>
      </c>
      <c r="D127" s="15" t="s">
        <v>121</v>
      </c>
      <c r="E127" s="15" t="s">
        <v>467</v>
      </c>
      <c r="F127" s="15"/>
      <c r="G127" s="10">
        <f>G128</f>
        <v>287.4</v>
      </c>
      <c r="H127" s="10">
        <f aca="true" t="shared" si="67" ref="H127:R127">H128</f>
        <v>0</v>
      </c>
      <c r="I127" s="10">
        <f t="shared" si="67"/>
        <v>287.4</v>
      </c>
      <c r="J127" s="10">
        <f t="shared" si="67"/>
        <v>0</v>
      </c>
      <c r="K127" s="10">
        <f t="shared" si="67"/>
        <v>254.5</v>
      </c>
      <c r="L127" s="10">
        <f t="shared" si="67"/>
        <v>0</v>
      </c>
      <c r="M127" s="10">
        <f t="shared" si="67"/>
        <v>254.5</v>
      </c>
      <c r="N127" s="10">
        <f t="shared" si="67"/>
        <v>0</v>
      </c>
      <c r="O127" s="10">
        <f t="shared" si="67"/>
        <v>254.5</v>
      </c>
      <c r="P127" s="10">
        <f t="shared" si="67"/>
        <v>0</v>
      </c>
      <c r="Q127" s="10">
        <f t="shared" si="67"/>
        <v>254.5</v>
      </c>
      <c r="R127" s="10">
        <f t="shared" si="67"/>
        <v>0</v>
      </c>
    </row>
    <row r="128" spans="1:18" ht="25.5" customHeight="1">
      <c r="A128" s="42" t="s">
        <v>173</v>
      </c>
      <c r="B128" s="15" t="s">
        <v>336</v>
      </c>
      <c r="C128" s="15" t="s">
        <v>133</v>
      </c>
      <c r="D128" s="15" t="s">
        <v>121</v>
      </c>
      <c r="E128" s="15" t="s">
        <v>467</v>
      </c>
      <c r="F128" s="15" t="s">
        <v>174</v>
      </c>
      <c r="G128" s="10">
        <f>H128+I128+J128</f>
        <v>287.4</v>
      </c>
      <c r="H128" s="10"/>
      <c r="I128" s="10">
        <v>287.4</v>
      </c>
      <c r="J128" s="10"/>
      <c r="K128" s="10">
        <f>L128+M128+N128</f>
        <v>254.5</v>
      </c>
      <c r="L128" s="10"/>
      <c r="M128" s="10">
        <v>254.5</v>
      </c>
      <c r="N128" s="10"/>
      <c r="O128" s="10">
        <f>P128+Q128+R128</f>
        <v>254.5</v>
      </c>
      <c r="P128" s="82"/>
      <c r="Q128" s="82">
        <v>254.5</v>
      </c>
      <c r="R128" s="82"/>
    </row>
    <row r="129" spans="1:18" ht="56.25">
      <c r="A129" s="42" t="s">
        <v>538</v>
      </c>
      <c r="B129" s="15" t="s">
        <v>336</v>
      </c>
      <c r="C129" s="15" t="s">
        <v>133</v>
      </c>
      <c r="D129" s="15" t="s">
        <v>121</v>
      </c>
      <c r="E129" s="15" t="s">
        <v>246</v>
      </c>
      <c r="F129" s="15"/>
      <c r="G129" s="10">
        <f>G130</f>
        <v>7</v>
      </c>
      <c r="H129" s="10">
        <f aca="true" t="shared" si="68" ref="H129:Q132">H130</f>
        <v>0</v>
      </c>
      <c r="I129" s="10">
        <f t="shared" si="68"/>
        <v>7</v>
      </c>
      <c r="J129" s="10">
        <f t="shared" si="68"/>
        <v>0</v>
      </c>
      <c r="K129" s="10">
        <f t="shared" si="68"/>
        <v>7</v>
      </c>
      <c r="L129" s="10">
        <f t="shared" si="68"/>
        <v>0</v>
      </c>
      <c r="M129" s="10">
        <f t="shared" si="68"/>
        <v>7</v>
      </c>
      <c r="N129" s="10">
        <f t="shared" si="68"/>
        <v>0</v>
      </c>
      <c r="O129" s="10">
        <f t="shared" si="68"/>
        <v>7</v>
      </c>
      <c r="P129" s="10">
        <f t="shared" si="68"/>
        <v>0</v>
      </c>
      <c r="Q129" s="10">
        <f t="shared" si="68"/>
        <v>7</v>
      </c>
      <c r="R129" s="10">
        <f>R130</f>
        <v>0</v>
      </c>
    </row>
    <row r="130" spans="1:18" ht="56.25">
      <c r="A130" s="42" t="s">
        <v>362</v>
      </c>
      <c r="B130" s="15" t="s">
        <v>336</v>
      </c>
      <c r="C130" s="15" t="s">
        <v>133</v>
      </c>
      <c r="D130" s="15" t="s">
        <v>121</v>
      </c>
      <c r="E130" s="15" t="s">
        <v>65</v>
      </c>
      <c r="F130" s="15"/>
      <c r="G130" s="10">
        <f>G131</f>
        <v>7</v>
      </c>
      <c r="H130" s="10">
        <f t="shared" si="68"/>
        <v>0</v>
      </c>
      <c r="I130" s="10">
        <f t="shared" si="68"/>
        <v>7</v>
      </c>
      <c r="J130" s="10">
        <f t="shared" si="68"/>
        <v>0</v>
      </c>
      <c r="K130" s="10">
        <f t="shared" si="68"/>
        <v>7</v>
      </c>
      <c r="L130" s="10">
        <f t="shared" si="68"/>
        <v>0</v>
      </c>
      <c r="M130" s="10">
        <f t="shared" si="68"/>
        <v>7</v>
      </c>
      <c r="N130" s="10">
        <f t="shared" si="68"/>
        <v>0</v>
      </c>
      <c r="O130" s="10">
        <f t="shared" si="68"/>
        <v>7</v>
      </c>
      <c r="P130" s="10">
        <f t="shared" si="68"/>
        <v>0</v>
      </c>
      <c r="Q130" s="10">
        <f t="shared" si="68"/>
        <v>7</v>
      </c>
      <c r="R130" s="10">
        <f>R131</f>
        <v>0</v>
      </c>
    </row>
    <row r="131" spans="1:18" ht="56.25">
      <c r="A131" s="42" t="s">
        <v>321</v>
      </c>
      <c r="B131" s="15" t="s">
        <v>336</v>
      </c>
      <c r="C131" s="15" t="s">
        <v>133</v>
      </c>
      <c r="D131" s="15" t="s">
        <v>121</v>
      </c>
      <c r="E131" s="15" t="s">
        <v>537</v>
      </c>
      <c r="F131" s="15"/>
      <c r="G131" s="10">
        <f>G132</f>
        <v>7</v>
      </c>
      <c r="H131" s="10">
        <f t="shared" si="68"/>
        <v>0</v>
      </c>
      <c r="I131" s="10">
        <f t="shared" si="68"/>
        <v>7</v>
      </c>
      <c r="J131" s="10">
        <f t="shared" si="68"/>
        <v>0</v>
      </c>
      <c r="K131" s="10">
        <f t="shared" si="68"/>
        <v>7</v>
      </c>
      <c r="L131" s="10">
        <f t="shared" si="68"/>
        <v>0</v>
      </c>
      <c r="M131" s="10">
        <f t="shared" si="68"/>
        <v>7</v>
      </c>
      <c r="N131" s="10">
        <f t="shared" si="68"/>
        <v>0</v>
      </c>
      <c r="O131" s="10">
        <f t="shared" si="68"/>
        <v>7</v>
      </c>
      <c r="P131" s="10">
        <f t="shared" si="68"/>
        <v>0</v>
      </c>
      <c r="Q131" s="10">
        <f t="shared" si="68"/>
        <v>7</v>
      </c>
      <c r="R131" s="10">
        <f>R132</f>
        <v>0</v>
      </c>
    </row>
    <row r="132" spans="1:18" ht="37.5">
      <c r="A132" s="42" t="s">
        <v>104</v>
      </c>
      <c r="B132" s="15" t="s">
        <v>336</v>
      </c>
      <c r="C132" s="15" t="s">
        <v>133</v>
      </c>
      <c r="D132" s="15" t="s">
        <v>121</v>
      </c>
      <c r="E132" s="15" t="s">
        <v>536</v>
      </c>
      <c r="F132" s="15"/>
      <c r="G132" s="10">
        <f>G133</f>
        <v>7</v>
      </c>
      <c r="H132" s="10">
        <f t="shared" si="68"/>
        <v>0</v>
      </c>
      <c r="I132" s="10">
        <f t="shared" si="68"/>
        <v>7</v>
      </c>
      <c r="J132" s="10">
        <f t="shared" si="68"/>
        <v>0</v>
      </c>
      <c r="K132" s="10">
        <f t="shared" si="68"/>
        <v>7</v>
      </c>
      <c r="L132" s="10">
        <f t="shared" si="68"/>
        <v>0</v>
      </c>
      <c r="M132" s="10">
        <f t="shared" si="68"/>
        <v>7</v>
      </c>
      <c r="N132" s="10">
        <f t="shared" si="68"/>
        <v>0</v>
      </c>
      <c r="O132" s="10">
        <f t="shared" si="68"/>
        <v>7</v>
      </c>
      <c r="P132" s="10">
        <f t="shared" si="68"/>
        <v>0</v>
      </c>
      <c r="Q132" s="10">
        <f t="shared" si="68"/>
        <v>7</v>
      </c>
      <c r="R132" s="10">
        <f>R133</f>
        <v>0</v>
      </c>
    </row>
    <row r="133" spans="1:18" ht="37.5">
      <c r="A133" s="42" t="s">
        <v>92</v>
      </c>
      <c r="B133" s="15" t="s">
        <v>336</v>
      </c>
      <c r="C133" s="15" t="s">
        <v>133</v>
      </c>
      <c r="D133" s="15" t="s">
        <v>121</v>
      </c>
      <c r="E133" s="15" t="s">
        <v>536</v>
      </c>
      <c r="F133" s="15" t="s">
        <v>177</v>
      </c>
      <c r="G133" s="10">
        <f>H133+I133+J133</f>
        <v>7</v>
      </c>
      <c r="H133" s="10"/>
      <c r="I133" s="10">
        <v>7</v>
      </c>
      <c r="J133" s="10"/>
      <c r="K133" s="10">
        <f>L133+M133+N133</f>
        <v>7</v>
      </c>
      <c r="L133" s="10"/>
      <c r="M133" s="10">
        <v>7</v>
      </c>
      <c r="N133" s="10"/>
      <c r="O133" s="10">
        <f>P133+Q133+R133</f>
        <v>7</v>
      </c>
      <c r="P133" s="10"/>
      <c r="Q133" s="10">
        <v>7</v>
      </c>
      <c r="R133" s="10"/>
    </row>
    <row r="134" spans="1:18" ht="37.5">
      <c r="A134" s="42" t="s">
        <v>483</v>
      </c>
      <c r="B134" s="15" t="s">
        <v>336</v>
      </c>
      <c r="C134" s="15" t="s">
        <v>133</v>
      </c>
      <c r="D134" s="15" t="s">
        <v>121</v>
      </c>
      <c r="E134" s="15" t="s">
        <v>277</v>
      </c>
      <c r="F134" s="130"/>
      <c r="G134" s="10">
        <f>G135</f>
        <v>74.4</v>
      </c>
      <c r="H134" s="10">
        <f aca="true" t="shared" si="69" ref="H134:O136">H135</f>
        <v>74.4</v>
      </c>
      <c r="I134" s="10">
        <f t="shared" si="69"/>
        <v>0</v>
      </c>
      <c r="J134" s="10">
        <f t="shared" si="69"/>
        <v>0</v>
      </c>
      <c r="K134" s="10">
        <f t="shared" si="69"/>
        <v>0</v>
      </c>
      <c r="L134" s="10">
        <f t="shared" si="69"/>
        <v>0</v>
      </c>
      <c r="M134" s="10">
        <f t="shared" si="69"/>
        <v>0</v>
      </c>
      <c r="N134" s="10">
        <f t="shared" si="69"/>
        <v>0</v>
      </c>
      <c r="O134" s="10">
        <f t="shared" si="69"/>
        <v>0</v>
      </c>
      <c r="P134" s="10"/>
      <c r="Q134" s="10"/>
      <c r="R134" s="10"/>
    </row>
    <row r="135" spans="1:18" ht="37.5">
      <c r="A135" s="8" t="s">
        <v>697</v>
      </c>
      <c r="B135" s="15" t="s">
        <v>336</v>
      </c>
      <c r="C135" s="15" t="s">
        <v>133</v>
      </c>
      <c r="D135" s="15" t="s">
        <v>121</v>
      </c>
      <c r="E135" s="29" t="s">
        <v>696</v>
      </c>
      <c r="F135" s="130"/>
      <c r="G135" s="10">
        <f>G136</f>
        <v>74.4</v>
      </c>
      <c r="H135" s="10">
        <f t="shared" si="69"/>
        <v>74.4</v>
      </c>
      <c r="I135" s="10">
        <f t="shared" si="69"/>
        <v>0</v>
      </c>
      <c r="J135" s="10">
        <f t="shared" si="69"/>
        <v>0</v>
      </c>
      <c r="K135" s="10">
        <f t="shared" si="69"/>
        <v>0</v>
      </c>
      <c r="L135" s="10">
        <f t="shared" si="69"/>
        <v>0</v>
      </c>
      <c r="M135" s="10">
        <f t="shared" si="69"/>
        <v>0</v>
      </c>
      <c r="N135" s="10">
        <f t="shared" si="69"/>
        <v>0</v>
      </c>
      <c r="O135" s="10">
        <f t="shared" si="69"/>
        <v>0</v>
      </c>
      <c r="P135" s="10"/>
      <c r="Q135" s="10"/>
      <c r="R135" s="10"/>
    </row>
    <row r="136" spans="1:18" ht="168.75">
      <c r="A136" s="129" t="s">
        <v>698</v>
      </c>
      <c r="B136" s="15" t="s">
        <v>336</v>
      </c>
      <c r="C136" s="15" t="s">
        <v>133</v>
      </c>
      <c r="D136" s="15" t="s">
        <v>121</v>
      </c>
      <c r="E136" s="35" t="s">
        <v>699</v>
      </c>
      <c r="F136" s="130"/>
      <c r="G136" s="10">
        <f>G137</f>
        <v>74.4</v>
      </c>
      <c r="H136" s="10">
        <f t="shared" si="69"/>
        <v>74.4</v>
      </c>
      <c r="I136" s="10">
        <f t="shared" si="69"/>
        <v>0</v>
      </c>
      <c r="J136" s="10">
        <f t="shared" si="69"/>
        <v>0</v>
      </c>
      <c r="K136" s="10">
        <f t="shared" si="69"/>
        <v>0</v>
      </c>
      <c r="L136" s="10">
        <f t="shared" si="69"/>
        <v>0</v>
      </c>
      <c r="M136" s="10">
        <f t="shared" si="69"/>
        <v>0</v>
      </c>
      <c r="N136" s="10">
        <f t="shared" si="69"/>
        <v>0</v>
      </c>
      <c r="O136" s="10">
        <f t="shared" si="69"/>
        <v>0</v>
      </c>
      <c r="P136" s="10"/>
      <c r="Q136" s="10"/>
      <c r="R136" s="10"/>
    </row>
    <row r="137" spans="1:18" ht="37.5">
      <c r="A137" s="42" t="s">
        <v>173</v>
      </c>
      <c r="B137" s="15" t="s">
        <v>336</v>
      </c>
      <c r="C137" s="15" t="s">
        <v>133</v>
      </c>
      <c r="D137" s="15" t="s">
        <v>121</v>
      </c>
      <c r="E137" s="55" t="s">
        <v>699</v>
      </c>
      <c r="F137" s="29">
        <v>120</v>
      </c>
      <c r="G137" s="10">
        <v>74.4</v>
      </c>
      <c r="H137" s="10">
        <v>74.4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8.75">
      <c r="A138" s="42" t="s">
        <v>137</v>
      </c>
      <c r="B138" s="15" t="s">
        <v>336</v>
      </c>
      <c r="C138" s="15" t="s">
        <v>126</v>
      </c>
      <c r="D138" s="15" t="s">
        <v>400</v>
      </c>
      <c r="E138" s="15"/>
      <c r="F138" s="15"/>
      <c r="G138" s="10">
        <f>G139</f>
        <v>245.5</v>
      </c>
      <c r="H138" s="10">
        <f aca="true" t="shared" si="70" ref="H138:R138">H139</f>
        <v>0</v>
      </c>
      <c r="I138" s="10">
        <f t="shared" si="70"/>
        <v>245.5</v>
      </c>
      <c r="J138" s="10">
        <f t="shared" si="70"/>
        <v>0</v>
      </c>
      <c r="K138" s="10">
        <f t="shared" si="70"/>
        <v>250.5</v>
      </c>
      <c r="L138" s="10">
        <f t="shared" si="70"/>
        <v>0</v>
      </c>
      <c r="M138" s="10">
        <f t="shared" si="70"/>
        <v>250.5</v>
      </c>
      <c r="N138" s="10">
        <f t="shared" si="70"/>
        <v>0</v>
      </c>
      <c r="O138" s="10">
        <f t="shared" si="70"/>
        <v>250.5</v>
      </c>
      <c r="P138" s="10">
        <f t="shared" si="70"/>
        <v>0</v>
      </c>
      <c r="Q138" s="10">
        <f t="shared" si="70"/>
        <v>250.5</v>
      </c>
      <c r="R138" s="10">
        <f t="shared" si="70"/>
        <v>0</v>
      </c>
    </row>
    <row r="139" spans="1:18" ht="18.75">
      <c r="A139" s="42" t="s">
        <v>138</v>
      </c>
      <c r="B139" s="15" t="s">
        <v>336</v>
      </c>
      <c r="C139" s="15" t="s">
        <v>126</v>
      </c>
      <c r="D139" s="15" t="s">
        <v>123</v>
      </c>
      <c r="E139" s="15"/>
      <c r="F139" s="15"/>
      <c r="G139" s="10">
        <f>G143</f>
        <v>245.5</v>
      </c>
      <c r="H139" s="10">
        <f aca="true" t="shared" si="71" ref="H139:R139">H143</f>
        <v>0</v>
      </c>
      <c r="I139" s="10">
        <f t="shared" si="71"/>
        <v>245.5</v>
      </c>
      <c r="J139" s="10">
        <f t="shared" si="71"/>
        <v>0</v>
      </c>
      <c r="K139" s="10">
        <f t="shared" si="71"/>
        <v>250.5</v>
      </c>
      <c r="L139" s="10">
        <f t="shared" si="71"/>
        <v>0</v>
      </c>
      <c r="M139" s="10">
        <f t="shared" si="71"/>
        <v>250.5</v>
      </c>
      <c r="N139" s="10">
        <f t="shared" si="71"/>
        <v>0</v>
      </c>
      <c r="O139" s="10">
        <f t="shared" si="71"/>
        <v>250.5</v>
      </c>
      <c r="P139" s="10">
        <f t="shared" si="71"/>
        <v>0</v>
      </c>
      <c r="Q139" s="10">
        <f t="shared" si="71"/>
        <v>250.5</v>
      </c>
      <c r="R139" s="10">
        <f t="shared" si="71"/>
        <v>0</v>
      </c>
    </row>
    <row r="140" spans="1:18" ht="37.5">
      <c r="A140" s="42" t="s">
        <v>524</v>
      </c>
      <c r="B140" s="15" t="s">
        <v>336</v>
      </c>
      <c r="C140" s="15" t="s">
        <v>126</v>
      </c>
      <c r="D140" s="15" t="s">
        <v>123</v>
      </c>
      <c r="E140" s="15" t="s">
        <v>9</v>
      </c>
      <c r="F140" s="15"/>
      <c r="G140" s="10">
        <f>G141</f>
        <v>245.5</v>
      </c>
      <c r="H140" s="10">
        <f aca="true" t="shared" si="72" ref="H140:R142">H141</f>
        <v>0</v>
      </c>
      <c r="I140" s="10">
        <f t="shared" si="72"/>
        <v>245.5</v>
      </c>
      <c r="J140" s="10">
        <f t="shared" si="72"/>
        <v>0</v>
      </c>
      <c r="K140" s="10">
        <f t="shared" si="72"/>
        <v>250.5</v>
      </c>
      <c r="L140" s="10">
        <f t="shared" si="72"/>
        <v>0</v>
      </c>
      <c r="M140" s="10">
        <f t="shared" si="72"/>
        <v>250.5</v>
      </c>
      <c r="N140" s="10">
        <f t="shared" si="72"/>
        <v>0</v>
      </c>
      <c r="O140" s="10">
        <f t="shared" si="72"/>
        <v>250.5</v>
      </c>
      <c r="P140" s="10">
        <f t="shared" si="72"/>
        <v>0</v>
      </c>
      <c r="Q140" s="10">
        <f t="shared" si="72"/>
        <v>250.5</v>
      </c>
      <c r="R140" s="10">
        <f t="shared" si="72"/>
        <v>0</v>
      </c>
    </row>
    <row r="141" spans="1:18" ht="37.5">
      <c r="A141" s="42" t="s">
        <v>40</v>
      </c>
      <c r="B141" s="15" t="s">
        <v>336</v>
      </c>
      <c r="C141" s="15" t="s">
        <v>126</v>
      </c>
      <c r="D141" s="15" t="s">
        <v>123</v>
      </c>
      <c r="E141" s="15" t="s">
        <v>41</v>
      </c>
      <c r="F141" s="15"/>
      <c r="G141" s="10">
        <f>G142</f>
        <v>245.5</v>
      </c>
      <c r="H141" s="10">
        <f t="shared" si="72"/>
        <v>0</v>
      </c>
      <c r="I141" s="10">
        <f t="shared" si="72"/>
        <v>245.5</v>
      </c>
      <c r="J141" s="10">
        <f t="shared" si="72"/>
        <v>0</v>
      </c>
      <c r="K141" s="10">
        <f t="shared" si="72"/>
        <v>250.5</v>
      </c>
      <c r="L141" s="10">
        <f t="shared" si="72"/>
        <v>0</v>
      </c>
      <c r="M141" s="10">
        <f t="shared" si="72"/>
        <v>250.5</v>
      </c>
      <c r="N141" s="10">
        <f t="shared" si="72"/>
        <v>0</v>
      </c>
      <c r="O141" s="10">
        <f t="shared" si="72"/>
        <v>250.5</v>
      </c>
      <c r="P141" s="10">
        <f t="shared" si="72"/>
        <v>0</v>
      </c>
      <c r="Q141" s="10">
        <f t="shared" si="72"/>
        <v>250.5</v>
      </c>
      <c r="R141" s="10">
        <f t="shared" si="72"/>
        <v>0</v>
      </c>
    </row>
    <row r="142" spans="1:18" ht="44.25" customHeight="1">
      <c r="A142" s="42" t="s">
        <v>24</v>
      </c>
      <c r="B142" s="15" t="s">
        <v>336</v>
      </c>
      <c r="C142" s="15" t="s">
        <v>126</v>
      </c>
      <c r="D142" s="15" t="s">
        <v>123</v>
      </c>
      <c r="E142" s="15" t="s">
        <v>43</v>
      </c>
      <c r="F142" s="15"/>
      <c r="G142" s="10">
        <f>G143</f>
        <v>245.5</v>
      </c>
      <c r="H142" s="10">
        <f t="shared" si="72"/>
        <v>0</v>
      </c>
      <c r="I142" s="10">
        <f t="shared" si="72"/>
        <v>245.5</v>
      </c>
      <c r="J142" s="10">
        <f t="shared" si="72"/>
        <v>0</v>
      </c>
      <c r="K142" s="10">
        <f t="shared" si="72"/>
        <v>250.5</v>
      </c>
      <c r="L142" s="10">
        <f t="shared" si="72"/>
        <v>0</v>
      </c>
      <c r="M142" s="10">
        <f t="shared" si="72"/>
        <v>250.5</v>
      </c>
      <c r="N142" s="10">
        <f t="shared" si="72"/>
        <v>0</v>
      </c>
      <c r="O142" s="10">
        <f t="shared" si="72"/>
        <v>250.5</v>
      </c>
      <c r="P142" s="10">
        <f t="shared" si="72"/>
        <v>0</v>
      </c>
      <c r="Q142" s="10">
        <f t="shared" si="72"/>
        <v>250.5</v>
      </c>
      <c r="R142" s="10">
        <f t="shared" si="72"/>
        <v>0</v>
      </c>
    </row>
    <row r="143" spans="1:18" ht="56.25">
      <c r="A143" s="42" t="s">
        <v>341</v>
      </c>
      <c r="B143" s="15" t="s">
        <v>336</v>
      </c>
      <c r="C143" s="15" t="s">
        <v>126</v>
      </c>
      <c r="D143" s="15" t="s">
        <v>123</v>
      </c>
      <c r="E143" s="15" t="s">
        <v>42</v>
      </c>
      <c r="F143" s="15"/>
      <c r="G143" s="10">
        <f>G144+G145</f>
        <v>245.5</v>
      </c>
      <c r="H143" s="10">
        <f aca="true" t="shared" si="73" ref="H143:R143">H144+H145</f>
        <v>0</v>
      </c>
      <c r="I143" s="10">
        <f t="shared" si="73"/>
        <v>245.5</v>
      </c>
      <c r="J143" s="10">
        <f t="shared" si="73"/>
        <v>0</v>
      </c>
      <c r="K143" s="10">
        <f t="shared" si="73"/>
        <v>250.5</v>
      </c>
      <c r="L143" s="10">
        <f t="shared" si="73"/>
        <v>0</v>
      </c>
      <c r="M143" s="10">
        <f t="shared" si="73"/>
        <v>250.5</v>
      </c>
      <c r="N143" s="10">
        <f t="shared" si="73"/>
        <v>0</v>
      </c>
      <c r="O143" s="10">
        <f t="shared" si="73"/>
        <v>250.5</v>
      </c>
      <c r="P143" s="10">
        <f t="shared" si="73"/>
        <v>0</v>
      </c>
      <c r="Q143" s="10">
        <f t="shared" si="73"/>
        <v>250.5</v>
      </c>
      <c r="R143" s="10">
        <f t="shared" si="73"/>
        <v>0</v>
      </c>
    </row>
    <row r="144" spans="1:18" ht="37.5">
      <c r="A144" s="42" t="s">
        <v>92</v>
      </c>
      <c r="B144" s="15" t="s">
        <v>336</v>
      </c>
      <c r="C144" s="29">
        <v>10</v>
      </c>
      <c r="D144" s="15" t="s">
        <v>123</v>
      </c>
      <c r="E144" s="15" t="s">
        <v>42</v>
      </c>
      <c r="F144" s="15" t="s">
        <v>177</v>
      </c>
      <c r="G144" s="10">
        <f>H144+I144+J144</f>
        <v>8.5</v>
      </c>
      <c r="H144" s="10"/>
      <c r="I144" s="10">
        <f>8.5</f>
        <v>8.5</v>
      </c>
      <c r="J144" s="10"/>
      <c r="K144" s="10">
        <f>L144+M144+N144</f>
        <v>8.5</v>
      </c>
      <c r="L144" s="10"/>
      <c r="M144" s="10">
        <f>8.5</f>
        <v>8.5</v>
      </c>
      <c r="N144" s="10"/>
      <c r="O144" s="10">
        <f>P144+Q144+R144</f>
        <v>8.5</v>
      </c>
      <c r="P144" s="10"/>
      <c r="Q144" s="10">
        <f>8.5</f>
        <v>8.5</v>
      </c>
      <c r="R144" s="10"/>
    </row>
    <row r="145" spans="1:18" ht="37.5">
      <c r="A145" s="42" t="s">
        <v>220</v>
      </c>
      <c r="B145" s="15" t="s">
        <v>336</v>
      </c>
      <c r="C145" s="29">
        <v>10</v>
      </c>
      <c r="D145" s="15" t="s">
        <v>123</v>
      </c>
      <c r="E145" s="15" t="s">
        <v>42</v>
      </c>
      <c r="F145" s="15" t="s">
        <v>219</v>
      </c>
      <c r="G145" s="10">
        <f>H145+I145+J145</f>
        <v>237</v>
      </c>
      <c r="H145" s="10"/>
      <c r="I145" s="10">
        <v>237</v>
      </c>
      <c r="J145" s="10"/>
      <c r="K145" s="10">
        <f>L145+M145+N145</f>
        <v>242</v>
      </c>
      <c r="L145" s="10"/>
      <c r="M145" s="10">
        <f>242</f>
        <v>242</v>
      </c>
      <c r="N145" s="10"/>
      <c r="O145" s="10">
        <f>P145+Q145+R145</f>
        <v>242</v>
      </c>
      <c r="P145" s="10"/>
      <c r="Q145" s="10">
        <f>242</f>
        <v>242</v>
      </c>
      <c r="R145" s="10"/>
    </row>
    <row r="146" spans="1:18" ht="37.5">
      <c r="A146" s="43" t="s">
        <v>323</v>
      </c>
      <c r="B146" s="130">
        <v>115</v>
      </c>
      <c r="C146" s="12"/>
      <c r="D146" s="12"/>
      <c r="E146" s="12"/>
      <c r="F146" s="12"/>
      <c r="G146" s="13">
        <f aca="true" t="shared" si="74" ref="G146:R146">G147+G285+G300</f>
        <v>494526.6</v>
      </c>
      <c r="H146" s="13">
        <f>H147+H285+H300</f>
        <v>344124</v>
      </c>
      <c r="I146" s="13">
        <f>I147+I285+I300</f>
        <v>150242.60000000003</v>
      </c>
      <c r="J146" s="13">
        <f>J147+J285+J300</f>
        <v>160</v>
      </c>
      <c r="K146" s="13">
        <f t="shared" si="74"/>
        <v>474589.6999999999</v>
      </c>
      <c r="L146" s="13">
        <f t="shared" si="74"/>
        <v>342757.89999999997</v>
      </c>
      <c r="M146" s="13">
        <f t="shared" si="74"/>
        <v>131671.80000000002</v>
      </c>
      <c r="N146" s="13">
        <f t="shared" si="74"/>
        <v>160</v>
      </c>
      <c r="O146" s="13">
        <f t="shared" si="74"/>
        <v>481880.89999999997</v>
      </c>
      <c r="P146" s="13" t="e">
        <f t="shared" si="74"/>
        <v>#REF!</v>
      </c>
      <c r="Q146" s="13" t="e">
        <f t="shared" si="74"/>
        <v>#REF!</v>
      </c>
      <c r="R146" s="13" t="e">
        <f t="shared" si="74"/>
        <v>#REF!</v>
      </c>
    </row>
    <row r="147" spans="1:18" ht="18.75">
      <c r="A147" s="42" t="s">
        <v>130</v>
      </c>
      <c r="B147" s="29">
        <v>115</v>
      </c>
      <c r="C147" s="15" t="s">
        <v>129</v>
      </c>
      <c r="D147" s="15" t="s">
        <v>400</v>
      </c>
      <c r="E147" s="15"/>
      <c r="F147" s="15"/>
      <c r="G147" s="10">
        <f aca="true" t="shared" si="75" ref="G147:R147">G148+G164+G207+G220+G245</f>
        <v>484359.9</v>
      </c>
      <c r="H147" s="10">
        <f>H148+H164+H207+H220+H245</f>
        <v>335301.4</v>
      </c>
      <c r="I147" s="10">
        <f>I148+I164+I207+I220+I245</f>
        <v>149058.50000000003</v>
      </c>
      <c r="J147" s="10">
        <f>J148+J164+J207+J220+J245</f>
        <v>0</v>
      </c>
      <c r="K147" s="10">
        <f t="shared" si="75"/>
        <v>464632.99999999994</v>
      </c>
      <c r="L147" s="10">
        <f t="shared" si="75"/>
        <v>333565.3</v>
      </c>
      <c r="M147" s="10">
        <f t="shared" si="75"/>
        <v>131067.70000000003</v>
      </c>
      <c r="N147" s="10">
        <f t="shared" si="75"/>
        <v>0</v>
      </c>
      <c r="O147" s="10">
        <f t="shared" si="75"/>
        <v>471924.2</v>
      </c>
      <c r="P147" s="10" t="e">
        <f t="shared" si="75"/>
        <v>#REF!</v>
      </c>
      <c r="Q147" s="10" t="e">
        <f t="shared" si="75"/>
        <v>#REF!</v>
      </c>
      <c r="R147" s="10" t="e">
        <f t="shared" si="75"/>
        <v>#REF!</v>
      </c>
    </row>
    <row r="148" spans="1:18" ht="18.75">
      <c r="A148" s="42" t="s">
        <v>131</v>
      </c>
      <c r="B148" s="29">
        <v>115</v>
      </c>
      <c r="C148" s="15" t="s">
        <v>129</v>
      </c>
      <c r="D148" s="15" t="s">
        <v>120</v>
      </c>
      <c r="E148" s="29"/>
      <c r="F148" s="15"/>
      <c r="G148" s="10">
        <f>G149</f>
        <v>144701.3</v>
      </c>
      <c r="H148" s="10">
        <f aca="true" t="shared" si="76" ref="H148:J149">H149</f>
        <v>109883.8</v>
      </c>
      <c r="I148" s="10">
        <f t="shared" si="76"/>
        <v>34817.5</v>
      </c>
      <c r="J148" s="10">
        <f t="shared" si="76"/>
        <v>0</v>
      </c>
      <c r="K148" s="10">
        <f>K149</f>
        <v>134090.2</v>
      </c>
      <c r="L148" s="10">
        <f>L149</f>
        <v>99724.6</v>
      </c>
      <c r="M148" s="10">
        <f>M149</f>
        <v>34365.6</v>
      </c>
      <c r="N148" s="10">
        <f>N149</f>
        <v>0</v>
      </c>
      <c r="O148" s="10">
        <f>O149</f>
        <v>135090.2</v>
      </c>
      <c r="P148" s="10" t="e">
        <f>P149+#REF!</f>
        <v>#REF!</v>
      </c>
      <c r="Q148" s="10" t="e">
        <f>Q149+#REF!</f>
        <v>#REF!</v>
      </c>
      <c r="R148" s="10" t="e">
        <f>R149+#REF!</f>
        <v>#REF!</v>
      </c>
    </row>
    <row r="149" spans="1:18" ht="37.5">
      <c r="A149" s="42" t="s">
        <v>501</v>
      </c>
      <c r="B149" s="29">
        <v>115</v>
      </c>
      <c r="C149" s="15" t="s">
        <v>129</v>
      </c>
      <c r="D149" s="15" t="s">
        <v>120</v>
      </c>
      <c r="E149" s="29" t="s">
        <v>283</v>
      </c>
      <c r="F149" s="15"/>
      <c r="G149" s="10">
        <f>G150</f>
        <v>144701.3</v>
      </c>
      <c r="H149" s="10">
        <f t="shared" si="76"/>
        <v>109883.8</v>
      </c>
      <c r="I149" s="10">
        <f t="shared" si="76"/>
        <v>34817.5</v>
      </c>
      <c r="J149" s="10">
        <f t="shared" si="76"/>
        <v>0</v>
      </c>
      <c r="K149" s="10">
        <f aca="true" t="shared" si="77" ref="K149:R149">K150</f>
        <v>134090.2</v>
      </c>
      <c r="L149" s="10">
        <f t="shared" si="77"/>
        <v>99724.6</v>
      </c>
      <c r="M149" s="10">
        <f t="shared" si="77"/>
        <v>34365.6</v>
      </c>
      <c r="N149" s="10">
        <f t="shared" si="77"/>
        <v>0</v>
      </c>
      <c r="O149" s="10">
        <f t="shared" si="77"/>
        <v>135090.2</v>
      </c>
      <c r="P149" s="10">
        <f t="shared" si="77"/>
        <v>99724.6</v>
      </c>
      <c r="Q149" s="10">
        <f t="shared" si="77"/>
        <v>35365.6</v>
      </c>
      <c r="R149" s="10">
        <f t="shared" si="77"/>
        <v>0</v>
      </c>
    </row>
    <row r="150" spans="1:18" ht="18.75">
      <c r="A150" s="42" t="s">
        <v>194</v>
      </c>
      <c r="B150" s="29">
        <v>115</v>
      </c>
      <c r="C150" s="15" t="s">
        <v>129</v>
      </c>
      <c r="D150" s="15" t="s">
        <v>120</v>
      </c>
      <c r="E150" s="29" t="s">
        <v>289</v>
      </c>
      <c r="F150" s="15"/>
      <c r="G150" s="10">
        <f aca="true" t="shared" si="78" ref="G150:O150">G151+G161+G158</f>
        <v>144701.3</v>
      </c>
      <c r="H150" s="10">
        <f t="shared" si="78"/>
        <v>109883.8</v>
      </c>
      <c r="I150" s="10">
        <f t="shared" si="78"/>
        <v>34817.5</v>
      </c>
      <c r="J150" s="10">
        <f t="shared" si="78"/>
        <v>0</v>
      </c>
      <c r="K150" s="10">
        <f t="shared" si="78"/>
        <v>134090.2</v>
      </c>
      <c r="L150" s="10">
        <f t="shared" si="78"/>
        <v>99724.6</v>
      </c>
      <c r="M150" s="10">
        <f t="shared" si="78"/>
        <v>34365.6</v>
      </c>
      <c r="N150" s="10">
        <f t="shared" si="78"/>
        <v>0</v>
      </c>
      <c r="O150" s="10">
        <f t="shared" si="78"/>
        <v>135090.2</v>
      </c>
      <c r="P150" s="10">
        <f>P151+P161</f>
        <v>99724.6</v>
      </c>
      <c r="Q150" s="10">
        <f>Q151+Q161</f>
        <v>35365.6</v>
      </c>
      <c r="R150" s="10">
        <f>R151+R161</f>
        <v>0</v>
      </c>
    </row>
    <row r="151" spans="1:18" ht="56.25">
      <c r="A151" s="42" t="s">
        <v>294</v>
      </c>
      <c r="B151" s="29">
        <v>115</v>
      </c>
      <c r="C151" s="15" t="s">
        <v>129</v>
      </c>
      <c r="D151" s="15" t="s">
        <v>120</v>
      </c>
      <c r="E151" s="29" t="s">
        <v>290</v>
      </c>
      <c r="F151" s="15"/>
      <c r="G151" s="10">
        <f>G152+G154+G156</f>
        <v>128817.2</v>
      </c>
      <c r="H151" s="10">
        <f>H152+H154+H156</f>
        <v>94467.2</v>
      </c>
      <c r="I151" s="10">
        <f>I152+I154+I156</f>
        <v>34350</v>
      </c>
      <c r="J151" s="10">
        <f>J152+J154+J156</f>
        <v>0</v>
      </c>
      <c r="K151" s="10">
        <f aca="true" t="shared" si="79" ref="K151:R151">K152+K154+K156</f>
        <v>133946.6</v>
      </c>
      <c r="L151" s="10">
        <f t="shared" si="79"/>
        <v>99581</v>
      </c>
      <c r="M151" s="10">
        <f t="shared" si="79"/>
        <v>34365.6</v>
      </c>
      <c r="N151" s="10">
        <f t="shared" si="79"/>
        <v>0</v>
      </c>
      <c r="O151" s="10">
        <f t="shared" si="79"/>
        <v>134946.6</v>
      </c>
      <c r="P151" s="10">
        <f t="shared" si="79"/>
        <v>99581</v>
      </c>
      <c r="Q151" s="10">
        <f t="shared" si="79"/>
        <v>35365.6</v>
      </c>
      <c r="R151" s="10">
        <f t="shared" si="79"/>
        <v>0</v>
      </c>
    </row>
    <row r="152" spans="1:18" ht="18.75">
      <c r="A152" s="42" t="s">
        <v>132</v>
      </c>
      <c r="B152" s="29">
        <v>115</v>
      </c>
      <c r="C152" s="15" t="s">
        <v>129</v>
      </c>
      <c r="D152" s="15" t="s">
        <v>120</v>
      </c>
      <c r="E152" s="29" t="s">
        <v>16</v>
      </c>
      <c r="F152" s="15"/>
      <c r="G152" s="10">
        <f>G153</f>
        <v>27243.9</v>
      </c>
      <c r="H152" s="10">
        <f aca="true" t="shared" si="80" ref="H152:R152">H153</f>
        <v>0</v>
      </c>
      <c r="I152" s="10">
        <f t="shared" si="80"/>
        <v>27243.9</v>
      </c>
      <c r="J152" s="10">
        <f t="shared" si="80"/>
        <v>0</v>
      </c>
      <c r="K152" s="10">
        <f t="shared" si="80"/>
        <v>27700</v>
      </c>
      <c r="L152" s="10">
        <f t="shared" si="80"/>
        <v>0</v>
      </c>
      <c r="M152" s="10">
        <f t="shared" si="80"/>
        <v>27700</v>
      </c>
      <c r="N152" s="10">
        <f t="shared" si="80"/>
        <v>0</v>
      </c>
      <c r="O152" s="10">
        <f t="shared" si="80"/>
        <v>28700</v>
      </c>
      <c r="P152" s="10">
        <f t="shared" si="80"/>
        <v>0</v>
      </c>
      <c r="Q152" s="10">
        <f t="shared" si="80"/>
        <v>28700</v>
      </c>
      <c r="R152" s="10">
        <f t="shared" si="80"/>
        <v>0</v>
      </c>
    </row>
    <row r="153" spans="1:18" ht="18.75">
      <c r="A153" s="42" t="s">
        <v>190</v>
      </c>
      <c r="B153" s="29">
        <v>115</v>
      </c>
      <c r="C153" s="15" t="s">
        <v>129</v>
      </c>
      <c r="D153" s="15" t="s">
        <v>120</v>
      </c>
      <c r="E153" s="29" t="s">
        <v>16</v>
      </c>
      <c r="F153" s="15" t="s">
        <v>189</v>
      </c>
      <c r="G153" s="10">
        <f>H153+I153+J153</f>
        <v>27243.9</v>
      </c>
      <c r="H153" s="10"/>
      <c r="I153" s="10">
        <f>27893.9-2150+500+1000</f>
        <v>27243.9</v>
      </c>
      <c r="J153" s="10"/>
      <c r="K153" s="10">
        <f>L153+M153+N153</f>
        <v>27700</v>
      </c>
      <c r="L153" s="10"/>
      <c r="M153" s="10">
        <v>27700</v>
      </c>
      <c r="N153" s="10"/>
      <c r="O153" s="10">
        <f>P153+Q153+R153</f>
        <v>28700</v>
      </c>
      <c r="P153" s="18"/>
      <c r="Q153" s="10">
        <v>28700</v>
      </c>
      <c r="R153" s="18"/>
    </row>
    <row r="154" spans="1:18" ht="56.25">
      <c r="A154" s="42" t="s">
        <v>455</v>
      </c>
      <c r="B154" s="29">
        <v>115</v>
      </c>
      <c r="C154" s="15" t="s">
        <v>129</v>
      </c>
      <c r="D154" s="15" t="s">
        <v>120</v>
      </c>
      <c r="E154" s="15" t="s">
        <v>451</v>
      </c>
      <c r="F154" s="15"/>
      <c r="G154" s="10">
        <f>G155</f>
        <v>7106.1</v>
      </c>
      <c r="H154" s="10">
        <f aca="true" t="shared" si="81" ref="H154:R154">H155</f>
        <v>0</v>
      </c>
      <c r="I154" s="10">
        <f t="shared" si="81"/>
        <v>7106.1</v>
      </c>
      <c r="J154" s="10">
        <f t="shared" si="81"/>
        <v>0</v>
      </c>
      <c r="K154" s="10">
        <f t="shared" si="81"/>
        <v>6665.6</v>
      </c>
      <c r="L154" s="10">
        <f t="shared" si="81"/>
        <v>0</v>
      </c>
      <c r="M154" s="10">
        <f t="shared" si="81"/>
        <v>6665.6</v>
      </c>
      <c r="N154" s="10">
        <f t="shared" si="81"/>
        <v>0</v>
      </c>
      <c r="O154" s="10">
        <f t="shared" si="81"/>
        <v>6665.6</v>
      </c>
      <c r="P154" s="10">
        <f t="shared" si="81"/>
        <v>0</v>
      </c>
      <c r="Q154" s="10">
        <f t="shared" si="81"/>
        <v>6665.6</v>
      </c>
      <c r="R154" s="10">
        <f t="shared" si="81"/>
        <v>0</v>
      </c>
    </row>
    <row r="155" spans="1:18" ht="18.75">
      <c r="A155" s="42" t="s">
        <v>190</v>
      </c>
      <c r="B155" s="29">
        <v>115</v>
      </c>
      <c r="C155" s="15" t="s">
        <v>129</v>
      </c>
      <c r="D155" s="15" t="s">
        <v>120</v>
      </c>
      <c r="E155" s="15" t="s">
        <v>451</v>
      </c>
      <c r="F155" s="15" t="s">
        <v>189</v>
      </c>
      <c r="G155" s="10">
        <v>7106.1</v>
      </c>
      <c r="H155" s="10"/>
      <c r="I155" s="10">
        <v>7106.1</v>
      </c>
      <c r="J155" s="10"/>
      <c r="K155" s="10">
        <f>L155+M155+N155</f>
        <v>6665.6</v>
      </c>
      <c r="L155" s="10"/>
      <c r="M155" s="10">
        <v>6665.6</v>
      </c>
      <c r="N155" s="10"/>
      <c r="O155" s="10">
        <f>P155+Q155+R155</f>
        <v>6665.6</v>
      </c>
      <c r="P155" s="18"/>
      <c r="Q155" s="18">
        <v>6665.6</v>
      </c>
      <c r="R155" s="18"/>
    </row>
    <row r="156" spans="1:18" ht="102" customHeight="1">
      <c r="A156" s="45" t="s">
        <v>326</v>
      </c>
      <c r="B156" s="29">
        <v>115</v>
      </c>
      <c r="C156" s="15" t="s">
        <v>129</v>
      </c>
      <c r="D156" s="15" t="s">
        <v>120</v>
      </c>
      <c r="E156" s="29" t="s">
        <v>70</v>
      </c>
      <c r="F156" s="15"/>
      <c r="G156" s="10">
        <f>G157</f>
        <v>94467.2</v>
      </c>
      <c r="H156" s="10">
        <f aca="true" t="shared" si="82" ref="H156:R156">H157</f>
        <v>94467.2</v>
      </c>
      <c r="I156" s="10">
        <f t="shared" si="82"/>
        <v>0</v>
      </c>
      <c r="J156" s="10">
        <f t="shared" si="82"/>
        <v>0</v>
      </c>
      <c r="K156" s="10">
        <f t="shared" si="82"/>
        <v>99581</v>
      </c>
      <c r="L156" s="10">
        <f t="shared" si="82"/>
        <v>99581</v>
      </c>
      <c r="M156" s="10">
        <f t="shared" si="82"/>
        <v>0</v>
      </c>
      <c r="N156" s="10">
        <f t="shared" si="82"/>
        <v>0</v>
      </c>
      <c r="O156" s="10">
        <f t="shared" si="82"/>
        <v>99581</v>
      </c>
      <c r="P156" s="10">
        <f t="shared" si="82"/>
        <v>99581</v>
      </c>
      <c r="Q156" s="10">
        <f t="shared" si="82"/>
        <v>0</v>
      </c>
      <c r="R156" s="10">
        <f t="shared" si="82"/>
        <v>0</v>
      </c>
    </row>
    <row r="157" spans="1:18" ht="18.75">
      <c r="A157" s="42" t="s">
        <v>190</v>
      </c>
      <c r="B157" s="29">
        <v>115</v>
      </c>
      <c r="C157" s="15" t="s">
        <v>129</v>
      </c>
      <c r="D157" s="15" t="s">
        <v>120</v>
      </c>
      <c r="E157" s="29" t="s">
        <v>70</v>
      </c>
      <c r="F157" s="15" t="s">
        <v>189</v>
      </c>
      <c r="G157" s="10">
        <f>H157+I157+J157</f>
        <v>94467.2</v>
      </c>
      <c r="H157" s="10">
        <f>101649.9-3000-4182.7</f>
        <v>94467.2</v>
      </c>
      <c r="I157" s="10"/>
      <c r="J157" s="10"/>
      <c r="K157" s="10">
        <f>L157+M157+N157</f>
        <v>99581</v>
      </c>
      <c r="L157" s="10">
        <v>99581</v>
      </c>
      <c r="M157" s="10"/>
      <c r="N157" s="10"/>
      <c r="O157" s="10">
        <f>P157+Q157+R157</f>
        <v>99581</v>
      </c>
      <c r="P157" s="18">
        <v>99581</v>
      </c>
      <c r="Q157" s="18"/>
      <c r="R157" s="18"/>
    </row>
    <row r="158" spans="1:18" ht="18.75">
      <c r="A158" s="42" t="s">
        <v>678</v>
      </c>
      <c r="B158" s="29">
        <v>115</v>
      </c>
      <c r="C158" s="15" t="s">
        <v>129</v>
      </c>
      <c r="D158" s="15" t="s">
        <v>120</v>
      </c>
      <c r="E158" s="29" t="s">
        <v>681</v>
      </c>
      <c r="F158" s="15"/>
      <c r="G158" s="10">
        <f>G159</f>
        <v>15584</v>
      </c>
      <c r="H158" s="10">
        <f aca="true" t="shared" si="83" ref="H158:O159">H159</f>
        <v>15116.5</v>
      </c>
      <c r="I158" s="10">
        <f t="shared" si="83"/>
        <v>467.5</v>
      </c>
      <c r="J158" s="10">
        <f t="shared" si="83"/>
        <v>0</v>
      </c>
      <c r="K158" s="10">
        <f t="shared" si="83"/>
        <v>0</v>
      </c>
      <c r="L158" s="10">
        <f t="shared" si="83"/>
        <v>0</v>
      </c>
      <c r="M158" s="10">
        <f t="shared" si="83"/>
        <v>0</v>
      </c>
      <c r="N158" s="10">
        <f t="shared" si="83"/>
        <v>0</v>
      </c>
      <c r="O158" s="10">
        <f t="shared" si="83"/>
        <v>0</v>
      </c>
      <c r="P158" s="18"/>
      <c r="Q158" s="18"/>
      <c r="R158" s="18"/>
    </row>
    <row r="159" spans="1:18" ht="37.5">
      <c r="A159" s="42" t="s">
        <v>679</v>
      </c>
      <c r="B159" s="29">
        <v>115</v>
      </c>
      <c r="C159" s="15" t="s">
        <v>129</v>
      </c>
      <c r="D159" s="15" t="s">
        <v>120</v>
      </c>
      <c r="E159" s="29" t="s">
        <v>680</v>
      </c>
      <c r="F159" s="15"/>
      <c r="G159" s="10">
        <f>G160</f>
        <v>15584</v>
      </c>
      <c r="H159" s="10">
        <f t="shared" si="83"/>
        <v>15116.5</v>
      </c>
      <c r="I159" s="10">
        <f t="shared" si="83"/>
        <v>467.5</v>
      </c>
      <c r="J159" s="10">
        <f t="shared" si="83"/>
        <v>0</v>
      </c>
      <c r="K159" s="10">
        <f t="shared" si="83"/>
        <v>0</v>
      </c>
      <c r="L159" s="10">
        <f t="shared" si="83"/>
        <v>0</v>
      </c>
      <c r="M159" s="10">
        <f t="shared" si="83"/>
        <v>0</v>
      </c>
      <c r="N159" s="10">
        <f t="shared" si="83"/>
        <v>0</v>
      </c>
      <c r="O159" s="10">
        <f t="shared" si="83"/>
        <v>0</v>
      </c>
      <c r="P159" s="18"/>
      <c r="Q159" s="18"/>
      <c r="R159" s="18"/>
    </row>
    <row r="160" spans="1:18" ht="18.75">
      <c r="A160" s="42" t="s">
        <v>190</v>
      </c>
      <c r="B160" s="29">
        <v>115</v>
      </c>
      <c r="C160" s="15" t="s">
        <v>129</v>
      </c>
      <c r="D160" s="15" t="s">
        <v>120</v>
      </c>
      <c r="E160" s="29" t="s">
        <v>680</v>
      </c>
      <c r="F160" s="15" t="s">
        <v>189</v>
      </c>
      <c r="G160" s="10">
        <f>H160+I160+J160</f>
        <v>15584</v>
      </c>
      <c r="H160" s="10">
        <v>15116.5</v>
      </c>
      <c r="I160" s="10">
        <v>467.5</v>
      </c>
      <c r="J160" s="10"/>
      <c r="K160" s="10">
        <v>0</v>
      </c>
      <c r="L160" s="10"/>
      <c r="M160" s="10"/>
      <c r="N160" s="10"/>
      <c r="O160" s="10">
        <v>0</v>
      </c>
      <c r="P160" s="18"/>
      <c r="Q160" s="18"/>
      <c r="R160" s="18"/>
    </row>
    <row r="161" spans="1:18" ht="61.5" customHeight="1">
      <c r="A161" s="42" t="s">
        <v>291</v>
      </c>
      <c r="B161" s="29">
        <v>115</v>
      </c>
      <c r="C161" s="15" t="s">
        <v>129</v>
      </c>
      <c r="D161" s="15" t="s">
        <v>120</v>
      </c>
      <c r="E161" s="29" t="s">
        <v>87</v>
      </c>
      <c r="F161" s="15"/>
      <c r="G161" s="10">
        <f>G162</f>
        <v>300.1</v>
      </c>
      <c r="H161" s="10">
        <f aca="true" t="shared" si="84" ref="H161:R162">H162</f>
        <v>300.1</v>
      </c>
      <c r="I161" s="10">
        <f t="shared" si="84"/>
        <v>0</v>
      </c>
      <c r="J161" s="10">
        <f t="shared" si="84"/>
        <v>0</v>
      </c>
      <c r="K161" s="10">
        <f t="shared" si="84"/>
        <v>143.6</v>
      </c>
      <c r="L161" s="10">
        <f t="shared" si="84"/>
        <v>143.6</v>
      </c>
      <c r="M161" s="10">
        <f t="shared" si="84"/>
        <v>0</v>
      </c>
      <c r="N161" s="10">
        <f t="shared" si="84"/>
        <v>0</v>
      </c>
      <c r="O161" s="10">
        <f t="shared" si="84"/>
        <v>143.6</v>
      </c>
      <c r="P161" s="10">
        <f t="shared" si="84"/>
        <v>143.6</v>
      </c>
      <c r="Q161" s="10">
        <f t="shared" si="84"/>
        <v>0</v>
      </c>
      <c r="R161" s="10">
        <f t="shared" si="84"/>
        <v>0</v>
      </c>
    </row>
    <row r="162" spans="1:18" ht="78" customHeight="1">
      <c r="A162" s="42" t="s">
        <v>98</v>
      </c>
      <c r="B162" s="29">
        <v>115</v>
      </c>
      <c r="C162" s="15" t="s">
        <v>129</v>
      </c>
      <c r="D162" s="15" t="s">
        <v>120</v>
      </c>
      <c r="E162" s="29" t="s">
        <v>78</v>
      </c>
      <c r="F162" s="15"/>
      <c r="G162" s="10">
        <f>G163</f>
        <v>300.1</v>
      </c>
      <c r="H162" s="10">
        <f t="shared" si="84"/>
        <v>300.1</v>
      </c>
      <c r="I162" s="10">
        <f t="shared" si="84"/>
        <v>0</v>
      </c>
      <c r="J162" s="10">
        <f t="shared" si="84"/>
        <v>0</v>
      </c>
      <c r="K162" s="10">
        <f t="shared" si="84"/>
        <v>143.6</v>
      </c>
      <c r="L162" s="10">
        <f t="shared" si="84"/>
        <v>143.6</v>
      </c>
      <c r="M162" s="10">
        <f t="shared" si="84"/>
        <v>0</v>
      </c>
      <c r="N162" s="10">
        <f t="shared" si="84"/>
        <v>0</v>
      </c>
      <c r="O162" s="10">
        <f t="shared" si="84"/>
        <v>143.6</v>
      </c>
      <c r="P162" s="10">
        <f t="shared" si="84"/>
        <v>143.6</v>
      </c>
      <c r="Q162" s="10">
        <f t="shared" si="84"/>
        <v>0</v>
      </c>
      <c r="R162" s="10">
        <f t="shared" si="84"/>
        <v>0</v>
      </c>
    </row>
    <row r="163" spans="1:18" ht="18.75">
      <c r="A163" s="42" t="s">
        <v>190</v>
      </c>
      <c r="B163" s="29">
        <v>115</v>
      </c>
      <c r="C163" s="15" t="s">
        <v>129</v>
      </c>
      <c r="D163" s="15" t="s">
        <v>120</v>
      </c>
      <c r="E163" s="29" t="s">
        <v>78</v>
      </c>
      <c r="F163" s="15" t="s">
        <v>189</v>
      </c>
      <c r="G163" s="10">
        <f>H163+I163+J163</f>
        <v>300.1</v>
      </c>
      <c r="H163" s="10">
        <v>300.1</v>
      </c>
      <c r="I163" s="10"/>
      <c r="J163" s="10"/>
      <c r="K163" s="10">
        <f>L163+M163+N163</f>
        <v>143.6</v>
      </c>
      <c r="L163" s="10">
        <v>143.6</v>
      </c>
      <c r="M163" s="10"/>
      <c r="N163" s="10"/>
      <c r="O163" s="10">
        <f>P163+Q163+R163</f>
        <v>143.6</v>
      </c>
      <c r="P163" s="18">
        <v>143.6</v>
      </c>
      <c r="Q163" s="18"/>
      <c r="R163" s="18"/>
    </row>
    <row r="164" spans="1:18" ht="18.75">
      <c r="A164" s="42" t="s">
        <v>109</v>
      </c>
      <c r="B164" s="29">
        <v>115</v>
      </c>
      <c r="C164" s="15" t="s">
        <v>129</v>
      </c>
      <c r="D164" s="15" t="s">
        <v>124</v>
      </c>
      <c r="E164" s="15"/>
      <c r="F164" s="15"/>
      <c r="G164" s="10">
        <f>G173+G165</f>
        <v>318626.80000000005</v>
      </c>
      <c r="H164" s="10">
        <f aca="true" t="shared" si="85" ref="H164:R164">H173+H165</f>
        <v>225169.40000000002</v>
      </c>
      <c r="I164" s="10">
        <f t="shared" si="85"/>
        <v>93457.40000000001</v>
      </c>
      <c r="J164" s="10">
        <f t="shared" si="85"/>
        <v>0</v>
      </c>
      <c r="K164" s="10">
        <f t="shared" si="85"/>
        <v>309764.19999999995</v>
      </c>
      <c r="L164" s="10">
        <f t="shared" si="85"/>
        <v>233709.5</v>
      </c>
      <c r="M164" s="10">
        <f t="shared" si="85"/>
        <v>76054.70000000001</v>
      </c>
      <c r="N164" s="10">
        <f t="shared" si="85"/>
        <v>0</v>
      </c>
      <c r="O164" s="10">
        <f t="shared" si="85"/>
        <v>315535.4</v>
      </c>
      <c r="P164" s="10">
        <f t="shared" si="85"/>
        <v>238103.5</v>
      </c>
      <c r="Q164" s="10">
        <f t="shared" si="85"/>
        <v>77431.90000000001</v>
      </c>
      <c r="R164" s="10">
        <f t="shared" si="85"/>
        <v>0</v>
      </c>
    </row>
    <row r="165" spans="1:18" ht="56.25">
      <c r="A165" s="42" t="s">
        <v>469</v>
      </c>
      <c r="B165" s="29">
        <v>115</v>
      </c>
      <c r="C165" s="15" t="s">
        <v>129</v>
      </c>
      <c r="D165" s="15" t="s">
        <v>124</v>
      </c>
      <c r="E165" s="15" t="s">
        <v>252</v>
      </c>
      <c r="F165" s="15"/>
      <c r="G165" s="10">
        <f>G166</f>
        <v>240</v>
      </c>
      <c r="H165" s="10">
        <f aca="true" t="shared" si="86" ref="H165:R165">H166</f>
        <v>0</v>
      </c>
      <c r="I165" s="10">
        <f t="shared" si="86"/>
        <v>240</v>
      </c>
      <c r="J165" s="10">
        <f t="shared" si="86"/>
        <v>0</v>
      </c>
      <c r="K165" s="10">
        <f t="shared" si="86"/>
        <v>280</v>
      </c>
      <c r="L165" s="10">
        <f t="shared" si="86"/>
        <v>0</v>
      </c>
      <c r="M165" s="10">
        <f t="shared" si="86"/>
        <v>280</v>
      </c>
      <c r="N165" s="10">
        <f t="shared" si="86"/>
        <v>0</v>
      </c>
      <c r="O165" s="10">
        <f t="shared" si="86"/>
        <v>280</v>
      </c>
      <c r="P165" s="10">
        <f t="shared" si="86"/>
        <v>0</v>
      </c>
      <c r="Q165" s="10">
        <f t="shared" si="86"/>
        <v>280</v>
      </c>
      <c r="R165" s="10">
        <f t="shared" si="86"/>
        <v>0</v>
      </c>
    </row>
    <row r="166" spans="1:18" ht="37.5">
      <c r="A166" s="42" t="s">
        <v>470</v>
      </c>
      <c r="B166" s="29">
        <v>115</v>
      </c>
      <c r="C166" s="15" t="s">
        <v>129</v>
      </c>
      <c r="D166" s="15" t="s">
        <v>124</v>
      </c>
      <c r="E166" s="15" t="s">
        <v>253</v>
      </c>
      <c r="F166" s="15"/>
      <c r="G166" s="10">
        <f>G167+G170</f>
        <v>240</v>
      </c>
      <c r="H166" s="10">
        <f aca="true" t="shared" si="87" ref="H166:R166">H167+H170</f>
        <v>0</v>
      </c>
      <c r="I166" s="10">
        <f t="shared" si="87"/>
        <v>240</v>
      </c>
      <c r="J166" s="10">
        <f t="shared" si="87"/>
        <v>0</v>
      </c>
      <c r="K166" s="10">
        <f t="shared" si="87"/>
        <v>280</v>
      </c>
      <c r="L166" s="10">
        <f t="shared" si="87"/>
        <v>0</v>
      </c>
      <c r="M166" s="10">
        <f t="shared" si="87"/>
        <v>280</v>
      </c>
      <c r="N166" s="10">
        <f t="shared" si="87"/>
        <v>0</v>
      </c>
      <c r="O166" s="10">
        <f t="shared" si="87"/>
        <v>280</v>
      </c>
      <c r="P166" s="10">
        <f t="shared" si="87"/>
        <v>0</v>
      </c>
      <c r="Q166" s="10">
        <f t="shared" si="87"/>
        <v>280</v>
      </c>
      <c r="R166" s="10">
        <f t="shared" si="87"/>
        <v>0</v>
      </c>
    </row>
    <row r="167" spans="1:18" ht="37.5">
      <c r="A167" s="42" t="s">
        <v>378</v>
      </c>
      <c r="B167" s="29">
        <v>115</v>
      </c>
      <c r="C167" s="15" t="s">
        <v>129</v>
      </c>
      <c r="D167" s="15" t="s">
        <v>124</v>
      </c>
      <c r="E167" s="15" t="s">
        <v>379</v>
      </c>
      <c r="F167" s="15"/>
      <c r="G167" s="10">
        <f>G168</f>
        <v>0</v>
      </c>
      <c r="H167" s="10">
        <f aca="true" t="shared" si="88" ref="H167:R168">H168</f>
        <v>0</v>
      </c>
      <c r="I167" s="10">
        <f t="shared" si="88"/>
        <v>0</v>
      </c>
      <c r="J167" s="10">
        <f t="shared" si="88"/>
        <v>0</v>
      </c>
      <c r="K167" s="10">
        <f t="shared" si="88"/>
        <v>80</v>
      </c>
      <c r="L167" s="10">
        <f t="shared" si="88"/>
        <v>0</v>
      </c>
      <c r="M167" s="10">
        <f t="shared" si="88"/>
        <v>80</v>
      </c>
      <c r="N167" s="10">
        <f t="shared" si="88"/>
        <v>0</v>
      </c>
      <c r="O167" s="10">
        <f t="shared" si="88"/>
        <v>80</v>
      </c>
      <c r="P167" s="10">
        <f t="shared" si="88"/>
        <v>0</v>
      </c>
      <c r="Q167" s="10">
        <f t="shared" si="88"/>
        <v>80</v>
      </c>
      <c r="R167" s="10">
        <f t="shared" si="88"/>
        <v>0</v>
      </c>
    </row>
    <row r="168" spans="1:18" ht="18.75">
      <c r="A168" s="42" t="s">
        <v>222</v>
      </c>
      <c r="B168" s="29">
        <v>115</v>
      </c>
      <c r="C168" s="15" t="s">
        <v>129</v>
      </c>
      <c r="D168" s="15" t="s">
        <v>124</v>
      </c>
      <c r="E168" s="15" t="s">
        <v>380</v>
      </c>
      <c r="F168" s="15"/>
      <c r="G168" s="10">
        <f>G169</f>
        <v>0</v>
      </c>
      <c r="H168" s="10">
        <f t="shared" si="88"/>
        <v>0</v>
      </c>
      <c r="I168" s="10">
        <f t="shared" si="88"/>
        <v>0</v>
      </c>
      <c r="J168" s="10">
        <f t="shared" si="88"/>
        <v>0</v>
      </c>
      <c r="K168" s="10">
        <f t="shared" si="88"/>
        <v>80</v>
      </c>
      <c r="L168" s="10">
        <f t="shared" si="88"/>
        <v>0</v>
      </c>
      <c r="M168" s="10">
        <f t="shared" si="88"/>
        <v>80</v>
      </c>
      <c r="N168" s="10">
        <f t="shared" si="88"/>
        <v>0</v>
      </c>
      <c r="O168" s="10">
        <f t="shared" si="88"/>
        <v>80</v>
      </c>
      <c r="P168" s="10">
        <f t="shared" si="88"/>
        <v>0</v>
      </c>
      <c r="Q168" s="10">
        <f t="shared" si="88"/>
        <v>80</v>
      </c>
      <c r="R168" s="10">
        <f t="shared" si="88"/>
        <v>0</v>
      </c>
    </row>
    <row r="169" spans="1:18" ht="18.75">
      <c r="A169" s="42" t="s">
        <v>190</v>
      </c>
      <c r="B169" s="29">
        <v>115</v>
      </c>
      <c r="C169" s="15" t="s">
        <v>129</v>
      </c>
      <c r="D169" s="15" t="s">
        <v>124</v>
      </c>
      <c r="E169" s="15" t="s">
        <v>380</v>
      </c>
      <c r="F169" s="15" t="s">
        <v>189</v>
      </c>
      <c r="G169" s="10">
        <f>H169+I169+J169</f>
        <v>0</v>
      </c>
      <c r="H169" s="10"/>
      <c r="I169" s="10"/>
      <c r="J169" s="10"/>
      <c r="K169" s="10">
        <f>L169+M169+N169</f>
        <v>80</v>
      </c>
      <c r="L169" s="10"/>
      <c r="M169" s="10">
        <v>80</v>
      </c>
      <c r="N169" s="10"/>
      <c r="O169" s="10">
        <f>P169+Q169+R169</f>
        <v>80</v>
      </c>
      <c r="P169" s="10"/>
      <c r="Q169" s="10">
        <v>80</v>
      </c>
      <c r="R169" s="10"/>
    </row>
    <row r="170" spans="1:18" ht="40.5" customHeight="1">
      <c r="A170" s="42" t="s">
        <v>412</v>
      </c>
      <c r="B170" s="29">
        <v>115</v>
      </c>
      <c r="C170" s="15" t="s">
        <v>129</v>
      </c>
      <c r="D170" s="15" t="s">
        <v>124</v>
      </c>
      <c r="E170" s="15" t="s">
        <v>376</v>
      </c>
      <c r="F170" s="15"/>
      <c r="G170" s="10">
        <f>G171</f>
        <v>240</v>
      </c>
      <c r="H170" s="10">
        <f aca="true" t="shared" si="89" ref="H170:R171">H171</f>
        <v>0</v>
      </c>
      <c r="I170" s="10">
        <f t="shared" si="89"/>
        <v>240</v>
      </c>
      <c r="J170" s="10">
        <f t="shared" si="89"/>
        <v>0</v>
      </c>
      <c r="K170" s="10">
        <f t="shared" si="89"/>
        <v>200</v>
      </c>
      <c r="L170" s="10">
        <f t="shared" si="89"/>
        <v>0</v>
      </c>
      <c r="M170" s="10">
        <f t="shared" si="89"/>
        <v>200</v>
      </c>
      <c r="N170" s="10">
        <f t="shared" si="89"/>
        <v>0</v>
      </c>
      <c r="O170" s="10">
        <f t="shared" si="89"/>
        <v>200</v>
      </c>
      <c r="P170" s="10">
        <f t="shared" si="89"/>
        <v>0</v>
      </c>
      <c r="Q170" s="10">
        <f t="shared" si="89"/>
        <v>200</v>
      </c>
      <c r="R170" s="10">
        <f t="shared" si="89"/>
        <v>0</v>
      </c>
    </row>
    <row r="171" spans="1:18" ht="20.25" customHeight="1">
      <c r="A171" s="42" t="s">
        <v>222</v>
      </c>
      <c r="B171" s="29">
        <v>115</v>
      </c>
      <c r="C171" s="15" t="s">
        <v>129</v>
      </c>
      <c r="D171" s="15" t="s">
        <v>124</v>
      </c>
      <c r="E171" s="15" t="s">
        <v>377</v>
      </c>
      <c r="F171" s="15"/>
      <c r="G171" s="10">
        <f>G172</f>
        <v>240</v>
      </c>
      <c r="H171" s="10">
        <f t="shared" si="89"/>
        <v>0</v>
      </c>
      <c r="I171" s="10">
        <f t="shared" si="89"/>
        <v>240</v>
      </c>
      <c r="J171" s="10">
        <f t="shared" si="89"/>
        <v>0</v>
      </c>
      <c r="K171" s="10">
        <f t="shared" si="89"/>
        <v>200</v>
      </c>
      <c r="L171" s="10">
        <f t="shared" si="89"/>
        <v>0</v>
      </c>
      <c r="M171" s="10">
        <f t="shared" si="89"/>
        <v>200</v>
      </c>
      <c r="N171" s="10">
        <f t="shared" si="89"/>
        <v>0</v>
      </c>
      <c r="O171" s="10">
        <f t="shared" si="89"/>
        <v>200</v>
      </c>
      <c r="P171" s="10">
        <f t="shared" si="89"/>
        <v>0</v>
      </c>
      <c r="Q171" s="10">
        <f t="shared" si="89"/>
        <v>200</v>
      </c>
      <c r="R171" s="10">
        <f t="shared" si="89"/>
        <v>0</v>
      </c>
    </row>
    <row r="172" spans="1:18" ht="18.75">
      <c r="A172" s="42" t="s">
        <v>190</v>
      </c>
      <c r="B172" s="29">
        <v>115</v>
      </c>
      <c r="C172" s="15" t="s">
        <v>129</v>
      </c>
      <c r="D172" s="15" t="s">
        <v>124</v>
      </c>
      <c r="E172" s="15" t="s">
        <v>377</v>
      </c>
      <c r="F172" s="15" t="s">
        <v>189</v>
      </c>
      <c r="G172" s="10">
        <f>H172+I172+J172</f>
        <v>240</v>
      </c>
      <c r="H172" s="10"/>
      <c r="I172" s="10">
        <v>240</v>
      </c>
      <c r="J172" s="10"/>
      <c r="K172" s="10">
        <f>L172+M172+N172</f>
        <v>200</v>
      </c>
      <c r="L172" s="10"/>
      <c r="M172" s="10">
        <v>200</v>
      </c>
      <c r="N172" s="10"/>
      <c r="O172" s="10">
        <f>P172+Q172+R172</f>
        <v>200</v>
      </c>
      <c r="P172" s="10"/>
      <c r="Q172" s="10">
        <v>200</v>
      </c>
      <c r="R172" s="10"/>
    </row>
    <row r="173" spans="1:18" ht="37.5">
      <c r="A173" s="42" t="s">
        <v>501</v>
      </c>
      <c r="B173" s="29">
        <v>115</v>
      </c>
      <c r="C173" s="15" t="s">
        <v>129</v>
      </c>
      <c r="D173" s="15" t="s">
        <v>124</v>
      </c>
      <c r="E173" s="29" t="s">
        <v>283</v>
      </c>
      <c r="F173" s="15"/>
      <c r="G173" s="10">
        <f>G174</f>
        <v>318386.80000000005</v>
      </c>
      <c r="H173" s="10">
        <f>H174</f>
        <v>225169.40000000002</v>
      </c>
      <c r="I173" s="10">
        <f>I174</f>
        <v>93217.40000000001</v>
      </c>
      <c r="J173" s="10">
        <f>J174</f>
        <v>0</v>
      </c>
      <c r="K173" s="10">
        <f aca="true" t="shared" si="90" ref="K173:R173">K174</f>
        <v>309484.19999999995</v>
      </c>
      <c r="L173" s="10">
        <f t="shared" si="90"/>
        <v>233709.5</v>
      </c>
      <c r="M173" s="10">
        <f t="shared" si="90"/>
        <v>75774.70000000001</v>
      </c>
      <c r="N173" s="10">
        <f t="shared" si="90"/>
        <v>0</v>
      </c>
      <c r="O173" s="10">
        <f t="shared" si="90"/>
        <v>315255.4</v>
      </c>
      <c r="P173" s="10">
        <f t="shared" si="90"/>
        <v>238103.5</v>
      </c>
      <c r="Q173" s="10">
        <f t="shared" si="90"/>
        <v>77151.90000000001</v>
      </c>
      <c r="R173" s="10">
        <f t="shared" si="90"/>
        <v>0</v>
      </c>
    </row>
    <row r="174" spans="1:18" ht="21.75" customHeight="1">
      <c r="A174" s="34" t="s">
        <v>18</v>
      </c>
      <c r="B174" s="29">
        <v>115</v>
      </c>
      <c r="C174" s="15" t="s">
        <v>129</v>
      </c>
      <c r="D174" s="15" t="s">
        <v>124</v>
      </c>
      <c r="E174" s="29" t="s">
        <v>284</v>
      </c>
      <c r="F174" s="15"/>
      <c r="G174" s="10">
        <f>G175+G184+G187+G190+G198+G201+G204+G195</f>
        <v>318386.80000000005</v>
      </c>
      <c r="H174" s="10">
        <f>H175+H184+H187+H190+H198+H201+H204+H195</f>
        <v>225169.40000000002</v>
      </c>
      <c r="I174" s="10">
        <f>I175+I184+I187+I190+I198+I201+I204+I195</f>
        <v>93217.40000000001</v>
      </c>
      <c r="J174" s="10">
        <f>J175+J184+J187+J190+J198+J201+J204+J195</f>
        <v>0</v>
      </c>
      <c r="K174" s="10">
        <f aca="true" t="shared" si="91" ref="K174:R174">K175+K184+K187+K190+K198+K201+K204</f>
        <v>309484.19999999995</v>
      </c>
      <c r="L174" s="10">
        <f t="shared" si="91"/>
        <v>233709.5</v>
      </c>
      <c r="M174" s="10">
        <f t="shared" si="91"/>
        <v>75774.70000000001</v>
      </c>
      <c r="N174" s="10">
        <f t="shared" si="91"/>
        <v>0</v>
      </c>
      <c r="O174" s="10">
        <f t="shared" si="91"/>
        <v>315255.4</v>
      </c>
      <c r="P174" s="10">
        <f t="shared" si="91"/>
        <v>238103.5</v>
      </c>
      <c r="Q174" s="10">
        <f t="shared" si="91"/>
        <v>77151.90000000001</v>
      </c>
      <c r="R174" s="10">
        <f t="shared" si="91"/>
        <v>0</v>
      </c>
    </row>
    <row r="175" spans="1:18" ht="75">
      <c r="A175" s="34" t="s">
        <v>295</v>
      </c>
      <c r="B175" s="29">
        <v>115</v>
      </c>
      <c r="C175" s="15" t="s">
        <v>129</v>
      </c>
      <c r="D175" s="15" t="s">
        <v>124</v>
      </c>
      <c r="E175" s="29" t="s">
        <v>285</v>
      </c>
      <c r="F175" s="15"/>
      <c r="G175" s="10">
        <f>G176+G182+G180+G178</f>
        <v>275388.10000000003</v>
      </c>
      <c r="H175" s="10">
        <f>H176+H182+H180+H178</f>
        <v>198850.40000000002</v>
      </c>
      <c r="I175" s="10">
        <f>I176+I182+I180+I178</f>
        <v>76537.7</v>
      </c>
      <c r="J175" s="10">
        <f>J176+J182+J180+J178</f>
        <v>0</v>
      </c>
      <c r="K175" s="10">
        <f aca="true" t="shared" si="92" ref="K175:R175">K176+K182+K180+K178</f>
        <v>273474.5</v>
      </c>
      <c r="L175" s="10">
        <f t="shared" si="92"/>
        <v>201883.1</v>
      </c>
      <c r="M175" s="10">
        <f t="shared" si="92"/>
        <v>71591.40000000001</v>
      </c>
      <c r="N175" s="10">
        <f t="shared" si="92"/>
        <v>0</v>
      </c>
      <c r="O175" s="10">
        <f t="shared" si="92"/>
        <v>274618.7</v>
      </c>
      <c r="P175" s="10">
        <f t="shared" si="92"/>
        <v>201883.1</v>
      </c>
      <c r="Q175" s="10">
        <f t="shared" si="92"/>
        <v>72735.6</v>
      </c>
      <c r="R175" s="10">
        <f t="shared" si="92"/>
        <v>0</v>
      </c>
    </row>
    <row r="176" spans="1:18" ht="22.5" customHeight="1">
      <c r="A176" s="42" t="s">
        <v>212</v>
      </c>
      <c r="B176" s="29">
        <v>115</v>
      </c>
      <c r="C176" s="15" t="s">
        <v>129</v>
      </c>
      <c r="D176" s="15" t="s">
        <v>124</v>
      </c>
      <c r="E176" s="29" t="s">
        <v>19</v>
      </c>
      <c r="F176" s="15"/>
      <c r="G176" s="10">
        <f>G177</f>
        <v>60865.2</v>
      </c>
      <c r="H176" s="10">
        <f aca="true" t="shared" si="93" ref="H176:O176">H177</f>
        <v>0</v>
      </c>
      <c r="I176" s="10">
        <f t="shared" si="93"/>
        <v>60865.2</v>
      </c>
      <c r="J176" s="10">
        <f t="shared" si="93"/>
        <v>0</v>
      </c>
      <c r="K176" s="10">
        <f t="shared" si="93"/>
        <v>56955.8</v>
      </c>
      <c r="L176" s="10">
        <f t="shared" si="93"/>
        <v>0</v>
      </c>
      <c r="M176" s="10">
        <f t="shared" si="93"/>
        <v>56955.8</v>
      </c>
      <c r="N176" s="10">
        <f t="shared" si="93"/>
        <v>0</v>
      </c>
      <c r="O176" s="10">
        <f t="shared" si="93"/>
        <v>58100</v>
      </c>
      <c r="P176" s="10">
        <f>P177</f>
        <v>0</v>
      </c>
      <c r="Q176" s="10">
        <f>Q177</f>
        <v>58100</v>
      </c>
      <c r="R176" s="10">
        <f>R177</f>
        <v>0</v>
      </c>
    </row>
    <row r="177" spans="1:18" ht="18.75">
      <c r="A177" s="42" t="s">
        <v>190</v>
      </c>
      <c r="B177" s="29">
        <v>115</v>
      </c>
      <c r="C177" s="15" t="s">
        <v>129</v>
      </c>
      <c r="D177" s="15" t="s">
        <v>124</v>
      </c>
      <c r="E177" s="29" t="s">
        <v>19</v>
      </c>
      <c r="F177" s="15" t="s">
        <v>189</v>
      </c>
      <c r="G177" s="10">
        <f>H177+I177+J177</f>
        <v>60865.2</v>
      </c>
      <c r="H177" s="10"/>
      <c r="I177" s="10">
        <f>58365.2+500+1000+1000</f>
        <v>60865.2</v>
      </c>
      <c r="J177" s="10"/>
      <c r="K177" s="10">
        <f>L177+M177+N177</f>
        <v>56955.8</v>
      </c>
      <c r="L177" s="10"/>
      <c r="M177" s="10">
        <v>56955.8</v>
      </c>
      <c r="N177" s="10"/>
      <c r="O177" s="10">
        <f>P177+Q177+R177</f>
        <v>58100</v>
      </c>
      <c r="P177" s="18"/>
      <c r="Q177" s="82">
        <v>58100</v>
      </c>
      <c r="R177" s="18"/>
    </row>
    <row r="178" spans="1:18" ht="135" customHeight="1">
      <c r="A178" s="8" t="s">
        <v>644</v>
      </c>
      <c r="B178" s="29">
        <v>115</v>
      </c>
      <c r="C178" s="15" t="s">
        <v>129</v>
      </c>
      <c r="D178" s="15" t="s">
        <v>124</v>
      </c>
      <c r="E178" s="29" t="s">
        <v>639</v>
      </c>
      <c r="F178" s="15"/>
      <c r="G178" s="10">
        <f>G179</f>
        <v>16530.2</v>
      </c>
      <c r="H178" s="10">
        <f aca="true" t="shared" si="94" ref="H178:R178">H179</f>
        <v>16530.2</v>
      </c>
      <c r="I178" s="10">
        <f t="shared" si="94"/>
        <v>0</v>
      </c>
      <c r="J178" s="10">
        <f t="shared" si="94"/>
        <v>0</v>
      </c>
      <c r="K178" s="10">
        <f t="shared" si="94"/>
        <v>16530.2</v>
      </c>
      <c r="L178" s="10">
        <f t="shared" si="94"/>
        <v>16530.2</v>
      </c>
      <c r="M178" s="10">
        <f t="shared" si="94"/>
        <v>0</v>
      </c>
      <c r="N178" s="10">
        <f t="shared" si="94"/>
        <v>0</v>
      </c>
      <c r="O178" s="10">
        <f t="shared" si="94"/>
        <v>16530.2</v>
      </c>
      <c r="P178" s="10">
        <f t="shared" si="94"/>
        <v>16530.2</v>
      </c>
      <c r="Q178" s="10">
        <f t="shared" si="94"/>
        <v>0</v>
      </c>
      <c r="R178" s="10">
        <f t="shared" si="94"/>
        <v>0</v>
      </c>
    </row>
    <row r="179" spans="1:18" ht="18.75">
      <c r="A179" s="42" t="s">
        <v>190</v>
      </c>
      <c r="B179" s="29">
        <v>115</v>
      </c>
      <c r="C179" s="15" t="s">
        <v>129</v>
      </c>
      <c r="D179" s="15" t="s">
        <v>124</v>
      </c>
      <c r="E179" s="29" t="s">
        <v>639</v>
      </c>
      <c r="F179" s="15" t="s">
        <v>189</v>
      </c>
      <c r="G179" s="10">
        <f>H179+I179+J179</f>
        <v>16530.2</v>
      </c>
      <c r="H179" s="10">
        <v>16530.2</v>
      </c>
      <c r="I179" s="10"/>
      <c r="J179" s="10"/>
      <c r="K179" s="10">
        <f>L179+M179+N179</f>
        <v>16530.2</v>
      </c>
      <c r="L179" s="10">
        <v>16530.2</v>
      </c>
      <c r="M179" s="10"/>
      <c r="N179" s="10"/>
      <c r="O179" s="10">
        <f>P179+Q179+R179</f>
        <v>16530.2</v>
      </c>
      <c r="P179" s="82">
        <v>16530.2</v>
      </c>
      <c r="Q179" s="82"/>
      <c r="R179" s="82"/>
    </row>
    <row r="180" spans="1:18" ht="56.25">
      <c r="A180" s="42" t="s">
        <v>455</v>
      </c>
      <c r="B180" s="29">
        <v>115</v>
      </c>
      <c r="C180" s="15" t="s">
        <v>129</v>
      </c>
      <c r="D180" s="15" t="s">
        <v>124</v>
      </c>
      <c r="E180" s="15" t="s">
        <v>452</v>
      </c>
      <c r="F180" s="15"/>
      <c r="G180" s="10">
        <f>G181</f>
        <v>15672.5</v>
      </c>
      <c r="H180" s="10">
        <f aca="true" t="shared" si="95" ref="H180:R180">H181</f>
        <v>0</v>
      </c>
      <c r="I180" s="10">
        <f t="shared" si="95"/>
        <v>15672.5</v>
      </c>
      <c r="J180" s="10">
        <f t="shared" si="95"/>
        <v>0</v>
      </c>
      <c r="K180" s="10">
        <f t="shared" si="95"/>
        <v>14635.6</v>
      </c>
      <c r="L180" s="10">
        <f t="shared" si="95"/>
        <v>0</v>
      </c>
      <c r="M180" s="10">
        <f t="shared" si="95"/>
        <v>14635.6</v>
      </c>
      <c r="N180" s="10">
        <f t="shared" si="95"/>
        <v>0</v>
      </c>
      <c r="O180" s="10">
        <f t="shared" si="95"/>
        <v>14635.6</v>
      </c>
      <c r="P180" s="10">
        <f t="shared" si="95"/>
        <v>0</v>
      </c>
      <c r="Q180" s="10">
        <f t="shared" si="95"/>
        <v>14635.6</v>
      </c>
      <c r="R180" s="10">
        <f t="shared" si="95"/>
        <v>0</v>
      </c>
    </row>
    <row r="181" spans="1:18" ht="18.75">
      <c r="A181" s="42" t="s">
        <v>190</v>
      </c>
      <c r="B181" s="29">
        <v>115</v>
      </c>
      <c r="C181" s="15" t="s">
        <v>129</v>
      </c>
      <c r="D181" s="15" t="s">
        <v>124</v>
      </c>
      <c r="E181" s="15" t="s">
        <v>452</v>
      </c>
      <c r="F181" s="15" t="s">
        <v>189</v>
      </c>
      <c r="G181" s="10">
        <v>15672.5</v>
      </c>
      <c r="H181" s="10"/>
      <c r="I181" s="10">
        <v>15672.5</v>
      </c>
      <c r="J181" s="10"/>
      <c r="K181" s="10">
        <f>L181+M181+N181</f>
        <v>14635.6</v>
      </c>
      <c r="L181" s="10"/>
      <c r="M181" s="10">
        <v>14635.6</v>
      </c>
      <c r="N181" s="10"/>
      <c r="O181" s="10">
        <f>P181+Q181+R181</f>
        <v>14635.6</v>
      </c>
      <c r="P181" s="18"/>
      <c r="Q181" s="18">
        <v>14635.6</v>
      </c>
      <c r="R181" s="18"/>
    </row>
    <row r="182" spans="1:18" ht="102.75" customHeight="1">
      <c r="A182" s="46" t="s">
        <v>326</v>
      </c>
      <c r="B182" s="29">
        <v>115</v>
      </c>
      <c r="C182" s="15" t="s">
        <v>129</v>
      </c>
      <c r="D182" s="15" t="s">
        <v>124</v>
      </c>
      <c r="E182" s="29" t="s">
        <v>47</v>
      </c>
      <c r="F182" s="15"/>
      <c r="G182" s="10">
        <f>G183</f>
        <v>182320.2</v>
      </c>
      <c r="H182" s="10">
        <f aca="true" t="shared" si="96" ref="H182:R182">H183</f>
        <v>182320.2</v>
      </c>
      <c r="I182" s="10">
        <f t="shared" si="96"/>
        <v>0</v>
      </c>
      <c r="J182" s="10">
        <f t="shared" si="96"/>
        <v>0</v>
      </c>
      <c r="K182" s="10">
        <f t="shared" si="96"/>
        <v>185352.9</v>
      </c>
      <c r="L182" s="10">
        <f t="shared" si="96"/>
        <v>185352.9</v>
      </c>
      <c r="M182" s="10">
        <f t="shared" si="96"/>
        <v>0</v>
      </c>
      <c r="N182" s="10">
        <f t="shared" si="96"/>
        <v>0</v>
      </c>
      <c r="O182" s="10">
        <f t="shared" si="96"/>
        <v>185352.9</v>
      </c>
      <c r="P182" s="10">
        <f t="shared" si="96"/>
        <v>185352.9</v>
      </c>
      <c r="Q182" s="10">
        <f t="shared" si="96"/>
        <v>0</v>
      </c>
      <c r="R182" s="10">
        <f t="shared" si="96"/>
        <v>0</v>
      </c>
    </row>
    <row r="183" spans="1:18" ht="18.75">
      <c r="A183" s="42" t="s">
        <v>190</v>
      </c>
      <c r="B183" s="29">
        <v>115</v>
      </c>
      <c r="C183" s="15" t="s">
        <v>129</v>
      </c>
      <c r="D183" s="15" t="s">
        <v>124</v>
      </c>
      <c r="E183" s="29" t="s">
        <v>47</v>
      </c>
      <c r="F183" s="29">
        <v>610</v>
      </c>
      <c r="G183" s="10">
        <f>H183+I183+J183</f>
        <v>182320.2</v>
      </c>
      <c r="H183" s="10">
        <f>188092.7-5772.5</f>
        <v>182320.2</v>
      </c>
      <c r="I183" s="10"/>
      <c r="J183" s="10"/>
      <c r="K183" s="10">
        <f>L183+M183+N183</f>
        <v>185352.9</v>
      </c>
      <c r="L183" s="10">
        <v>185352.9</v>
      </c>
      <c r="M183" s="10"/>
      <c r="N183" s="10"/>
      <c r="O183" s="10">
        <f>R183+Q183+P183</f>
        <v>185352.9</v>
      </c>
      <c r="P183" s="10">
        <v>185352.9</v>
      </c>
      <c r="Q183" s="10"/>
      <c r="R183" s="10"/>
    </row>
    <row r="184" spans="1:18" ht="37.5">
      <c r="A184" s="34" t="s">
        <v>292</v>
      </c>
      <c r="B184" s="29">
        <v>115</v>
      </c>
      <c r="C184" s="15" t="s">
        <v>129</v>
      </c>
      <c r="D184" s="15" t="s">
        <v>124</v>
      </c>
      <c r="E184" s="29" t="s">
        <v>286</v>
      </c>
      <c r="F184" s="29"/>
      <c r="G184" s="10">
        <f>G185</f>
        <v>9491.4</v>
      </c>
      <c r="H184" s="10">
        <f aca="true" t="shared" si="97" ref="H184:R185">H185</f>
        <v>9491.4</v>
      </c>
      <c r="I184" s="10">
        <f t="shared" si="97"/>
        <v>0</v>
      </c>
      <c r="J184" s="10">
        <f t="shared" si="97"/>
        <v>0</v>
      </c>
      <c r="K184" s="10">
        <f t="shared" si="97"/>
        <v>13710.5</v>
      </c>
      <c r="L184" s="10">
        <f t="shared" si="97"/>
        <v>13710.5</v>
      </c>
      <c r="M184" s="10">
        <f t="shared" si="97"/>
        <v>0</v>
      </c>
      <c r="N184" s="10">
        <f t="shared" si="97"/>
        <v>0</v>
      </c>
      <c r="O184" s="10">
        <f t="shared" si="97"/>
        <v>13710.5</v>
      </c>
      <c r="P184" s="10">
        <f t="shared" si="97"/>
        <v>13710.5</v>
      </c>
      <c r="Q184" s="10">
        <f t="shared" si="97"/>
        <v>0</v>
      </c>
      <c r="R184" s="10">
        <f t="shared" si="97"/>
        <v>0</v>
      </c>
    </row>
    <row r="185" spans="1:18" ht="75">
      <c r="A185" s="42" t="s">
        <v>98</v>
      </c>
      <c r="B185" s="29">
        <v>115</v>
      </c>
      <c r="C185" s="15" t="s">
        <v>129</v>
      </c>
      <c r="D185" s="15" t="s">
        <v>124</v>
      </c>
      <c r="E185" s="29" t="s">
        <v>17</v>
      </c>
      <c r="F185" s="15"/>
      <c r="G185" s="10">
        <f>G186</f>
        <v>9491.4</v>
      </c>
      <c r="H185" s="10">
        <f t="shared" si="97"/>
        <v>9491.4</v>
      </c>
      <c r="I185" s="10">
        <f t="shared" si="97"/>
        <v>0</v>
      </c>
      <c r="J185" s="10">
        <f t="shared" si="97"/>
        <v>0</v>
      </c>
      <c r="K185" s="10">
        <f t="shared" si="97"/>
        <v>13710.5</v>
      </c>
      <c r="L185" s="10">
        <f t="shared" si="97"/>
        <v>13710.5</v>
      </c>
      <c r="M185" s="10">
        <f t="shared" si="97"/>
        <v>0</v>
      </c>
      <c r="N185" s="10">
        <f t="shared" si="97"/>
        <v>0</v>
      </c>
      <c r="O185" s="10">
        <f t="shared" si="97"/>
        <v>13710.5</v>
      </c>
      <c r="P185" s="10">
        <f t="shared" si="97"/>
        <v>13710.5</v>
      </c>
      <c r="Q185" s="10">
        <f t="shared" si="97"/>
        <v>0</v>
      </c>
      <c r="R185" s="10">
        <f t="shared" si="97"/>
        <v>0</v>
      </c>
    </row>
    <row r="186" spans="1:18" ht="18.75">
      <c r="A186" s="42" t="s">
        <v>190</v>
      </c>
      <c r="B186" s="29">
        <v>115</v>
      </c>
      <c r="C186" s="15" t="s">
        <v>129</v>
      </c>
      <c r="D186" s="15" t="s">
        <v>124</v>
      </c>
      <c r="E186" s="29" t="s">
        <v>17</v>
      </c>
      <c r="F186" s="15" t="s">
        <v>189</v>
      </c>
      <c r="G186" s="10">
        <f>H186+I186+J186</f>
        <v>9491.4</v>
      </c>
      <c r="H186" s="10">
        <v>9491.4</v>
      </c>
      <c r="I186" s="10"/>
      <c r="J186" s="10"/>
      <c r="K186" s="10">
        <f>L186+M186+N186</f>
        <v>13710.5</v>
      </c>
      <c r="L186" s="10">
        <v>13710.5</v>
      </c>
      <c r="M186" s="10"/>
      <c r="N186" s="10"/>
      <c r="O186" s="10">
        <f>P186+Q186+R186</f>
        <v>13710.5</v>
      </c>
      <c r="P186" s="18">
        <v>13710.5</v>
      </c>
      <c r="Q186" s="18"/>
      <c r="R186" s="18"/>
    </row>
    <row r="187" spans="1:18" ht="63" customHeight="1">
      <c r="A187" s="34" t="s">
        <v>291</v>
      </c>
      <c r="B187" s="29">
        <v>115</v>
      </c>
      <c r="C187" s="15" t="s">
        <v>129</v>
      </c>
      <c r="D187" s="15" t="s">
        <v>124</v>
      </c>
      <c r="E187" s="29" t="s">
        <v>48</v>
      </c>
      <c r="F187" s="15"/>
      <c r="G187" s="10">
        <f>G188</f>
        <v>2807.9</v>
      </c>
      <c r="H187" s="10">
        <f aca="true" t="shared" si="98" ref="H187:R188">H188</f>
        <v>2807.9</v>
      </c>
      <c r="I187" s="10">
        <f t="shared" si="98"/>
        <v>0</v>
      </c>
      <c r="J187" s="10">
        <f t="shared" si="98"/>
        <v>0</v>
      </c>
      <c r="K187" s="10">
        <f t="shared" si="98"/>
        <v>2025.3</v>
      </c>
      <c r="L187" s="10">
        <f t="shared" si="98"/>
        <v>2025.3</v>
      </c>
      <c r="M187" s="10">
        <f t="shared" si="98"/>
        <v>0</v>
      </c>
      <c r="N187" s="10">
        <f t="shared" si="98"/>
        <v>0</v>
      </c>
      <c r="O187" s="10">
        <f t="shared" si="98"/>
        <v>2025.3</v>
      </c>
      <c r="P187" s="10">
        <f t="shared" si="98"/>
        <v>2025.3</v>
      </c>
      <c r="Q187" s="10">
        <f t="shared" si="98"/>
        <v>0</v>
      </c>
      <c r="R187" s="10">
        <f t="shared" si="98"/>
        <v>0</v>
      </c>
    </row>
    <row r="188" spans="1:18" ht="78" customHeight="1">
      <c r="A188" s="42" t="s">
        <v>98</v>
      </c>
      <c r="B188" s="29">
        <v>115</v>
      </c>
      <c r="C188" s="15" t="s">
        <v>129</v>
      </c>
      <c r="D188" s="15" t="s">
        <v>124</v>
      </c>
      <c r="E188" s="29" t="s">
        <v>49</v>
      </c>
      <c r="F188" s="15"/>
      <c r="G188" s="10">
        <f>G189</f>
        <v>2807.9</v>
      </c>
      <c r="H188" s="10">
        <f t="shared" si="98"/>
        <v>2807.9</v>
      </c>
      <c r="I188" s="10">
        <f t="shared" si="98"/>
        <v>0</v>
      </c>
      <c r="J188" s="10">
        <f t="shared" si="98"/>
        <v>0</v>
      </c>
      <c r="K188" s="10">
        <f t="shared" si="98"/>
        <v>2025.3</v>
      </c>
      <c r="L188" s="10">
        <f t="shared" si="98"/>
        <v>2025.3</v>
      </c>
      <c r="M188" s="10">
        <f t="shared" si="98"/>
        <v>0</v>
      </c>
      <c r="N188" s="10">
        <f t="shared" si="98"/>
        <v>0</v>
      </c>
      <c r="O188" s="10">
        <f t="shared" si="98"/>
        <v>2025.3</v>
      </c>
      <c r="P188" s="10">
        <f t="shared" si="98"/>
        <v>2025.3</v>
      </c>
      <c r="Q188" s="10">
        <f t="shared" si="98"/>
        <v>0</v>
      </c>
      <c r="R188" s="10">
        <f t="shared" si="98"/>
        <v>0</v>
      </c>
    </row>
    <row r="189" spans="1:18" ht="18.75">
      <c r="A189" s="42" t="s">
        <v>190</v>
      </c>
      <c r="B189" s="29">
        <v>115</v>
      </c>
      <c r="C189" s="15" t="s">
        <v>129</v>
      </c>
      <c r="D189" s="15" t="s">
        <v>124</v>
      </c>
      <c r="E189" s="29" t="s">
        <v>49</v>
      </c>
      <c r="F189" s="15" t="s">
        <v>189</v>
      </c>
      <c r="G189" s="10">
        <f>H189+I189+J189</f>
        <v>2807.9</v>
      </c>
      <c r="H189" s="10">
        <v>2807.9</v>
      </c>
      <c r="I189" s="10"/>
      <c r="J189" s="10"/>
      <c r="K189" s="10">
        <f>L189+M189+N189</f>
        <v>2025.3</v>
      </c>
      <c r="L189" s="10">
        <v>2025.3</v>
      </c>
      <c r="M189" s="10"/>
      <c r="N189" s="10"/>
      <c r="O189" s="10">
        <f>P189+Q189+R189</f>
        <v>2025.3</v>
      </c>
      <c r="P189" s="18">
        <v>2025.3</v>
      </c>
      <c r="Q189" s="18"/>
      <c r="R189" s="18"/>
    </row>
    <row r="190" spans="1:18" ht="75">
      <c r="A190" s="34" t="s">
        <v>296</v>
      </c>
      <c r="B190" s="29">
        <v>115</v>
      </c>
      <c r="C190" s="15" t="s">
        <v>129</v>
      </c>
      <c r="D190" s="15" t="s">
        <v>124</v>
      </c>
      <c r="E190" s="29" t="s">
        <v>287</v>
      </c>
      <c r="F190" s="15"/>
      <c r="G190" s="10">
        <f>G191+G193</f>
        <v>4493</v>
      </c>
      <c r="H190" s="10">
        <f aca="true" t="shared" si="99" ref="H190:R190">H191+H193</f>
        <v>0</v>
      </c>
      <c r="I190" s="10">
        <f t="shared" si="99"/>
        <v>4493</v>
      </c>
      <c r="J190" s="10">
        <f t="shared" si="99"/>
        <v>0</v>
      </c>
      <c r="K190" s="10">
        <f t="shared" si="99"/>
        <v>3880.3</v>
      </c>
      <c r="L190" s="10">
        <f t="shared" si="99"/>
        <v>0</v>
      </c>
      <c r="M190" s="10">
        <f t="shared" si="99"/>
        <v>3880.3</v>
      </c>
      <c r="N190" s="10">
        <f t="shared" si="99"/>
        <v>0</v>
      </c>
      <c r="O190" s="10">
        <f t="shared" si="99"/>
        <v>3980.3</v>
      </c>
      <c r="P190" s="10">
        <f t="shared" si="99"/>
        <v>0</v>
      </c>
      <c r="Q190" s="10">
        <f t="shared" si="99"/>
        <v>3980.3</v>
      </c>
      <c r="R190" s="10">
        <f t="shared" si="99"/>
        <v>0</v>
      </c>
    </row>
    <row r="191" spans="1:18" ht="56.25">
      <c r="A191" s="42" t="s">
        <v>297</v>
      </c>
      <c r="B191" s="29">
        <v>115</v>
      </c>
      <c r="C191" s="15" t="s">
        <v>129</v>
      </c>
      <c r="D191" s="15" t="s">
        <v>124</v>
      </c>
      <c r="E191" s="29" t="s">
        <v>50</v>
      </c>
      <c r="F191" s="15"/>
      <c r="G191" s="10">
        <f>G192</f>
        <v>3183.7</v>
      </c>
      <c r="H191" s="10">
        <f aca="true" t="shared" si="100" ref="H191:R191">H192</f>
        <v>0</v>
      </c>
      <c r="I191" s="10">
        <f t="shared" si="100"/>
        <v>3183.7</v>
      </c>
      <c r="J191" s="10">
        <f t="shared" si="100"/>
        <v>0</v>
      </c>
      <c r="K191" s="10">
        <f t="shared" si="100"/>
        <v>2700</v>
      </c>
      <c r="L191" s="10">
        <f t="shared" si="100"/>
        <v>0</v>
      </c>
      <c r="M191" s="10">
        <f t="shared" si="100"/>
        <v>2700</v>
      </c>
      <c r="N191" s="10">
        <f t="shared" si="100"/>
        <v>0</v>
      </c>
      <c r="O191" s="10">
        <f t="shared" si="100"/>
        <v>2800</v>
      </c>
      <c r="P191" s="10">
        <f t="shared" si="100"/>
        <v>0</v>
      </c>
      <c r="Q191" s="10">
        <f t="shared" si="100"/>
        <v>2800</v>
      </c>
      <c r="R191" s="10">
        <f t="shared" si="100"/>
        <v>0</v>
      </c>
    </row>
    <row r="192" spans="1:18" ht="18.75">
      <c r="A192" s="42" t="s">
        <v>190</v>
      </c>
      <c r="B192" s="29">
        <v>115</v>
      </c>
      <c r="C192" s="15" t="s">
        <v>129</v>
      </c>
      <c r="D192" s="15" t="s">
        <v>124</v>
      </c>
      <c r="E192" s="29" t="s">
        <v>50</v>
      </c>
      <c r="F192" s="15" t="s">
        <v>189</v>
      </c>
      <c r="G192" s="10">
        <f>H192+I192+J192</f>
        <v>3183.7</v>
      </c>
      <c r="H192" s="10"/>
      <c r="I192" s="10">
        <f>3033.7+150</f>
        <v>3183.7</v>
      </c>
      <c r="J192" s="10"/>
      <c r="K192" s="10">
        <f>L192+M192+N192</f>
        <v>2700</v>
      </c>
      <c r="L192" s="10"/>
      <c r="M192" s="10">
        <v>2700</v>
      </c>
      <c r="N192" s="10"/>
      <c r="O192" s="10">
        <f>P192+Q192+R192</f>
        <v>2800</v>
      </c>
      <c r="P192" s="18"/>
      <c r="Q192" s="88">
        <v>2800</v>
      </c>
      <c r="R192" s="18"/>
    </row>
    <row r="193" spans="1:18" ht="56.25">
      <c r="A193" s="42" t="s">
        <v>455</v>
      </c>
      <c r="B193" s="29">
        <v>115</v>
      </c>
      <c r="C193" s="15" t="s">
        <v>129</v>
      </c>
      <c r="D193" s="15" t="s">
        <v>124</v>
      </c>
      <c r="E193" s="15" t="s">
        <v>453</v>
      </c>
      <c r="F193" s="15"/>
      <c r="G193" s="10">
        <f>G194</f>
        <v>1309.3</v>
      </c>
      <c r="H193" s="10">
        <f aca="true" t="shared" si="101" ref="H193:R193">H194</f>
        <v>0</v>
      </c>
      <c r="I193" s="10">
        <f t="shared" si="101"/>
        <v>1309.3</v>
      </c>
      <c r="J193" s="10">
        <f t="shared" si="101"/>
        <v>0</v>
      </c>
      <c r="K193" s="10">
        <f t="shared" si="101"/>
        <v>1180.3</v>
      </c>
      <c r="L193" s="10">
        <f t="shared" si="101"/>
        <v>0</v>
      </c>
      <c r="M193" s="10">
        <f t="shared" si="101"/>
        <v>1180.3</v>
      </c>
      <c r="N193" s="10">
        <f t="shared" si="101"/>
        <v>0</v>
      </c>
      <c r="O193" s="10">
        <f t="shared" si="101"/>
        <v>1180.3</v>
      </c>
      <c r="P193" s="10">
        <f t="shared" si="101"/>
        <v>0</v>
      </c>
      <c r="Q193" s="10">
        <f t="shared" si="101"/>
        <v>1180.3</v>
      </c>
      <c r="R193" s="10">
        <f t="shared" si="101"/>
        <v>0</v>
      </c>
    </row>
    <row r="194" spans="1:18" ht="18.75">
      <c r="A194" s="42" t="s">
        <v>190</v>
      </c>
      <c r="B194" s="29">
        <v>115</v>
      </c>
      <c r="C194" s="15" t="s">
        <v>129</v>
      </c>
      <c r="D194" s="15" t="s">
        <v>124</v>
      </c>
      <c r="E194" s="15" t="s">
        <v>453</v>
      </c>
      <c r="F194" s="15" t="s">
        <v>189</v>
      </c>
      <c r="G194" s="10">
        <v>1309.3</v>
      </c>
      <c r="H194" s="10"/>
      <c r="I194" s="10">
        <v>1309.3</v>
      </c>
      <c r="J194" s="10"/>
      <c r="K194" s="10">
        <f>L194+M194+N194</f>
        <v>1180.3</v>
      </c>
      <c r="L194" s="10"/>
      <c r="M194" s="10">
        <v>1180.3</v>
      </c>
      <c r="N194" s="10"/>
      <c r="O194" s="10">
        <f>P194+Q194+R194</f>
        <v>1180.3</v>
      </c>
      <c r="P194" s="18"/>
      <c r="Q194" s="18">
        <v>1180.3</v>
      </c>
      <c r="R194" s="18"/>
    </row>
    <row r="195" spans="1:18" ht="56.25">
      <c r="A195" s="42" t="s">
        <v>428</v>
      </c>
      <c r="B195" s="29">
        <v>115</v>
      </c>
      <c r="C195" s="15" t="s">
        <v>129</v>
      </c>
      <c r="D195" s="15" t="s">
        <v>124</v>
      </c>
      <c r="E195" s="29" t="s">
        <v>427</v>
      </c>
      <c r="F195" s="15"/>
      <c r="G195" s="10">
        <f>G196</f>
        <v>11964.3</v>
      </c>
      <c r="H195" s="10">
        <f aca="true" t="shared" si="102" ref="H195:O196">H196</f>
        <v>0</v>
      </c>
      <c r="I195" s="10">
        <f t="shared" si="102"/>
        <v>11964.3</v>
      </c>
      <c r="J195" s="10">
        <f t="shared" si="102"/>
        <v>0</v>
      </c>
      <c r="K195" s="10">
        <f t="shared" si="102"/>
        <v>0</v>
      </c>
      <c r="L195" s="10">
        <f t="shared" si="102"/>
        <v>0</v>
      </c>
      <c r="M195" s="10">
        <f t="shared" si="102"/>
        <v>0</v>
      </c>
      <c r="N195" s="10">
        <f t="shared" si="102"/>
        <v>0</v>
      </c>
      <c r="O195" s="10">
        <f t="shared" si="102"/>
        <v>0</v>
      </c>
      <c r="P195" s="18"/>
      <c r="Q195" s="18"/>
      <c r="R195" s="18"/>
    </row>
    <row r="196" spans="1:18" ht="75">
      <c r="A196" s="103" t="s">
        <v>635</v>
      </c>
      <c r="B196" s="29">
        <v>115</v>
      </c>
      <c r="C196" s="15" t="s">
        <v>129</v>
      </c>
      <c r="D196" s="15" t="s">
        <v>124</v>
      </c>
      <c r="E196" s="29" t="s">
        <v>553</v>
      </c>
      <c r="F196" s="15"/>
      <c r="G196" s="10">
        <f>G197</f>
        <v>11964.3</v>
      </c>
      <c r="H196" s="10">
        <f t="shared" si="102"/>
        <v>0</v>
      </c>
      <c r="I196" s="10">
        <f t="shared" si="102"/>
        <v>11964.3</v>
      </c>
      <c r="J196" s="10">
        <f t="shared" si="102"/>
        <v>0</v>
      </c>
      <c r="K196" s="10">
        <f t="shared" si="102"/>
        <v>0</v>
      </c>
      <c r="L196" s="10">
        <f t="shared" si="102"/>
        <v>0</v>
      </c>
      <c r="M196" s="10">
        <f t="shared" si="102"/>
        <v>0</v>
      </c>
      <c r="N196" s="10">
        <f t="shared" si="102"/>
        <v>0</v>
      </c>
      <c r="O196" s="10">
        <f t="shared" si="102"/>
        <v>0</v>
      </c>
      <c r="P196" s="18"/>
      <c r="Q196" s="18"/>
      <c r="R196" s="18"/>
    </row>
    <row r="197" spans="1:18" ht="18.75">
      <c r="A197" s="42" t="s">
        <v>190</v>
      </c>
      <c r="B197" s="29">
        <v>115</v>
      </c>
      <c r="C197" s="15" t="s">
        <v>129</v>
      </c>
      <c r="D197" s="15" t="s">
        <v>124</v>
      </c>
      <c r="E197" s="29" t="s">
        <v>553</v>
      </c>
      <c r="F197" s="15" t="s">
        <v>189</v>
      </c>
      <c r="G197" s="10">
        <v>11964.3</v>
      </c>
      <c r="H197" s="10"/>
      <c r="I197" s="10">
        <v>11964.3</v>
      </c>
      <c r="J197" s="10"/>
      <c r="K197" s="10">
        <v>0</v>
      </c>
      <c r="L197" s="10"/>
      <c r="M197" s="10"/>
      <c r="N197" s="10"/>
      <c r="O197" s="10">
        <v>0</v>
      </c>
      <c r="P197" s="18"/>
      <c r="Q197" s="18"/>
      <c r="R197" s="18"/>
    </row>
    <row r="198" spans="1:18" ht="37.5">
      <c r="A198" s="34" t="s">
        <v>585</v>
      </c>
      <c r="B198" s="29">
        <v>115</v>
      </c>
      <c r="C198" s="15" t="s">
        <v>129</v>
      </c>
      <c r="D198" s="15" t="s">
        <v>124</v>
      </c>
      <c r="E198" s="131" t="s">
        <v>512</v>
      </c>
      <c r="F198" s="15"/>
      <c r="G198" s="10">
        <f>G199</f>
        <v>3137.8</v>
      </c>
      <c r="H198" s="10">
        <f aca="true" t="shared" si="103" ref="H198:R199">H199</f>
        <v>3137.5</v>
      </c>
      <c r="I198" s="10">
        <f t="shared" si="103"/>
        <v>0.3</v>
      </c>
      <c r="J198" s="10">
        <f t="shared" si="103"/>
        <v>0</v>
      </c>
      <c r="K198" s="10">
        <f t="shared" si="103"/>
        <v>3137.8</v>
      </c>
      <c r="L198" s="10">
        <f t="shared" si="103"/>
        <v>3137.5</v>
      </c>
      <c r="M198" s="10">
        <f t="shared" si="103"/>
        <v>0.3</v>
      </c>
      <c r="N198" s="10">
        <f t="shared" si="103"/>
        <v>0</v>
      </c>
      <c r="O198" s="10">
        <f t="shared" si="103"/>
        <v>4706</v>
      </c>
      <c r="P198" s="10">
        <f t="shared" si="103"/>
        <v>4705.5</v>
      </c>
      <c r="Q198" s="10">
        <f t="shared" si="103"/>
        <v>0.5</v>
      </c>
      <c r="R198" s="10">
        <f t="shared" si="103"/>
        <v>0</v>
      </c>
    </row>
    <row r="199" spans="1:18" ht="78.75" customHeight="1">
      <c r="A199" s="34" t="s">
        <v>686</v>
      </c>
      <c r="B199" s="29">
        <v>115</v>
      </c>
      <c r="C199" s="15" t="s">
        <v>129</v>
      </c>
      <c r="D199" s="15" t="s">
        <v>124</v>
      </c>
      <c r="E199" s="29" t="s">
        <v>511</v>
      </c>
      <c r="F199" s="15"/>
      <c r="G199" s="10">
        <f>G200</f>
        <v>3137.8</v>
      </c>
      <c r="H199" s="10">
        <f t="shared" si="103"/>
        <v>3137.5</v>
      </c>
      <c r="I199" s="10">
        <f t="shared" si="103"/>
        <v>0.3</v>
      </c>
      <c r="J199" s="10">
        <f t="shared" si="103"/>
        <v>0</v>
      </c>
      <c r="K199" s="10">
        <f t="shared" si="103"/>
        <v>3137.8</v>
      </c>
      <c r="L199" s="10">
        <f t="shared" si="103"/>
        <v>3137.5</v>
      </c>
      <c r="M199" s="10">
        <f t="shared" si="103"/>
        <v>0.3</v>
      </c>
      <c r="N199" s="10">
        <f t="shared" si="103"/>
        <v>0</v>
      </c>
      <c r="O199" s="10">
        <f t="shared" si="103"/>
        <v>4706</v>
      </c>
      <c r="P199" s="10">
        <f t="shared" si="103"/>
        <v>4705.5</v>
      </c>
      <c r="Q199" s="10">
        <f t="shared" si="103"/>
        <v>0.5</v>
      </c>
      <c r="R199" s="10">
        <f t="shared" si="103"/>
        <v>0</v>
      </c>
    </row>
    <row r="200" spans="1:18" ht="18.75">
      <c r="A200" s="42" t="s">
        <v>190</v>
      </c>
      <c r="B200" s="29">
        <v>115</v>
      </c>
      <c r="C200" s="15" t="s">
        <v>129</v>
      </c>
      <c r="D200" s="15" t="s">
        <v>124</v>
      </c>
      <c r="E200" s="29" t="s">
        <v>511</v>
      </c>
      <c r="F200" s="15" t="s">
        <v>189</v>
      </c>
      <c r="G200" s="10">
        <f>H200+I200+J200</f>
        <v>3137.8</v>
      </c>
      <c r="H200" s="10">
        <v>3137.5</v>
      </c>
      <c r="I200" s="10">
        <v>0.3</v>
      </c>
      <c r="J200" s="10"/>
      <c r="K200" s="10">
        <f>L200+M200+N200</f>
        <v>3137.8</v>
      </c>
      <c r="L200" s="10">
        <v>3137.5</v>
      </c>
      <c r="M200" s="10">
        <v>0.3</v>
      </c>
      <c r="N200" s="10"/>
      <c r="O200" s="10">
        <f>P200+Q200+R200</f>
        <v>4706</v>
      </c>
      <c r="P200" s="10">
        <v>4705.5</v>
      </c>
      <c r="Q200" s="10">
        <v>0.5</v>
      </c>
      <c r="R200" s="10"/>
    </row>
    <row r="201" spans="1:18" ht="43.5" customHeight="1">
      <c r="A201" s="42" t="s">
        <v>586</v>
      </c>
      <c r="B201" s="29">
        <v>115</v>
      </c>
      <c r="C201" s="15" t="s">
        <v>129</v>
      </c>
      <c r="D201" s="15" t="s">
        <v>124</v>
      </c>
      <c r="E201" s="29" t="s">
        <v>513</v>
      </c>
      <c r="F201" s="15"/>
      <c r="G201" s="10">
        <f>G202</f>
        <v>0</v>
      </c>
      <c r="H201" s="10">
        <f aca="true" t="shared" si="104" ref="H201:R202">H202</f>
        <v>0</v>
      </c>
      <c r="I201" s="10">
        <f t="shared" si="104"/>
        <v>0</v>
      </c>
      <c r="J201" s="10">
        <f t="shared" si="104"/>
        <v>0</v>
      </c>
      <c r="K201" s="10">
        <f t="shared" si="104"/>
        <v>1655.1000000000001</v>
      </c>
      <c r="L201" s="10">
        <f t="shared" si="104"/>
        <v>1584.4</v>
      </c>
      <c r="M201" s="10">
        <f t="shared" si="104"/>
        <v>70.7</v>
      </c>
      <c r="N201" s="10">
        <f t="shared" si="104"/>
        <v>0</v>
      </c>
      <c r="O201" s="10">
        <f t="shared" si="104"/>
        <v>4900.2</v>
      </c>
      <c r="P201" s="10">
        <f t="shared" si="104"/>
        <v>4691</v>
      </c>
      <c r="Q201" s="10">
        <f t="shared" si="104"/>
        <v>209.2</v>
      </c>
      <c r="R201" s="10">
        <f t="shared" si="104"/>
        <v>0</v>
      </c>
    </row>
    <row r="202" spans="1:18" ht="45.75" customHeight="1">
      <c r="A202" s="42" t="s">
        <v>687</v>
      </c>
      <c r="B202" s="29">
        <v>115</v>
      </c>
      <c r="C202" s="15" t="s">
        <v>129</v>
      </c>
      <c r="D202" s="15" t="s">
        <v>124</v>
      </c>
      <c r="E202" s="29" t="s">
        <v>514</v>
      </c>
      <c r="F202" s="15"/>
      <c r="G202" s="10">
        <f>G203</f>
        <v>0</v>
      </c>
      <c r="H202" s="10">
        <f t="shared" si="104"/>
        <v>0</v>
      </c>
      <c r="I202" s="10">
        <f t="shared" si="104"/>
        <v>0</v>
      </c>
      <c r="J202" s="10">
        <f t="shared" si="104"/>
        <v>0</v>
      </c>
      <c r="K202" s="10">
        <f t="shared" si="104"/>
        <v>1655.1000000000001</v>
      </c>
      <c r="L202" s="10">
        <f t="shared" si="104"/>
        <v>1584.4</v>
      </c>
      <c r="M202" s="10">
        <f t="shared" si="104"/>
        <v>70.7</v>
      </c>
      <c r="N202" s="10">
        <f t="shared" si="104"/>
        <v>0</v>
      </c>
      <c r="O202" s="10">
        <f t="shared" si="104"/>
        <v>4900.2</v>
      </c>
      <c r="P202" s="10">
        <f t="shared" si="104"/>
        <v>4691</v>
      </c>
      <c r="Q202" s="10">
        <f t="shared" si="104"/>
        <v>209.2</v>
      </c>
      <c r="R202" s="10">
        <f t="shared" si="104"/>
        <v>0</v>
      </c>
    </row>
    <row r="203" spans="1:18" ht="18.75">
      <c r="A203" s="42" t="s">
        <v>190</v>
      </c>
      <c r="B203" s="29">
        <v>115</v>
      </c>
      <c r="C203" s="15" t="s">
        <v>129</v>
      </c>
      <c r="D203" s="15" t="s">
        <v>124</v>
      </c>
      <c r="E203" s="29" t="s">
        <v>514</v>
      </c>
      <c r="F203" s="15" t="s">
        <v>189</v>
      </c>
      <c r="G203" s="10">
        <f>H203+I203+J203</f>
        <v>0</v>
      </c>
      <c r="H203" s="10"/>
      <c r="I203" s="10"/>
      <c r="J203" s="10"/>
      <c r="K203" s="10">
        <f>L203+M203+N203</f>
        <v>1655.1000000000001</v>
      </c>
      <c r="L203" s="10">
        <v>1584.4</v>
      </c>
      <c r="M203" s="10">
        <v>70.7</v>
      </c>
      <c r="N203" s="10"/>
      <c r="O203" s="10">
        <f>P203+Q203+R203</f>
        <v>4900.2</v>
      </c>
      <c r="P203" s="10">
        <v>4691</v>
      </c>
      <c r="Q203" s="10">
        <v>209.2</v>
      </c>
      <c r="R203" s="10"/>
    </row>
    <row r="204" spans="1:18" ht="56.25">
      <c r="A204" s="42" t="s">
        <v>612</v>
      </c>
      <c r="B204" s="29">
        <v>115</v>
      </c>
      <c r="C204" s="15" t="s">
        <v>129</v>
      </c>
      <c r="D204" s="15" t="s">
        <v>124</v>
      </c>
      <c r="E204" s="29" t="s">
        <v>611</v>
      </c>
      <c r="F204" s="15"/>
      <c r="G204" s="10">
        <f>G205</f>
        <v>11104.300000000001</v>
      </c>
      <c r="H204" s="10">
        <f aca="true" t="shared" si="105" ref="H204:R205">H205</f>
        <v>10882.2</v>
      </c>
      <c r="I204" s="10">
        <f t="shared" si="105"/>
        <v>222.1</v>
      </c>
      <c r="J204" s="10">
        <f t="shared" si="105"/>
        <v>0</v>
      </c>
      <c r="K204" s="10">
        <f t="shared" si="105"/>
        <v>11600.7</v>
      </c>
      <c r="L204" s="10">
        <f t="shared" si="105"/>
        <v>11368.7</v>
      </c>
      <c r="M204" s="10">
        <f t="shared" si="105"/>
        <v>232</v>
      </c>
      <c r="N204" s="10">
        <f t="shared" si="105"/>
        <v>0</v>
      </c>
      <c r="O204" s="10">
        <f t="shared" si="105"/>
        <v>11314.4</v>
      </c>
      <c r="P204" s="10">
        <f t="shared" si="105"/>
        <v>11088.1</v>
      </c>
      <c r="Q204" s="10">
        <f t="shared" si="105"/>
        <v>226.3</v>
      </c>
      <c r="R204" s="10">
        <f t="shared" si="105"/>
        <v>0</v>
      </c>
    </row>
    <row r="205" spans="1:18" ht="56.25">
      <c r="A205" s="42" t="s">
        <v>597</v>
      </c>
      <c r="B205" s="29">
        <v>115</v>
      </c>
      <c r="C205" s="15" t="s">
        <v>129</v>
      </c>
      <c r="D205" s="15" t="s">
        <v>124</v>
      </c>
      <c r="E205" s="29" t="s">
        <v>613</v>
      </c>
      <c r="F205" s="15"/>
      <c r="G205" s="10">
        <f>G206</f>
        <v>11104.300000000001</v>
      </c>
      <c r="H205" s="10">
        <f t="shared" si="105"/>
        <v>10882.2</v>
      </c>
      <c r="I205" s="10">
        <f t="shared" si="105"/>
        <v>222.1</v>
      </c>
      <c r="J205" s="10">
        <f t="shared" si="105"/>
        <v>0</v>
      </c>
      <c r="K205" s="10">
        <f t="shared" si="105"/>
        <v>11600.7</v>
      </c>
      <c r="L205" s="10">
        <f t="shared" si="105"/>
        <v>11368.7</v>
      </c>
      <c r="M205" s="10">
        <f t="shared" si="105"/>
        <v>232</v>
      </c>
      <c r="N205" s="10">
        <f t="shared" si="105"/>
        <v>0</v>
      </c>
      <c r="O205" s="10">
        <f t="shared" si="105"/>
        <v>11314.4</v>
      </c>
      <c r="P205" s="10">
        <f t="shared" si="105"/>
        <v>11088.1</v>
      </c>
      <c r="Q205" s="10">
        <f t="shared" si="105"/>
        <v>226.3</v>
      </c>
      <c r="R205" s="10">
        <f t="shared" si="105"/>
        <v>0</v>
      </c>
    </row>
    <row r="206" spans="1:18" ht="18.75">
      <c r="A206" s="42" t="s">
        <v>190</v>
      </c>
      <c r="B206" s="29">
        <v>115</v>
      </c>
      <c r="C206" s="15" t="s">
        <v>129</v>
      </c>
      <c r="D206" s="15" t="s">
        <v>124</v>
      </c>
      <c r="E206" s="29" t="s">
        <v>613</v>
      </c>
      <c r="F206" s="15" t="s">
        <v>189</v>
      </c>
      <c r="G206" s="10">
        <f>H206+I206+J206</f>
        <v>11104.300000000001</v>
      </c>
      <c r="H206" s="10">
        <v>10882.2</v>
      </c>
      <c r="I206" s="10">
        <v>222.1</v>
      </c>
      <c r="J206" s="10"/>
      <c r="K206" s="10">
        <f>L206+M206+N206</f>
        <v>11600.7</v>
      </c>
      <c r="L206" s="10">
        <v>11368.7</v>
      </c>
      <c r="M206" s="10">
        <v>232</v>
      </c>
      <c r="N206" s="10"/>
      <c r="O206" s="10">
        <f>P206+Q206+R206</f>
        <v>11314.4</v>
      </c>
      <c r="P206" s="10">
        <v>11088.1</v>
      </c>
      <c r="Q206" s="10">
        <v>226.3</v>
      </c>
      <c r="R206" s="10"/>
    </row>
    <row r="207" spans="1:18" ht="18.75">
      <c r="A207" s="42" t="s">
        <v>106</v>
      </c>
      <c r="B207" s="29">
        <v>115</v>
      </c>
      <c r="C207" s="15" t="s">
        <v>129</v>
      </c>
      <c r="D207" s="15" t="s">
        <v>123</v>
      </c>
      <c r="E207" s="29"/>
      <c r="F207" s="15"/>
      <c r="G207" s="10">
        <f>G208</f>
        <v>16279.8</v>
      </c>
      <c r="H207" s="10">
        <f aca="true" t="shared" si="106" ref="H207:R207">H208</f>
        <v>0</v>
      </c>
      <c r="I207" s="10">
        <f t="shared" si="106"/>
        <v>16279.8</v>
      </c>
      <c r="J207" s="10">
        <f t="shared" si="106"/>
        <v>0</v>
      </c>
      <c r="K207" s="10">
        <f t="shared" si="106"/>
        <v>16241.5</v>
      </c>
      <c r="L207" s="10">
        <f t="shared" si="106"/>
        <v>0</v>
      </c>
      <c r="M207" s="10">
        <f t="shared" si="106"/>
        <v>16241.5</v>
      </c>
      <c r="N207" s="10">
        <f t="shared" si="106"/>
        <v>0</v>
      </c>
      <c r="O207" s="10">
        <f t="shared" si="106"/>
        <v>16761.5</v>
      </c>
      <c r="P207" s="10">
        <f t="shared" si="106"/>
        <v>0</v>
      </c>
      <c r="Q207" s="10">
        <f t="shared" si="106"/>
        <v>16761.5</v>
      </c>
      <c r="R207" s="10">
        <f t="shared" si="106"/>
        <v>0</v>
      </c>
    </row>
    <row r="208" spans="1:18" ht="37.5">
      <c r="A208" s="42" t="s">
        <v>501</v>
      </c>
      <c r="B208" s="29">
        <v>115</v>
      </c>
      <c r="C208" s="15" t="s">
        <v>129</v>
      </c>
      <c r="D208" s="15" t="s">
        <v>123</v>
      </c>
      <c r="E208" s="29" t="s">
        <v>283</v>
      </c>
      <c r="F208" s="15"/>
      <c r="G208" s="10">
        <f>G209</f>
        <v>16279.8</v>
      </c>
      <c r="H208" s="10">
        <f aca="true" t="shared" si="107" ref="H208:R208">H209</f>
        <v>0</v>
      </c>
      <c r="I208" s="10">
        <f t="shared" si="107"/>
        <v>16279.8</v>
      </c>
      <c r="J208" s="10">
        <f t="shared" si="107"/>
        <v>0</v>
      </c>
      <c r="K208" s="10">
        <f t="shared" si="107"/>
        <v>16241.5</v>
      </c>
      <c r="L208" s="10">
        <f t="shared" si="107"/>
        <v>0</v>
      </c>
      <c r="M208" s="10">
        <f t="shared" si="107"/>
        <v>16241.5</v>
      </c>
      <c r="N208" s="10">
        <f t="shared" si="107"/>
        <v>0</v>
      </c>
      <c r="O208" s="10">
        <f t="shared" si="107"/>
        <v>16761.5</v>
      </c>
      <c r="P208" s="10">
        <f t="shared" si="107"/>
        <v>0</v>
      </c>
      <c r="Q208" s="10">
        <f t="shared" si="107"/>
        <v>16761.5</v>
      </c>
      <c r="R208" s="10">
        <f t="shared" si="107"/>
        <v>0</v>
      </c>
    </row>
    <row r="209" spans="1:18" ht="24" customHeight="1">
      <c r="A209" s="34" t="s">
        <v>18</v>
      </c>
      <c r="B209" s="29">
        <v>115</v>
      </c>
      <c r="C209" s="15" t="s">
        <v>129</v>
      </c>
      <c r="D209" s="15" t="s">
        <v>123</v>
      </c>
      <c r="E209" s="29" t="s">
        <v>284</v>
      </c>
      <c r="F209" s="15"/>
      <c r="G209" s="10">
        <f>G210+G215</f>
        <v>16279.8</v>
      </c>
      <c r="H209" s="10">
        <f aca="true" t="shared" si="108" ref="H209:R209">H210+H215</f>
        <v>0</v>
      </c>
      <c r="I209" s="10">
        <f t="shared" si="108"/>
        <v>16279.8</v>
      </c>
      <c r="J209" s="10">
        <f t="shared" si="108"/>
        <v>0</v>
      </c>
      <c r="K209" s="10">
        <f t="shared" si="108"/>
        <v>16241.5</v>
      </c>
      <c r="L209" s="10">
        <f t="shared" si="108"/>
        <v>0</v>
      </c>
      <c r="M209" s="10">
        <f t="shared" si="108"/>
        <v>16241.5</v>
      </c>
      <c r="N209" s="10">
        <f t="shared" si="108"/>
        <v>0</v>
      </c>
      <c r="O209" s="10">
        <f t="shared" si="108"/>
        <v>16761.5</v>
      </c>
      <c r="P209" s="10">
        <f t="shared" si="108"/>
        <v>0</v>
      </c>
      <c r="Q209" s="10">
        <f t="shared" si="108"/>
        <v>16761.5</v>
      </c>
      <c r="R209" s="10">
        <f t="shared" si="108"/>
        <v>0</v>
      </c>
    </row>
    <row r="210" spans="1:18" ht="44.25" customHeight="1">
      <c r="A210" s="42" t="s">
        <v>52</v>
      </c>
      <c r="B210" s="29">
        <v>115</v>
      </c>
      <c r="C210" s="15" t="s">
        <v>129</v>
      </c>
      <c r="D210" s="15" t="s">
        <v>123</v>
      </c>
      <c r="E210" s="15" t="s">
        <v>53</v>
      </c>
      <c r="F210" s="15"/>
      <c r="G210" s="10">
        <f>G211+G213</f>
        <v>11454.3</v>
      </c>
      <c r="H210" s="10">
        <f aca="true" t="shared" si="109" ref="H210:R210">H211+H213</f>
        <v>0</v>
      </c>
      <c r="I210" s="10">
        <f t="shared" si="109"/>
        <v>11454.3</v>
      </c>
      <c r="J210" s="10">
        <f t="shared" si="109"/>
        <v>0</v>
      </c>
      <c r="K210" s="10">
        <f t="shared" si="109"/>
        <v>9511.5</v>
      </c>
      <c r="L210" s="10">
        <f t="shared" si="109"/>
        <v>0</v>
      </c>
      <c r="M210" s="10">
        <f t="shared" si="109"/>
        <v>9511.5</v>
      </c>
      <c r="N210" s="10">
        <f t="shared" si="109"/>
        <v>0</v>
      </c>
      <c r="O210" s="10">
        <f t="shared" si="109"/>
        <v>9861.5</v>
      </c>
      <c r="P210" s="10">
        <f t="shared" si="109"/>
        <v>0</v>
      </c>
      <c r="Q210" s="10">
        <f t="shared" si="109"/>
        <v>9861.5</v>
      </c>
      <c r="R210" s="10">
        <f t="shared" si="109"/>
        <v>0</v>
      </c>
    </row>
    <row r="211" spans="1:18" ht="18.75">
      <c r="A211" s="42" t="s">
        <v>149</v>
      </c>
      <c r="B211" s="29">
        <v>115</v>
      </c>
      <c r="C211" s="15" t="s">
        <v>129</v>
      </c>
      <c r="D211" s="15" t="s">
        <v>123</v>
      </c>
      <c r="E211" s="15" t="s">
        <v>54</v>
      </c>
      <c r="F211" s="15"/>
      <c r="G211" s="10">
        <f>G212</f>
        <v>8581.4</v>
      </c>
      <c r="H211" s="10">
        <f aca="true" t="shared" si="110" ref="H211:R211">H212</f>
        <v>0</v>
      </c>
      <c r="I211" s="10">
        <f t="shared" si="110"/>
        <v>8581.4</v>
      </c>
      <c r="J211" s="10">
        <f t="shared" si="110"/>
        <v>0</v>
      </c>
      <c r="K211" s="10">
        <f t="shared" si="110"/>
        <v>7763</v>
      </c>
      <c r="L211" s="10">
        <f t="shared" si="110"/>
        <v>0</v>
      </c>
      <c r="M211" s="10">
        <f t="shared" si="110"/>
        <v>7763</v>
      </c>
      <c r="N211" s="10">
        <f t="shared" si="110"/>
        <v>0</v>
      </c>
      <c r="O211" s="10">
        <f t="shared" si="110"/>
        <v>8113</v>
      </c>
      <c r="P211" s="10">
        <f t="shared" si="110"/>
        <v>0</v>
      </c>
      <c r="Q211" s="10">
        <f t="shared" si="110"/>
        <v>8113</v>
      </c>
      <c r="R211" s="10">
        <f t="shared" si="110"/>
        <v>0</v>
      </c>
    </row>
    <row r="212" spans="1:18" ht="18.75">
      <c r="A212" s="42" t="s">
        <v>190</v>
      </c>
      <c r="B212" s="29">
        <v>115</v>
      </c>
      <c r="C212" s="15" t="s">
        <v>129</v>
      </c>
      <c r="D212" s="15" t="s">
        <v>123</v>
      </c>
      <c r="E212" s="15" t="s">
        <v>54</v>
      </c>
      <c r="F212" s="15" t="s">
        <v>189</v>
      </c>
      <c r="G212" s="10">
        <f>H212+I212+J212</f>
        <v>8581.4</v>
      </c>
      <c r="H212" s="10"/>
      <c r="I212" s="10">
        <f>9459.9-800-78.5</f>
        <v>8581.4</v>
      </c>
      <c r="J212" s="10"/>
      <c r="K212" s="10">
        <f>L212+M212+N212</f>
        <v>7763</v>
      </c>
      <c r="L212" s="10"/>
      <c r="M212" s="10">
        <v>7763</v>
      </c>
      <c r="N212" s="10"/>
      <c r="O212" s="10">
        <f>P212+Q212+R212</f>
        <v>8113</v>
      </c>
      <c r="P212" s="18"/>
      <c r="Q212" s="82">
        <v>8113</v>
      </c>
      <c r="R212" s="18"/>
    </row>
    <row r="213" spans="1:18" ht="56.25">
      <c r="A213" s="42" t="s">
        <v>455</v>
      </c>
      <c r="B213" s="29">
        <v>115</v>
      </c>
      <c r="C213" s="15" t="s">
        <v>129</v>
      </c>
      <c r="D213" s="15" t="s">
        <v>123</v>
      </c>
      <c r="E213" s="15" t="s">
        <v>456</v>
      </c>
      <c r="F213" s="15"/>
      <c r="G213" s="10">
        <f>G214</f>
        <v>2872.9</v>
      </c>
      <c r="H213" s="10">
        <f aca="true" t="shared" si="111" ref="H213:R213">H214</f>
        <v>0</v>
      </c>
      <c r="I213" s="10">
        <f t="shared" si="111"/>
        <v>2872.9</v>
      </c>
      <c r="J213" s="10">
        <f t="shared" si="111"/>
        <v>0</v>
      </c>
      <c r="K213" s="10">
        <f t="shared" si="111"/>
        <v>1748.5</v>
      </c>
      <c r="L213" s="10">
        <f t="shared" si="111"/>
        <v>0</v>
      </c>
      <c r="M213" s="10">
        <f t="shared" si="111"/>
        <v>1748.5</v>
      </c>
      <c r="N213" s="10">
        <f t="shared" si="111"/>
        <v>0</v>
      </c>
      <c r="O213" s="10">
        <f t="shared" si="111"/>
        <v>1748.5</v>
      </c>
      <c r="P213" s="10">
        <f t="shared" si="111"/>
        <v>0</v>
      </c>
      <c r="Q213" s="10">
        <f t="shared" si="111"/>
        <v>1748.5</v>
      </c>
      <c r="R213" s="10">
        <f t="shared" si="111"/>
        <v>0</v>
      </c>
    </row>
    <row r="214" spans="1:18" ht="18.75">
      <c r="A214" s="42" t="s">
        <v>190</v>
      </c>
      <c r="B214" s="29">
        <v>115</v>
      </c>
      <c r="C214" s="15" t="s">
        <v>129</v>
      </c>
      <c r="D214" s="15" t="s">
        <v>123</v>
      </c>
      <c r="E214" s="15" t="s">
        <v>456</v>
      </c>
      <c r="F214" s="15" t="s">
        <v>189</v>
      </c>
      <c r="G214" s="10">
        <f>H214+I214+J214</f>
        <v>2872.9</v>
      </c>
      <c r="H214" s="10"/>
      <c r="I214" s="10">
        <f>2408.5+1064.4-600</f>
        <v>2872.9</v>
      </c>
      <c r="J214" s="10"/>
      <c r="K214" s="10">
        <f>L214+M214+N214</f>
        <v>1748.5</v>
      </c>
      <c r="L214" s="10"/>
      <c r="M214" s="10">
        <v>1748.5</v>
      </c>
      <c r="N214" s="10"/>
      <c r="O214" s="10">
        <f>P214+Q214+R214</f>
        <v>1748.5</v>
      </c>
      <c r="P214" s="18"/>
      <c r="Q214" s="18">
        <v>1748.5</v>
      </c>
      <c r="R214" s="18"/>
    </row>
    <row r="215" spans="1:18" ht="56.25">
      <c r="A215" s="42" t="s">
        <v>413</v>
      </c>
      <c r="B215" s="29">
        <v>115</v>
      </c>
      <c r="C215" s="15" t="s">
        <v>129</v>
      </c>
      <c r="D215" s="15" t="s">
        <v>123</v>
      </c>
      <c r="E215" s="29" t="s">
        <v>355</v>
      </c>
      <c r="F215" s="15"/>
      <c r="G215" s="10">
        <f>G216+G218</f>
        <v>4825.5</v>
      </c>
      <c r="H215" s="10">
        <f aca="true" t="shared" si="112" ref="H215:R215">H216+H218</f>
        <v>0</v>
      </c>
      <c r="I215" s="10">
        <f t="shared" si="112"/>
        <v>4825.5</v>
      </c>
      <c r="J215" s="10">
        <f t="shared" si="112"/>
        <v>0</v>
      </c>
      <c r="K215" s="10">
        <f t="shared" si="112"/>
        <v>6730</v>
      </c>
      <c r="L215" s="10">
        <f t="shared" si="112"/>
        <v>0</v>
      </c>
      <c r="M215" s="10">
        <f t="shared" si="112"/>
        <v>6730</v>
      </c>
      <c r="N215" s="10">
        <f t="shared" si="112"/>
        <v>0</v>
      </c>
      <c r="O215" s="10">
        <f t="shared" si="112"/>
        <v>6900</v>
      </c>
      <c r="P215" s="10">
        <f t="shared" si="112"/>
        <v>0</v>
      </c>
      <c r="Q215" s="10">
        <f t="shared" si="112"/>
        <v>6900</v>
      </c>
      <c r="R215" s="10">
        <f t="shared" si="112"/>
        <v>0</v>
      </c>
    </row>
    <row r="216" spans="1:18" ht="18.75">
      <c r="A216" s="42" t="s">
        <v>149</v>
      </c>
      <c r="B216" s="29">
        <v>115</v>
      </c>
      <c r="C216" s="15" t="s">
        <v>129</v>
      </c>
      <c r="D216" s="15" t="s">
        <v>123</v>
      </c>
      <c r="E216" s="15" t="s">
        <v>354</v>
      </c>
      <c r="F216" s="15"/>
      <c r="G216" s="10">
        <f>G217</f>
        <v>3665.5</v>
      </c>
      <c r="H216" s="10">
        <f aca="true" t="shared" si="113" ref="H216:R216">H217</f>
        <v>0</v>
      </c>
      <c r="I216" s="10">
        <f t="shared" si="113"/>
        <v>3665.5</v>
      </c>
      <c r="J216" s="10">
        <f t="shared" si="113"/>
        <v>0</v>
      </c>
      <c r="K216" s="10">
        <f t="shared" si="113"/>
        <v>6017</v>
      </c>
      <c r="L216" s="10">
        <f t="shared" si="113"/>
        <v>0</v>
      </c>
      <c r="M216" s="10">
        <f t="shared" si="113"/>
        <v>6017</v>
      </c>
      <c r="N216" s="10">
        <f t="shared" si="113"/>
        <v>0</v>
      </c>
      <c r="O216" s="10">
        <f t="shared" si="113"/>
        <v>6187</v>
      </c>
      <c r="P216" s="10">
        <f t="shared" si="113"/>
        <v>0</v>
      </c>
      <c r="Q216" s="10">
        <f t="shared" si="113"/>
        <v>6187</v>
      </c>
      <c r="R216" s="10">
        <f t="shared" si="113"/>
        <v>0</v>
      </c>
    </row>
    <row r="217" spans="1:18" ht="37.5">
      <c r="A217" s="42" t="s">
        <v>91</v>
      </c>
      <c r="B217" s="29">
        <v>115</v>
      </c>
      <c r="C217" s="15" t="s">
        <v>129</v>
      </c>
      <c r="D217" s="15" t="s">
        <v>123</v>
      </c>
      <c r="E217" s="15" t="s">
        <v>354</v>
      </c>
      <c r="F217" s="15" t="s">
        <v>187</v>
      </c>
      <c r="G217" s="10">
        <f>H217+I217+J217</f>
        <v>3665.5</v>
      </c>
      <c r="H217" s="10"/>
      <c r="I217" s="10">
        <f>4187-600+78.5</f>
        <v>3665.5</v>
      </c>
      <c r="J217" s="10"/>
      <c r="K217" s="10">
        <f>L217+M217+N217</f>
        <v>6017</v>
      </c>
      <c r="L217" s="10"/>
      <c r="M217" s="10">
        <v>6017</v>
      </c>
      <c r="N217" s="10"/>
      <c r="O217" s="10">
        <f>P217+Q217+R217</f>
        <v>6187</v>
      </c>
      <c r="P217" s="82"/>
      <c r="Q217" s="82">
        <v>6187</v>
      </c>
      <c r="R217" s="82"/>
    </row>
    <row r="218" spans="1:18" ht="56.25">
      <c r="A218" s="42" t="s">
        <v>455</v>
      </c>
      <c r="B218" s="29">
        <v>115</v>
      </c>
      <c r="C218" s="15" t="s">
        <v>129</v>
      </c>
      <c r="D218" s="15" t="s">
        <v>123</v>
      </c>
      <c r="E218" s="15" t="s">
        <v>604</v>
      </c>
      <c r="F218" s="15"/>
      <c r="G218" s="10">
        <f>G219</f>
        <v>1160</v>
      </c>
      <c r="H218" s="10">
        <f aca="true" t="shared" si="114" ref="H218:R218">H219</f>
        <v>0</v>
      </c>
      <c r="I218" s="10">
        <f t="shared" si="114"/>
        <v>1160</v>
      </c>
      <c r="J218" s="10">
        <f t="shared" si="114"/>
        <v>0</v>
      </c>
      <c r="K218" s="10">
        <f t="shared" si="114"/>
        <v>713</v>
      </c>
      <c r="L218" s="10">
        <f t="shared" si="114"/>
        <v>0</v>
      </c>
      <c r="M218" s="10">
        <f t="shared" si="114"/>
        <v>713</v>
      </c>
      <c r="N218" s="10">
        <f t="shared" si="114"/>
        <v>0</v>
      </c>
      <c r="O218" s="10">
        <f t="shared" si="114"/>
        <v>713</v>
      </c>
      <c r="P218" s="10">
        <f t="shared" si="114"/>
        <v>0</v>
      </c>
      <c r="Q218" s="10">
        <f t="shared" si="114"/>
        <v>713</v>
      </c>
      <c r="R218" s="10">
        <f t="shared" si="114"/>
        <v>0</v>
      </c>
    </row>
    <row r="219" spans="1:18" ht="37.5">
      <c r="A219" s="42" t="s">
        <v>91</v>
      </c>
      <c r="B219" s="29">
        <v>115</v>
      </c>
      <c r="C219" s="15" t="s">
        <v>129</v>
      </c>
      <c r="D219" s="15" t="s">
        <v>123</v>
      </c>
      <c r="E219" s="15" t="s">
        <v>604</v>
      </c>
      <c r="F219" s="15" t="s">
        <v>187</v>
      </c>
      <c r="G219" s="10">
        <f>H219+I219+J219</f>
        <v>1160</v>
      </c>
      <c r="H219" s="10"/>
      <c r="I219" s="10">
        <f>560+600</f>
        <v>1160</v>
      </c>
      <c r="J219" s="10"/>
      <c r="K219" s="10">
        <f>L219+M219+N219</f>
        <v>713</v>
      </c>
      <c r="L219" s="10"/>
      <c r="M219" s="10">
        <v>713</v>
      </c>
      <c r="N219" s="10"/>
      <c r="O219" s="10">
        <f>P219+Q219+R219</f>
        <v>713</v>
      </c>
      <c r="P219" s="82"/>
      <c r="Q219" s="82">
        <v>713</v>
      </c>
      <c r="R219" s="82"/>
    </row>
    <row r="220" spans="1:18" ht="18.75">
      <c r="A220" s="42" t="s">
        <v>107</v>
      </c>
      <c r="B220" s="29">
        <v>115</v>
      </c>
      <c r="C220" s="15" t="s">
        <v>129</v>
      </c>
      <c r="D220" s="15" t="s">
        <v>129</v>
      </c>
      <c r="E220" s="15"/>
      <c r="F220" s="15"/>
      <c r="G220" s="10">
        <f>G221+G232</f>
        <v>1120.7</v>
      </c>
      <c r="H220" s="10">
        <f aca="true" t="shared" si="115" ref="H220:R220">H221+H232</f>
        <v>0</v>
      </c>
      <c r="I220" s="10">
        <f t="shared" si="115"/>
        <v>1120.7</v>
      </c>
      <c r="J220" s="10">
        <f t="shared" si="115"/>
        <v>0</v>
      </c>
      <c r="K220" s="10">
        <f t="shared" si="115"/>
        <v>1121.6</v>
      </c>
      <c r="L220" s="10">
        <f t="shared" si="115"/>
        <v>0</v>
      </c>
      <c r="M220" s="10">
        <f>M221+M232</f>
        <v>1121.6</v>
      </c>
      <c r="N220" s="10">
        <f t="shared" si="115"/>
        <v>0</v>
      </c>
      <c r="O220" s="10">
        <f t="shared" si="115"/>
        <v>1121.6</v>
      </c>
      <c r="P220" s="10">
        <f t="shared" si="115"/>
        <v>0</v>
      </c>
      <c r="Q220" s="10">
        <f t="shared" si="115"/>
        <v>1121.6</v>
      </c>
      <c r="R220" s="10">
        <f t="shared" si="115"/>
        <v>0</v>
      </c>
    </row>
    <row r="221" spans="1:18" ht="37.5">
      <c r="A221" s="42" t="s">
        <v>524</v>
      </c>
      <c r="B221" s="29">
        <v>115</v>
      </c>
      <c r="C221" s="15" t="s">
        <v>129</v>
      </c>
      <c r="D221" s="15" t="s">
        <v>129</v>
      </c>
      <c r="E221" s="15" t="s">
        <v>9</v>
      </c>
      <c r="F221" s="15"/>
      <c r="G221" s="10">
        <f>G222</f>
        <v>919.1</v>
      </c>
      <c r="H221" s="10">
        <f aca="true" t="shared" si="116" ref="H221:R221">H222</f>
        <v>0</v>
      </c>
      <c r="I221" s="10">
        <f t="shared" si="116"/>
        <v>919.1</v>
      </c>
      <c r="J221" s="10">
        <f t="shared" si="116"/>
        <v>0</v>
      </c>
      <c r="K221" s="10">
        <f t="shared" si="116"/>
        <v>920</v>
      </c>
      <c r="L221" s="10">
        <f t="shared" si="116"/>
        <v>0</v>
      </c>
      <c r="M221" s="10">
        <f t="shared" si="116"/>
        <v>920</v>
      </c>
      <c r="N221" s="10">
        <f t="shared" si="116"/>
        <v>0</v>
      </c>
      <c r="O221" s="10">
        <f t="shared" si="116"/>
        <v>920</v>
      </c>
      <c r="P221" s="10">
        <f t="shared" si="116"/>
        <v>0</v>
      </c>
      <c r="Q221" s="10">
        <f t="shared" si="116"/>
        <v>920</v>
      </c>
      <c r="R221" s="10">
        <f t="shared" si="116"/>
        <v>0</v>
      </c>
    </row>
    <row r="222" spans="1:18" ht="37.5">
      <c r="A222" s="42" t="s">
        <v>530</v>
      </c>
      <c r="B222" s="29">
        <v>115</v>
      </c>
      <c r="C222" s="15" t="s">
        <v>129</v>
      </c>
      <c r="D222" s="15" t="s">
        <v>129</v>
      </c>
      <c r="E222" s="15" t="s">
        <v>10</v>
      </c>
      <c r="F222" s="15"/>
      <c r="G222" s="10">
        <f>G223+G226+G229</f>
        <v>919.1</v>
      </c>
      <c r="H222" s="10">
        <f aca="true" t="shared" si="117" ref="H222:R222">H223+H226+H229</f>
        <v>0</v>
      </c>
      <c r="I222" s="10">
        <f t="shared" si="117"/>
        <v>919.1</v>
      </c>
      <c r="J222" s="10">
        <f t="shared" si="117"/>
        <v>0</v>
      </c>
      <c r="K222" s="10">
        <f t="shared" si="117"/>
        <v>920</v>
      </c>
      <c r="L222" s="10">
        <f t="shared" si="117"/>
        <v>0</v>
      </c>
      <c r="M222" s="10">
        <f t="shared" si="117"/>
        <v>920</v>
      </c>
      <c r="N222" s="10">
        <f t="shared" si="117"/>
        <v>0</v>
      </c>
      <c r="O222" s="10">
        <f t="shared" si="117"/>
        <v>920</v>
      </c>
      <c r="P222" s="10">
        <f t="shared" si="117"/>
        <v>0</v>
      </c>
      <c r="Q222" s="10">
        <f t="shared" si="117"/>
        <v>920</v>
      </c>
      <c r="R222" s="10">
        <f t="shared" si="117"/>
        <v>0</v>
      </c>
    </row>
    <row r="223" spans="1:18" ht="37.5">
      <c r="A223" s="42" t="s">
        <v>360</v>
      </c>
      <c r="B223" s="29">
        <v>115</v>
      </c>
      <c r="C223" s="15" t="s">
        <v>129</v>
      </c>
      <c r="D223" s="15" t="s">
        <v>129</v>
      </c>
      <c r="E223" s="15" t="s">
        <v>11</v>
      </c>
      <c r="F223" s="15"/>
      <c r="G223" s="10">
        <f>G224</f>
        <v>610</v>
      </c>
      <c r="H223" s="10">
        <f aca="true" t="shared" si="118" ref="H223:R224">H224</f>
        <v>0</v>
      </c>
      <c r="I223" s="10">
        <f t="shared" si="118"/>
        <v>610</v>
      </c>
      <c r="J223" s="10">
        <f t="shared" si="118"/>
        <v>0</v>
      </c>
      <c r="K223" s="10">
        <f t="shared" si="118"/>
        <v>610</v>
      </c>
      <c r="L223" s="10">
        <f t="shared" si="118"/>
        <v>0</v>
      </c>
      <c r="M223" s="10">
        <f t="shared" si="118"/>
        <v>610</v>
      </c>
      <c r="N223" s="10">
        <f t="shared" si="118"/>
        <v>0</v>
      </c>
      <c r="O223" s="10">
        <f t="shared" si="118"/>
        <v>610</v>
      </c>
      <c r="P223" s="10">
        <f t="shared" si="118"/>
        <v>0</v>
      </c>
      <c r="Q223" s="10">
        <f t="shared" si="118"/>
        <v>610</v>
      </c>
      <c r="R223" s="10">
        <f t="shared" si="118"/>
        <v>0</v>
      </c>
    </row>
    <row r="224" spans="1:18" ht="37.5">
      <c r="A224" s="42" t="s">
        <v>39</v>
      </c>
      <c r="B224" s="29">
        <v>115</v>
      </c>
      <c r="C224" s="15" t="s">
        <v>129</v>
      </c>
      <c r="D224" s="15" t="s">
        <v>129</v>
      </c>
      <c r="E224" s="15" t="s">
        <v>38</v>
      </c>
      <c r="F224" s="15"/>
      <c r="G224" s="10">
        <f>G225</f>
        <v>610</v>
      </c>
      <c r="H224" s="10">
        <f t="shared" si="118"/>
        <v>0</v>
      </c>
      <c r="I224" s="10">
        <f t="shared" si="118"/>
        <v>610</v>
      </c>
      <c r="J224" s="10">
        <f t="shared" si="118"/>
        <v>0</v>
      </c>
      <c r="K224" s="10">
        <f t="shared" si="118"/>
        <v>610</v>
      </c>
      <c r="L224" s="10">
        <f t="shared" si="118"/>
        <v>0</v>
      </c>
      <c r="M224" s="10">
        <f t="shared" si="118"/>
        <v>610</v>
      </c>
      <c r="N224" s="10">
        <f t="shared" si="118"/>
        <v>0</v>
      </c>
      <c r="O224" s="10">
        <f t="shared" si="118"/>
        <v>610</v>
      </c>
      <c r="P224" s="10">
        <f t="shared" si="118"/>
        <v>0</v>
      </c>
      <c r="Q224" s="10">
        <f t="shared" si="118"/>
        <v>610</v>
      </c>
      <c r="R224" s="10">
        <f t="shared" si="118"/>
        <v>0</v>
      </c>
    </row>
    <row r="225" spans="1:18" ht="18.75">
      <c r="A225" s="42" t="s">
        <v>190</v>
      </c>
      <c r="B225" s="29">
        <v>115</v>
      </c>
      <c r="C225" s="15" t="s">
        <v>129</v>
      </c>
      <c r="D225" s="15" t="s">
        <v>129</v>
      </c>
      <c r="E225" s="15" t="s">
        <v>38</v>
      </c>
      <c r="F225" s="15" t="s">
        <v>189</v>
      </c>
      <c r="G225" s="10">
        <f>H225+I225+J225</f>
        <v>610</v>
      </c>
      <c r="H225" s="10"/>
      <c r="I225" s="10">
        <v>610</v>
      </c>
      <c r="J225" s="10"/>
      <c r="K225" s="10">
        <f>L225+M225+N225</f>
        <v>610</v>
      </c>
      <c r="L225" s="10"/>
      <c r="M225" s="10">
        <v>610</v>
      </c>
      <c r="N225" s="10"/>
      <c r="O225" s="10">
        <f>P225+Q225+R225</f>
        <v>610</v>
      </c>
      <c r="P225" s="82"/>
      <c r="Q225" s="82">
        <v>610</v>
      </c>
      <c r="R225" s="82"/>
    </row>
    <row r="226" spans="1:18" ht="56.25">
      <c r="A226" s="42" t="s">
        <v>20</v>
      </c>
      <c r="B226" s="29">
        <v>115</v>
      </c>
      <c r="C226" s="15" t="s">
        <v>129</v>
      </c>
      <c r="D226" s="15" t="s">
        <v>129</v>
      </c>
      <c r="E226" s="15" t="s">
        <v>533</v>
      </c>
      <c r="F226" s="15"/>
      <c r="G226" s="10">
        <f>G227</f>
        <v>284.1</v>
      </c>
      <c r="H226" s="10">
        <f aca="true" t="shared" si="119" ref="H226:R227">H227</f>
        <v>0</v>
      </c>
      <c r="I226" s="10">
        <f t="shared" si="119"/>
        <v>284.1</v>
      </c>
      <c r="J226" s="10">
        <f t="shared" si="119"/>
        <v>0</v>
      </c>
      <c r="K226" s="10">
        <f t="shared" si="119"/>
        <v>285</v>
      </c>
      <c r="L226" s="10">
        <f t="shared" si="119"/>
        <v>0</v>
      </c>
      <c r="M226" s="10">
        <f t="shared" si="119"/>
        <v>285</v>
      </c>
      <c r="N226" s="10">
        <f t="shared" si="119"/>
        <v>0</v>
      </c>
      <c r="O226" s="10">
        <f t="shared" si="119"/>
        <v>285</v>
      </c>
      <c r="P226" s="10">
        <f t="shared" si="119"/>
        <v>0</v>
      </c>
      <c r="Q226" s="10">
        <f t="shared" si="119"/>
        <v>285</v>
      </c>
      <c r="R226" s="10">
        <f t="shared" si="119"/>
        <v>0</v>
      </c>
    </row>
    <row r="227" spans="1:18" ht="37.5">
      <c r="A227" s="42" t="s">
        <v>39</v>
      </c>
      <c r="B227" s="29">
        <v>115</v>
      </c>
      <c r="C227" s="15" t="s">
        <v>129</v>
      </c>
      <c r="D227" s="15" t="s">
        <v>129</v>
      </c>
      <c r="E227" s="15" t="s">
        <v>534</v>
      </c>
      <c r="F227" s="15"/>
      <c r="G227" s="10">
        <f>G228</f>
        <v>284.1</v>
      </c>
      <c r="H227" s="10">
        <f t="shared" si="119"/>
        <v>0</v>
      </c>
      <c r="I227" s="10">
        <f t="shared" si="119"/>
        <v>284.1</v>
      </c>
      <c r="J227" s="10">
        <f t="shared" si="119"/>
        <v>0</v>
      </c>
      <c r="K227" s="10">
        <f t="shared" si="119"/>
        <v>285</v>
      </c>
      <c r="L227" s="10">
        <f t="shared" si="119"/>
        <v>0</v>
      </c>
      <c r="M227" s="10">
        <f t="shared" si="119"/>
        <v>285</v>
      </c>
      <c r="N227" s="10">
        <f t="shared" si="119"/>
        <v>0</v>
      </c>
      <c r="O227" s="10">
        <f t="shared" si="119"/>
        <v>285</v>
      </c>
      <c r="P227" s="10">
        <f t="shared" si="119"/>
        <v>0</v>
      </c>
      <c r="Q227" s="10">
        <f t="shared" si="119"/>
        <v>285</v>
      </c>
      <c r="R227" s="10">
        <f t="shared" si="119"/>
        <v>0</v>
      </c>
    </row>
    <row r="228" spans="1:18" ht="18.75">
      <c r="A228" s="42" t="s">
        <v>190</v>
      </c>
      <c r="B228" s="29">
        <v>115</v>
      </c>
      <c r="C228" s="15" t="s">
        <v>129</v>
      </c>
      <c r="D228" s="15" t="s">
        <v>129</v>
      </c>
      <c r="E228" s="15" t="s">
        <v>534</v>
      </c>
      <c r="F228" s="15" t="s">
        <v>189</v>
      </c>
      <c r="G228" s="10">
        <f>H228+J228+I228</f>
        <v>284.1</v>
      </c>
      <c r="H228" s="10"/>
      <c r="I228" s="10">
        <f>285-0.9</f>
        <v>284.1</v>
      </c>
      <c r="J228" s="10"/>
      <c r="K228" s="10">
        <f>L228+N228+M228</f>
        <v>285</v>
      </c>
      <c r="L228" s="10"/>
      <c r="M228" s="10">
        <v>285</v>
      </c>
      <c r="N228" s="10"/>
      <c r="O228" s="10">
        <f>P228+R228+Q228</f>
        <v>285</v>
      </c>
      <c r="P228" s="82"/>
      <c r="Q228" s="82">
        <v>285</v>
      </c>
      <c r="R228" s="82"/>
    </row>
    <row r="229" spans="1:18" ht="56.25" customHeight="1">
      <c r="A229" s="42" t="s">
        <v>364</v>
      </c>
      <c r="B229" s="29">
        <v>115</v>
      </c>
      <c r="C229" s="15" t="s">
        <v>129</v>
      </c>
      <c r="D229" s="15" t="s">
        <v>129</v>
      </c>
      <c r="E229" s="15" t="s">
        <v>36</v>
      </c>
      <c r="F229" s="15"/>
      <c r="G229" s="10">
        <f>G230</f>
        <v>25</v>
      </c>
      <c r="H229" s="10">
        <f aca="true" t="shared" si="120" ref="H229:R230">H230</f>
        <v>0</v>
      </c>
      <c r="I229" s="10">
        <f t="shared" si="120"/>
        <v>25</v>
      </c>
      <c r="J229" s="10">
        <f t="shared" si="120"/>
        <v>0</v>
      </c>
      <c r="K229" s="10">
        <f t="shared" si="120"/>
        <v>25</v>
      </c>
      <c r="L229" s="10">
        <f t="shared" si="120"/>
        <v>0</v>
      </c>
      <c r="M229" s="10">
        <f t="shared" si="120"/>
        <v>25</v>
      </c>
      <c r="N229" s="10">
        <f t="shared" si="120"/>
        <v>0</v>
      </c>
      <c r="O229" s="10">
        <f t="shared" si="120"/>
        <v>25</v>
      </c>
      <c r="P229" s="10">
        <f t="shared" si="120"/>
        <v>0</v>
      </c>
      <c r="Q229" s="10">
        <f t="shared" si="120"/>
        <v>25</v>
      </c>
      <c r="R229" s="10">
        <f t="shared" si="120"/>
        <v>0</v>
      </c>
    </row>
    <row r="230" spans="1:18" ht="37.5">
      <c r="A230" s="42" t="s">
        <v>39</v>
      </c>
      <c r="B230" s="29">
        <v>115</v>
      </c>
      <c r="C230" s="15" t="s">
        <v>129</v>
      </c>
      <c r="D230" s="15" t="s">
        <v>129</v>
      </c>
      <c r="E230" s="15" t="s">
        <v>37</v>
      </c>
      <c r="F230" s="15"/>
      <c r="G230" s="10">
        <f>G231</f>
        <v>25</v>
      </c>
      <c r="H230" s="10">
        <f t="shared" si="120"/>
        <v>0</v>
      </c>
      <c r="I230" s="10">
        <f t="shared" si="120"/>
        <v>25</v>
      </c>
      <c r="J230" s="10">
        <f t="shared" si="120"/>
        <v>0</v>
      </c>
      <c r="K230" s="10">
        <f t="shared" si="120"/>
        <v>25</v>
      </c>
      <c r="L230" s="10">
        <f t="shared" si="120"/>
        <v>0</v>
      </c>
      <c r="M230" s="10">
        <f t="shared" si="120"/>
        <v>25</v>
      </c>
      <c r="N230" s="10">
        <f t="shared" si="120"/>
        <v>0</v>
      </c>
      <c r="O230" s="10">
        <f t="shared" si="120"/>
        <v>25</v>
      </c>
      <c r="P230" s="10">
        <f t="shared" si="120"/>
        <v>0</v>
      </c>
      <c r="Q230" s="10">
        <f t="shared" si="120"/>
        <v>25</v>
      </c>
      <c r="R230" s="10">
        <f t="shared" si="120"/>
        <v>0</v>
      </c>
    </row>
    <row r="231" spans="1:18" ht="18.75">
      <c r="A231" s="42" t="s">
        <v>190</v>
      </c>
      <c r="B231" s="29">
        <v>115</v>
      </c>
      <c r="C231" s="15" t="s">
        <v>129</v>
      </c>
      <c r="D231" s="15" t="s">
        <v>129</v>
      </c>
      <c r="E231" s="15" t="s">
        <v>535</v>
      </c>
      <c r="F231" s="15" t="s">
        <v>189</v>
      </c>
      <c r="G231" s="10">
        <f>H231+I231+J231</f>
        <v>25</v>
      </c>
      <c r="H231" s="10"/>
      <c r="I231" s="10">
        <v>25</v>
      </c>
      <c r="J231" s="10"/>
      <c r="K231" s="10">
        <f>L231+M231+N231</f>
        <v>25</v>
      </c>
      <c r="L231" s="10"/>
      <c r="M231" s="10">
        <v>25</v>
      </c>
      <c r="N231" s="10"/>
      <c r="O231" s="10">
        <f>P231+Q231+R231</f>
        <v>25</v>
      </c>
      <c r="P231" s="18"/>
      <c r="Q231" s="18">
        <v>25</v>
      </c>
      <c r="R231" s="18"/>
    </row>
    <row r="232" spans="1:18" ht="39" customHeight="1">
      <c r="A232" s="42" t="s">
        <v>495</v>
      </c>
      <c r="B232" s="29">
        <v>115</v>
      </c>
      <c r="C232" s="15" t="s">
        <v>129</v>
      </c>
      <c r="D232" s="15" t="s">
        <v>129</v>
      </c>
      <c r="E232" s="15" t="s">
        <v>254</v>
      </c>
      <c r="F232" s="15"/>
      <c r="G232" s="10">
        <f>G233+G236+G239+G242</f>
        <v>201.60000000000002</v>
      </c>
      <c r="H232" s="10">
        <f aca="true" t="shared" si="121" ref="H232:R232">H233+H236+H239+H242</f>
        <v>0</v>
      </c>
      <c r="I232" s="10">
        <f t="shared" si="121"/>
        <v>201.60000000000002</v>
      </c>
      <c r="J232" s="10">
        <f t="shared" si="121"/>
        <v>0</v>
      </c>
      <c r="K232" s="10">
        <f t="shared" si="121"/>
        <v>201.60000000000002</v>
      </c>
      <c r="L232" s="10">
        <f t="shared" si="121"/>
        <v>0</v>
      </c>
      <c r="M232" s="10">
        <f t="shared" si="121"/>
        <v>201.60000000000002</v>
      </c>
      <c r="N232" s="10">
        <f t="shared" si="121"/>
        <v>0</v>
      </c>
      <c r="O232" s="10">
        <f t="shared" si="121"/>
        <v>201.60000000000002</v>
      </c>
      <c r="P232" s="10">
        <f t="shared" si="121"/>
        <v>0</v>
      </c>
      <c r="Q232" s="10">
        <f t="shared" si="121"/>
        <v>201.60000000000002</v>
      </c>
      <c r="R232" s="10">
        <f t="shared" si="121"/>
        <v>0</v>
      </c>
    </row>
    <row r="233" spans="1:18" ht="37.5">
      <c r="A233" s="42" t="s">
        <v>255</v>
      </c>
      <c r="B233" s="29">
        <v>115</v>
      </c>
      <c r="C233" s="15" t="s">
        <v>129</v>
      </c>
      <c r="D233" s="15" t="s">
        <v>129</v>
      </c>
      <c r="E233" s="15" t="s">
        <v>497</v>
      </c>
      <c r="F233" s="15"/>
      <c r="G233" s="10">
        <f>G234</f>
        <v>140.8</v>
      </c>
      <c r="H233" s="10">
        <f aca="true" t="shared" si="122" ref="H233:R234">H234</f>
        <v>0</v>
      </c>
      <c r="I233" s="10">
        <f t="shared" si="122"/>
        <v>140.8</v>
      </c>
      <c r="J233" s="10">
        <f t="shared" si="122"/>
        <v>0</v>
      </c>
      <c r="K233" s="10">
        <f t="shared" si="122"/>
        <v>140.8</v>
      </c>
      <c r="L233" s="10">
        <f t="shared" si="122"/>
        <v>0</v>
      </c>
      <c r="M233" s="10">
        <f t="shared" si="122"/>
        <v>140.8</v>
      </c>
      <c r="N233" s="10">
        <f t="shared" si="122"/>
        <v>0</v>
      </c>
      <c r="O233" s="10">
        <f t="shared" si="122"/>
        <v>140.8</v>
      </c>
      <c r="P233" s="10">
        <f t="shared" si="122"/>
        <v>0</v>
      </c>
      <c r="Q233" s="10">
        <f t="shared" si="122"/>
        <v>140.8</v>
      </c>
      <c r="R233" s="10">
        <f t="shared" si="122"/>
        <v>0</v>
      </c>
    </row>
    <row r="234" spans="1:18" ht="18.75">
      <c r="A234" s="42" t="s">
        <v>179</v>
      </c>
      <c r="B234" s="29">
        <v>115</v>
      </c>
      <c r="C234" s="15" t="s">
        <v>129</v>
      </c>
      <c r="D234" s="15" t="s">
        <v>129</v>
      </c>
      <c r="E234" s="15" t="s">
        <v>498</v>
      </c>
      <c r="F234" s="15"/>
      <c r="G234" s="10">
        <f>G235</f>
        <v>140.8</v>
      </c>
      <c r="H234" s="10">
        <f t="shared" si="122"/>
        <v>0</v>
      </c>
      <c r="I234" s="10">
        <f t="shared" si="122"/>
        <v>140.8</v>
      </c>
      <c r="J234" s="10">
        <f t="shared" si="122"/>
        <v>0</v>
      </c>
      <c r="K234" s="10">
        <f t="shared" si="122"/>
        <v>140.8</v>
      </c>
      <c r="L234" s="10">
        <f t="shared" si="122"/>
        <v>0</v>
      </c>
      <c r="M234" s="10">
        <f t="shared" si="122"/>
        <v>140.8</v>
      </c>
      <c r="N234" s="10">
        <f t="shared" si="122"/>
        <v>0</v>
      </c>
      <c r="O234" s="10">
        <f t="shared" si="122"/>
        <v>140.8</v>
      </c>
      <c r="P234" s="10">
        <f t="shared" si="122"/>
        <v>0</v>
      </c>
      <c r="Q234" s="10">
        <f t="shared" si="122"/>
        <v>140.8</v>
      </c>
      <c r="R234" s="10">
        <f t="shared" si="122"/>
        <v>0</v>
      </c>
    </row>
    <row r="235" spans="1:18" ht="18.75">
      <c r="A235" s="42" t="s">
        <v>190</v>
      </c>
      <c r="B235" s="29">
        <v>115</v>
      </c>
      <c r="C235" s="15" t="s">
        <v>129</v>
      </c>
      <c r="D235" s="15" t="s">
        <v>129</v>
      </c>
      <c r="E235" s="15" t="s">
        <v>498</v>
      </c>
      <c r="F235" s="15" t="s">
        <v>189</v>
      </c>
      <c r="G235" s="10">
        <v>140.8</v>
      </c>
      <c r="H235" s="10"/>
      <c r="I235" s="10">
        <v>140.8</v>
      </c>
      <c r="J235" s="10"/>
      <c r="K235" s="10">
        <f>L235+M235+N235</f>
        <v>140.8</v>
      </c>
      <c r="L235" s="10"/>
      <c r="M235" s="10">
        <v>140.8</v>
      </c>
      <c r="N235" s="10"/>
      <c r="O235" s="10">
        <f>P235+Q235+R235</f>
        <v>140.8</v>
      </c>
      <c r="P235" s="10"/>
      <c r="Q235" s="10">
        <v>140.8</v>
      </c>
      <c r="R235" s="10"/>
    </row>
    <row r="236" spans="1:18" ht="37.5">
      <c r="A236" s="42" t="s">
        <v>496</v>
      </c>
      <c r="B236" s="29">
        <v>115</v>
      </c>
      <c r="C236" s="15" t="s">
        <v>129</v>
      </c>
      <c r="D236" s="15" t="s">
        <v>129</v>
      </c>
      <c r="E236" s="15" t="s">
        <v>256</v>
      </c>
      <c r="F236" s="15"/>
      <c r="G236" s="10">
        <f>G237</f>
        <v>3.6</v>
      </c>
      <c r="H236" s="10">
        <f aca="true" t="shared" si="123" ref="H236:R237">H237</f>
        <v>0</v>
      </c>
      <c r="I236" s="10">
        <f t="shared" si="123"/>
        <v>3.6</v>
      </c>
      <c r="J236" s="10">
        <f t="shared" si="123"/>
        <v>0</v>
      </c>
      <c r="K236" s="10">
        <f t="shared" si="123"/>
        <v>3.6</v>
      </c>
      <c r="L236" s="10">
        <f t="shared" si="123"/>
        <v>0</v>
      </c>
      <c r="M236" s="10">
        <f t="shared" si="123"/>
        <v>3.6</v>
      </c>
      <c r="N236" s="10">
        <f t="shared" si="123"/>
        <v>0</v>
      </c>
      <c r="O236" s="10">
        <f t="shared" si="123"/>
        <v>3.6</v>
      </c>
      <c r="P236" s="10">
        <f t="shared" si="123"/>
        <v>0</v>
      </c>
      <c r="Q236" s="10">
        <f t="shared" si="123"/>
        <v>3.6</v>
      </c>
      <c r="R236" s="10">
        <f t="shared" si="123"/>
        <v>0</v>
      </c>
    </row>
    <row r="237" spans="1:18" ht="18.75">
      <c r="A237" s="42" t="s">
        <v>179</v>
      </c>
      <c r="B237" s="29">
        <v>115</v>
      </c>
      <c r="C237" s="15" t="s">
        <v>129</v>
      </c>
      <c r="D237" s="15" t="s">
        <v>129</v>
      </c>
      <c r="E237" s="15" t="s">
        <v>257</v>
      </c>
      <c r="F237" s="15"/>
      <c r="G237" s="10">
        <f>G238</f>
        <v>3.6</v>
      </c>
      <c r="H237" s="10">
        <f t="shared" si="123"/>
        <v>0</v>
      </c>
      <c r="I237" s="10">
        <f t="shared" si="123"/>
        <v>3.6</v>
      </c>
      <c r="J237" s="10">
        <f t="shared" si="123"/>
        <v>0</v>
      </c>
      <c r="K237" s="10">
        <f t="shared" si="123"/>
        <v>3.6</v>
      </c>
      <c r="L237" s="10">
        <f t="shared" si="123"/>
        <v>0</v>
      </c>
      <c r="M237" s="10">
        <f t="shared" si="123"/>
        <v>3.6</v>
      </c>
      <c r="N237" s="10">
        <f t="shared" si="123"/>
        <v>0</v>
      </c>
      <c r="O237" s="10">
        <f t="shared" si="123"/>
        <v>3.6</v>
      </c>
      <c r="P237" s="10">
        <f t="shared" si="123"/>
        <v>0</v>
      </c>
      <c r="Q237" s="10">
        <f t="shared" si="123"/>
        <v>3.6</v>
      </c>
      <c r="R237" s="10">
        <f t="shared" si="123"/>
        <v>0</v>
      </c>
    </row>
    <row r="238" spans="1:18" ht="18.75">
      <c r="A238" s="42" t="s">
        <v>190</v>
      </c>
      <c r="B238" s="29">
        <v>115</v>
      </c>
      <c r="C238" s="15" t="s">
        <v>129</v>
      </c>
      <c r="D238" s="15" t="s">
        <v>129</v>
      </c>
      <c r="E238" s="15" t="s">
        <v>257</v>
      </c>
      <c r="F238" s="15" t="s">
        <v>189</v>
      </c>
      <c r="G238" s="10">
        <v>3.6</v>
      </c>
      <c r="H238" s="10"/>
      <c r="I238" s="10">
        <v>3.6</v>
      </c>
      <c r="J238" s="10"/>
      <c r="K238" s="10">
        <f>L238+N238+M238</f>
        <v>3.6</v>
      </c>
      <c r="L238" s="10"/>
      <c r="M238" s="10">
        <v>3.6</v>
      </c>
      <c r="N238" s="10"/>
      <c r="O238" s="10">
        <f>P238+R238+Q238</f>
        <v>3.6</v>
      </c>
      <c r="P238" s="10"/>
      <c r="Q238" s="10">
        <v>3.6</v>
      </c>
      <c r="R238" s="10"/>
    </row>
    <row r="239" spans="1:18" ht="37.5">
      <c r="A239" s="42" t="s">
        <v>31</v>
      </c>
      <c r="B239" s="29">
        <v>115</v>
      </c>
      <c r="C239" s="15" t="s">
        <v>129</v>
      </c>
      <c r="D239" s="15" t="s">
        <v>129</v>
      </c>
      <c r="E239" s="15" t="s">
        <v>258</v>
      </c>
      <c r="F239" s="15"/>
      <c r="G239" s="10">
        <f>G240</f>
        <v>15</v>
      </c>
      <c r="H239" s="10">
        <f aca="true" t="shared" si="124" ref="H239:R240">H240</f>
        <v>0</v>
      </c>
      <c r="I239" s="10">
        <f t="shared" si="124"/>
        <v>15</v>
      </c>
      <c r="J239" s="10">
        <f t="shared" si="124"/>
        <v>0</v>
      </c>
      <c r="K239" s="10">
        <f t="shared" si="124"/>
        <v>15</v>
      </c>
      <c r="L239" s="10">
        <f t="shared" si="124"/>
        <v>0</v>
      </c>
      <c r="M239" s="10">
        <f t="shared" si="124"/>
        <v>15</v>
      </c>
      <c r="N239" s="10">
        <f t="shared" si="124"/>
        <v>0</v>
      </c>
      <c r="O239" s="10">
        <f t="shared" si="124"/>
        <v>15</v>
      </c>
      <c r="P239" s="10">
        <f t="shared" si="124"/>
        <v>0</v>
      </c>
      <c r="Q239" s="10">
        <f t="shared" si="124"/>
        <v>15</v>
      </c>
      <c r="R239" s="10">
        <f t="shared" si="124"/>
        <v>0</v>
      </c>
    </row>
    <row r="240" spans="1:18" ht="18.75">
      <c r="A240" s="42" t="s">
        <v>179</v>
      </c>
      <c r="B240" s="29">
        <v>115</v>
      </c>
      <c r="C240" s="15" t="s">
        <v>129</v>
      </c>
      <c r="D240" s="15" t="s">
        <v>129</v>
      </c>
      <c r="E240" s="15" t="s">
        <v>259</v>
      </c>
      <c r="F240" s="15"/>
      <c r="G240" s="10">
        <f>G241</f>
        <v>15</v>
      </c>
      <c r="H240" s="10">
        <f t="shared" si="124"/>
        <v>0</v>
      </c>
      <c r="I240" s="10">
        <f t="shared" si="124"/>
        <v>15</v>
      </c>
      <c r="J240" s="10">
        <f t="shared" si="124"/>
        <v>0</v>
      </c>
      <c r="K240" s="10">
        <f t="shared" si="124"/>
        <v>15</v>
      </c>
      <c r="L240" s="10">
        <f t="shared" si="124"/>
        <v>0</v>
      </c>
      <c r="M240" s="10">
        <f t="shared" si="124"/>
        <v>15</v>
      </c>
      <c r="N240" s="10">
        <f t="shared" si="124"/>
        <v>0</v>
      </c>
      <c r="O240" s="10">
        <f t="shared" si="124"/>
        <v>15</v>
      </c>
      <c r="P240" s="10">
        <f t="shared" si="124"/>
        <v>0</v>
      </c>
      <c r="Q240" s="10">
        <f t="shared" si="124"/>
        <v>15</v>
      </c>
      <c r="R240" s="10">
        <f t="shared" si="124"/>
        <v>0</v>
      </c>
    </row>
    <row r="241" spans="1:18" ht="18.75">
      <c r="A241" s="42" t="s">
        <v>190</v>
      </c>
      <c r="B241" s="29">
        <v>115</v>
      </c>
      <c r="C241" s="15" t="s">
        <v>129</v>
      </c>
      <c r="D241" s="15" t="s">
        <v>129</v>
      </c>
      <c r="E241" s="15" t="s">
        <v>259</v>
      </c>
      <c r="F241" s="15" t="s">
        <v>189</v>
      </c>
      <c r="G241" s="10">
        <f>H241+I241+J241</f>
        <v>15</v>
      </c>
      <c r="H241" s="10"/>
      <c r="I241" s="10">
        <v>15</v>
      </c>
      <c r="J241" s="10"/>
      <c r="K241" s="10">
        <f>L241+M241+N241</f>
        <v>15</v>
      </c>
      <c r="L241" s="10"/>
      <c r="M241" s="10">
        <v>15</v>
      </c>
      <c r="N241" s="10"/>
      <c r="O241" s="10">
        <f>P241+Q241+R241</f>
        <v>15</v>
      </c>
      <c r="P241" s="10"/>
      <c r="Q241" s="10">
        <v>15</v>
      </c>
      <c r="R241" s="10"/>
    </row>
    <row r="242" spans="1:18" ht="42.75" customHeight="1">
      <c r="A242" s="42" t="s">
        <v>262</v>
      </c>
      <c r="B242" s="29">
        <v>115</v>
      </c>
      <c r="C242" s="15" t="s">
        <v>129</v>
      </c>
      <c r="D242" s="15" t="s">
        <v>129</v>
      </c>
      <c r="E242" s="15" t="s">
        <v>260</v>
      </c>
      <c r="F242" s="15"/>
      <c r="G242" s="10">
        <f>G243</f>
        <v>42.2</v>
      </c>
      <c r="H242" s="10">
        <f aca="true" t="shared" si="125" ref="H242:R243">H243</f>
        <v>0</v>
      </c>
      <c r="I242" s="10">
        <f t="shared" si="125"/>
        <v>42.2</v>
      </c>
      <c r="J242" s="10">
        <f t="shared" si="125"/>
        <v>0</v>
      </c>
      <c r="K242" s="10">
        <f t="shared" si="125"/>
        <v>42.2</v>
      </c>
      <c r="L242" s="10">
        <f t="shared" si="125"/>
        <v>0</v>
      </c>
      <c r="M242" s="10">
        <f t="shared" si="125"/>
        <v>42.2</v>
      </c>
      <c r="N242" s="10">
        <f t="shared" si="125"/>
        <v>0</v>
      </c>
      <c r="O242" s="10">
        <f t="shared" si="125"/>
        <v>42.2</v>
      </c>
      <c r="P242" s="10">
        <f t="shared" si="125"/>
        <v>0</v>
      </c>
      <c r="Q242" s="10">
        <f t="shared" si="125"/>
        <v>42.2</v>
      </c>
      <c r="R242" s="10">
        <f t="shared" si="125"/>
        <v>0</v>
      </c>
    </row>
    <row r="243" spans="1:18" ht="18.75">
      <c r="A243" s="42" t="s">
        <v>179</v>
      </c>
      <c r="B243" s="29">
        <v>115</v>
      </c>
      <c r="C243" s="15" t="s">
        <v>129</v>
      </c>
      <c r="D243" s="15" t="s">
        <v>129</v>
      </c>
      <c r="E243" s="15" t="s">
        <v>261</v>
      </c>
      <c r="F243" s="15"/>
      <c r="G243" s="10">
        <f>G244</f>
        <v>42.2</v>
      </c>
      <c r="H243" s="10">
        <f t="shared" si="125"/>
        <v>0</v>
      </c>
      <c r="I243" s="10">
        <f t="shared" si="125"/>
        <v>42.2</v>
      </c>
      <c r="J243" s="10">
        <f t="shared" si="125"/>
        <v>0</v>
      </c>
      <c r="K243" s="10">
        <f t="shared" si="125"/>
        <v>42.2</v>
      </c>
      <c r="L243" s="10">
        <f t="shared" si="125"/>
        <v>0</v>
      </c>
      <c r="M243" s="10">
        <f t="shared" si="125"/>
        <v>42.2</v>
      </c>
      <c r="N243" s="10">
        <f t="shared" si="125"/>
        <v>0</v>
      </c>
      <c r="O243" s="10">
        <f t="shared" si="125"/>
        <v>42.2</v>
      </c>
      <c r="P243" s="10">
        <f t="shared" si="125"/>
        <v>0</v>
      </c>
      <c r="Q243" s="10">
        <f t="shared" si="125"/>
        <v>42.2</v>
      </c>
      <c r="R243" s="10">
        <f t="shared" si="125"/>
        <v>0</v>
      </c>
    </row>
    <row r="244" spans="1:18" ht="18.75">
      <c r="A244" s="42" t="s">
        <v>190</v>
      </c>
      <c r="B244" s="29">
        <v>115</v>
      </c>
      <c r="C244" s="15" t="s">
        <v>129</v>
      </c>
      <c r="D244" s="15" t="s">
        <v>129</v>
      </c>
      <c r="E244" s="15" t="s">
        <v>261</v>
      </c>
      <c r="F244" s="15" t="s">
        <v>189</v>
      </c>
      <c r="G244" s="10">
        <f>H244+I244+J244</f>
        <v>42.2</v>
      </c>
      <c r="H244" s="10"/>
      <c r="I244" s="10">
        <v>42.2</v>
      </c>
      <c r="J244" s="10"/>
      <c r="K244" s="10">
        <f>L244+M244+N244</f>
        <v>42.2</v>
      </c>
      <c r="L244" s="10"/>
      <c r="M244" s="10">
        <v>42.2</v>
      </c>
      <c r="N244" s="10"/>
      <c r="O244" s="10">
        <f>P244+Q244+R244</f>
        <v>42.2</v>
      </c>
      <c r="P244" s="10"/>
      <c r="Q244" s="10">
        <v>42.2</v>
      </c>
      <c r="R244" s="10"/>
    </row>
    <row r="245" spans="1:18" ht="18.75">
      <c r="A245" s="42" t="s">
        <v>153</v>
      </c>
      <c r="B245" s="29">
        <v>115</v>
      </c>
      <c r="C245" s="15" t="s">
        <v>129</v>
      </c>
      <c r="D245" s="15" t="s">
        <v>125</v>
      </c>
      <c r="E245" s="15"/>
      <c r="F245" s="15"/>
      <c r="G245" s="10">
        <f>G246+G262+G281</f>
        <v>3631.3000000000006</v>
      </c>
      <c r="H245" s="10">
        <f>H246+H262+H281</f>
        <v>248.2</v>
      </c>
      <c r="I245" s="10">
        <f>I246+I262+I281</f>
        <v>3383.1000000000004</v>
      </c>
      <c r="J245" s="10">
        <f>J246+J262+J281</f>
        <v>0</v>
      </c>
      <c r="K245" s="10">
        <f aca="true" t="shared" si="126" ref="K245:R245">K246+K262</f>
        <v>3415.5</v>
      </c>
      <c r="L245" s="10">
        <f t="shared" si="126"/>
        <v>131.2</v>
      </c>
      <c r="M245" s="10">
        <f t="shared" si="126"/>
        <v>3284.3</v>
      </c>
      <c r="N245" s="10">
        <f t="shared" si="126"/>
        <v>0</v>
      </c>
      <c r="O245" s="10">
        <f t="shared" si="126"/>
        <v>3415.5</v>
      </c>
      <c r="P245" s="10">
        <f t="shared" si="126"/>
        <v>131.2</v>
      </c>
      <c r="Q245" s="10">
        <f t="shared" si="126"/>
        <v>3284.3</v>
      </c>
      <c r="R245" s="10">
        <f t="shared" si="126"/>
        <v>0</v>
      </c>
    </row>
    <row r="246" spans="1:18" ht="42.75" customHeight="1">
      <c r="A246" s="42" t="s">
        <v>501</v>
      </c>
      <c r="B246" s="29">
        <v>115</v>
      </c>
      <c r="C246" s="15" t="s">
        <v>129</v>
      </c>
      <c r="D246" s="15" t="s">
        <v>125</v>
      </c>
      <c r="E246" s="29" t="s">
        <v>283</v>
      </c>
      <c r="F246" s="15"/>
      <c r="G246" s="10">
        <f>G247+G254</f>
        <v>3427.9000000000005</v>
      </c>
      <c r="H246" s="10">
        <f>H247+H254</f>
        <v>67.8</v>
      </c>
      <c r="I246" s="10">
        <f>I247+I254</f>
        <v>3360.1000000000004</v>
      </c>
      <c r="J246" s="10">
        <f>J247+J254</f>
        <v>0</v>
      </c>
      <c r="K246" s="10">
        <f aca="true" t="shared" si="127" ref="K246:R246">K247+K254</f>
        <v>3395</v>
      </c>
      <c r="L246" s="10">
        <f t="shared" si="127"/>
        <v>131.2</v>
      </c>
      <c r="M246" s="10">
        <f t="shared" si="127"/>
        <v>3263.8</v>
      </c>
      <c r="N246" s="10">
        <f t="shared" si="127"/>
        <v>0</v>
      </c>
      <c r="O246" s="10">
        <f t="shared" si="127"/>
        <v>3395</v>
      </c>
      <c r="P246" s="10">
        <f t="shared" si="127"/>
        <v>131.2</v>
      </c>
      <c r="Q246" s="10">
        <f t="shared" si="127"/>
        <v>3263.8</v>
      </c>
      <c r="R246" s="10">
        <f t="shared" si="127"/>
        <v>0</v>
      </c>
    </row>
    <row r="247" spans="1:18" ht="19.5" customHeight="1">
      <c r="A247" s="34" t="s">
        <v>18</v>
      </c>
      <c r="B247" s="29">
        <v>115</v>
      </c>
      <c r="C247" s="15" t="s">
        <v>129</v>
      </c>
      <c r="D247" s="15" t="s">
        <v>125</v>
      </c>
      <c r="E247" s="29" t="s">
        <v>284</v>
      </c>
      <c r="F247" s="15"/>
      <c r="G247" s="10">
        <f>G248+G251</f>
        <v>67.8</v>
      </c>
      <c r="H247" s="10">
        <f aca="true" t="shared" si="128" ref="H247:R247">H248+H251</f>
        <v>67.8</v>
      </c>
      <c r="I247" s="10">
        <f t="shared" si="128"/>
        <v>0</v>
      </c>
      <c r="J247" s="10">
        <f t="shared" si="128"/>
        <v>0</v>
      </c>
      <c r="K247" s="10">
        <f t="shared" si="128"/>
        <v>131.2</v>
      </c>
      <c r="L247" s="10">
        <f t="shared" si="128"/>
        <v>131.2</v>
      </c>
      <c r="M247" s="10">
        <f t="shared" si="128"/>
        <v>0</v>
      </c>
      <c r="N247" s="10">
        <f t="shared" si="128"/>
        <v>0</v>
      </c>
      <c r="O247" s="10">
        <f t="shared" si="128"/>
        <v>131.2</v>
      </c>
      <c r="P247" s="10">
        <f t="shared" si="128"/>
        <v>131.2</v>
      </c>
      <c r="Q247" s="10">
        <f t="shared" si="128"/>
        <v>0</v>
      </c>
      <c r="R247" s="10">
        <f t="shared" si="128"/>
        <v>0</v>
      </c>
    </row>
    <row r="248" spans="1:18" ht="61.5" customHeight="1">
      <c r="A248" s="34" t="s">
        <v>291</v>
      </c>
      <c r="B248" s="29">
        <v>115</v>
      </c>
      <c r="C248" s="15" t="s">
        <v>129</v>
      </c>
      <c r="D248" s="15" t="s">
        <v>125</v>
      </c>
      <c r="E248" s="29" t="s">
        <v>48</v>
      </c>
      <c r="F248" s="15"/>
      <c r="G248" s="10">
        <f>G249</f>
        <v>7.800000000000001</v>
      </c>
      <c r="H248" s="10">
        <f aca="true" t="shared" si="129" ref="H248:R249">H249</f>
        <v>7.800000000000001</v>
      </c>
      <c r="I248" s="10">
        <f t="shared" si="129"/>
        <v>0</v>
      </c>
      <c r="J248" s="10">
        <f t="shared" si="129"/>
        <v>0</v>
      </c>
      <c r="K248" s="10">
        <f t="shared" si="129"/>
        <v>31.2</v>
      </c>
      <c r="L248" s="10">
        <f t="shared" si="129"/>
        <v>31.2</v>
      </c>
      <c r="M248" s="10">
        <f t="shared" si="129"/>
        <v>0</v>
      </c>
      <c r="N248" s="10">
        <f t="shared" si="129"/>
        <v>0</v>
      </c>
      <c r="O248" s="10">
        <f t="shared" si="129"/>
        <v>31.2</v>
      </c>
      <c r="P248" s="10">
        <f t="shared" si="129"/>
        <v>31.2</v>
      </c>
      <c r="Q248" s="10">
        <f t="shared" si="129"/>
        <v>0</v>
      </c>
      <c r="R248" s="10">
        <f t="shared" si="129"/>
        <v>0</v>
      </c>
    </row>
    <row r="249" spans="1:18" ht="77.25" customHeight="1">
      <c r="A249" s="42" t="s">
        <v>98</v>
      </c>
      <c r="B249" s="29">
        <v>115</v>
      </c>
      <c r="C249" s="15" t="s">
        <v>129</v>
      </c>
      <c r="D249" s="15" t="s">
        <v>125</v>
      </c>
      <c r="E249" s="29" t="s">
        <v>49</v>
      </c>
      <c r="F249" s="15"/>
      <c r="G249" s="10">
        <f>G250</f>
        <v>7.800000000000001</v>
      </c>
      <c r="H249" s="10">
        <f t="shared" si="129"/>
        <v>7.800000000000001</v>
      </c>
      <c r="I249" s="10">
        <f t="shared" si="129"/>
        <v>0</v>
      </c>
      <c r="J249" s="10">
        <f t="shared" si="129"/>
        <v>0</v>
      </c>
      <c r="K249" s="10">
        <f t="shared" si="129"/>
        <v>31.2</v>
      </c>
      <c r="L249" s="10">
        <f t="shared" si="129"/>
        <v>31.2</v>
      </c>
      <c r="M249" s="10">
        <f t="shared" si="129"/>
        <v>0</v>
      </c>
      <c r="N249" s="10">
        <f t="shared" si="129"/>
        <v>0</v>
      </c>
      <c r="O249" s="10">
        <f t="shared" si="129"/>
        <v>31.2</v>
      </c>
      <c r="P249" s="10">
        <f t="shared" si="129"/>
        <v>31.2</v>
      </c>
      <c r="Q249" s="10">
        <f t="shared" si="129"/>
        <v>0</v>
      </c>
      <c r="R249" s="10">
        <f t="shared" si="129"/>
        <v>0</v>
      </c>
    </row>
    <row r="250" spans="1:18" ht="37.5">
      <c r="A250" s="42" t="s">
        <v>220</v>
      </c>
      <c r="B250" s="29">
        <v>115</v>
      </c>
      <c r="C250" s="15" t="s">
        <v>129</v>
      </c>
      <c r="D250" s="15" t="s">
        <v>125</v>
      </c>
      <c r="E250" s="29" t="s">
        <v>49</v>
      </c>
      <c r="F250" s="15" t="s">
        <v>219</v>
      </c>
      <c r="G250" s="10">
        <f>H250+I250+J250</f>
        <v>7.800000000000001</v>
      </c>
      <c r="H250" s="10">
        <f>31.2-23.4</f>
        <v>7.800000000000001</v>
      </c>
      <c r="I250" s="10"/>
      <c r="J250" s="10"/>
      <c r="K250" s="10">
        <f>L250+M250+N250</f>
        <v>31.2</v>
      </c>
      <c r="L250" s="10">
        <v>31.2</v>
      </c>
      <c r="M250" s="10"/>
      <c r="N250" s="10"/>
      <c r="O250" s="10">
        <f>P250+Q250+R250</f>
        <v>31.2</v>
      </c>
      <c r="P250" s="18">
        <v>31.2</v>
      </c>
      <c r="Q250" s="18"/>
      <c r="R250" s="18"/>
    </row>
    <row r="251" spans="1:18" ht="56.25">
      <c r="A251" s="42" t="s">
        <v>356</v>
      </c>
      <c r="B251" s="29">
        <v>115</v>
      </c>
      <c r="C251" s="15" t="s">
        <v>129</v>
      </c>
      <c r="D251" s="15" t="s">
        <v>125</v>
      </c>
      <c r="E251" s="29" t="s">
        <v>288</v>
      </c>
      <c r="F251" s="15"/>
      <c r="G251" s="10">
        <f>G252</f>
        <v>60</v>
      </c>
      <c r="H251" s="10">
        <f aca="true" t="shared" si="130" ref="H251:R252">H252</f>
        <v>60</v>
      </c>
      <c r="I251" s="10">
        <f t="shared" si="130"/>
        <v>0</v>
      </c>
      <c r="J251" s="10">
        <f t="shared" si="130"/>
        <v>0</v>
      </c>
      <c r="K251" s="10">
        <f t="shared" si="130"/>
        <v>100</v>
      </c>
      <c r="L251" s="10">
        <f>L252</f>
        <v>100</v>
      </c>
      <c r="M251" s="10">
        <f t="shared" si="130"/>
        <v>0</v>
      </c>
      <c r="N251" s="10">
        <f t="shared" si="130"/>
        <v>0</v>
      </c>
      <c r="O251" s="10">
        <f t="shared" si="130"/>
        <v>100</v>
      </c>
      <c r="P251" s="10">
        <f t="shared" si="130"/>
        <v>100</v>
      </c>
      <c r="Q251" s="10">
        <f t="shared" si="130"/>
        <v>0</v>
      </c>
      <c r="R251" s="10">
        <f t="shared" si="130"/>
        <v>0</v>
      </c>
    </row>
    <row r="252" spans="1:18" ht="75">
      <c r="A252" s="42" t="s">
        <v>98</v>
      </c>
      <c r="B252" s="29">
        <v>115</v>
      </c>
      <c r="C252" s="15" t="s">
        <v>129</v>
      </c>
      <c r="D252" s="15" t="s">
        <v>125</v>
      </c>
      <c r="E252" s="29" t="s">
        <v>51</v>
      </c>
      <c r="F252" s="15"/>
      <c r="G252" s="10">
        <f>G253</f>
        <v>60</v>
      </c>
      <c r="H252" s="10">
        <f t="shared" si="130"/>
        <v>60</v>
      </c>
      <c r="I252" s="10">
        <f t="shared" si="130"/>
        <v>0</v>
      </c>
      <c r="J252" s="10">
        <f t="shared" si="130"/>
        <v>0</v>
      </c>
      <c r="K252" s="10">
        <f t="shared" si="130"/>
        <v>100</v>
      </c>
      <c r="L252" s="10">
        <f t="shared" si="130"/>
        <v>100</v>
      </c>
      <c r="M252" s="10">
        <f t="shared" si="130"/>
        <v>0</v>
      </c>
      <c r="N252" s="10">
        <f t="shared" si="130"/>
        <v>0</v>
      </c>
      <c r="O252" s="10">
        <f t="shared" si="130"/>
        <v>100</v>
      </c>
      <c r="P252" s="10">
        <f t="shared" si="130"/>
        <v>100</v>
      </c>
      <c r="Q252" s="10">
        <f t="shared" si="130"/>
        <v>0</v>
      </c>
      <c r="R252" s="10">
        <f t="shared" si="130"/>
        <v>0</v>
      </c>
    </row>
    <row r="253" spans="1:18" ht="37.5">
      <c r="A253" s="42" t="s">
        <v>220</v>
      </c>
      <c r="B253" s="29">
        <v>115</v>
      </c>
      <c r="C253" s="15" t="s">
        <v>129</v>
      </c>
      <c r="D253" s="15" t="s">
        <v>125</v>
      </c>
      <c r="E253" s="29" t="s">
        <v>51</v>
      </c>
      <c r="F253" s="15" t="s">
        <v>219</v>
      </c>
      <c r="G253" s="10">
        <f>H253+I253+J253</f>
        <v>60</v>
      </c>
      <c r="H253" s="10">
        <f>100-40</f>
        <v>60</v>
      </c>
      <c r="I253" s="10"/>
      <c r="J253" s="10"/>
      <c r="K253" s="10">
        <f>L253+M253+N253</f>
        <v>100</v>
      </c>
      <c r="L253" s="10">
        <v>100</v>
      </c>
      <c r="M253" s="10"/>
      <c r="N253" s="10"/>
      <c r="O253" s="10">
        <f>P253+Q253+R253</f>
        <v>100</v>
      </c>
      <c r="P253" s="10">
        <v>100</v>
      </c>
      <c r="Q253" s="10"/>
      <c r="R253" s="10"/>
    </row>
    <row r="254" spans="1:18" ht="18.75">
      <c r="A254" s="47" t="s">
        <v>29</v>
      </c>
      <c r="B254" s="29">
        <v>115</v>
      </c>
      <c r="C254" s="15" t="s">
        <v>129</v>
      </c>
      <c r="D254" s="15" t="s">
        <v>125</v>
      </c>
      <c r="E254" s="15" t="s">
        <v>76</v>
      </c>
      <c r="F254" s="15"/>
      <c r="G254" s="10">
        <f>G255</f>
        <v>3360.1000000000004</v>
      </c>
      <c r="H254" s="10">
        <f aca="true" t="shared" si="131" ref="H254:R254">H255</f>
        <v>0</v>
      </c>
      <c r="I254" s="10">
        <f t="shared" si="131"/>
        <v>3360.1000000000004</v>
      </c>
      <c r="J254" s="10">
        <f t="shared" si="131"/>
        <v>0</v>
      </c>
      <c r="K254" s="10">
        <f t="shared" si="131"/>
        <v>3263.8</v>
      </c>
      <c r="L254" s="10">
        <f t="shared" si="131"/>
        <v>0</v>
      </c>
      <c r="M254" s="10">
        <f t="shared" si="131"/>
        <v>3263.8</v>
      </c>
      <c r="N254" s="10">
        <f t="shared" si="131"/>
        <v>0</v>
      </c>
      <c r="O254" s="10">
        <f t="shared" si="131"/>
        <v>3263.8</v>
      </c>
      <c r="P254" s="10">
        <f t="shared" si="131"/>
        <v>0</v>
      </c>
      <c r="Q254" s="10">
        <f t="shared" si="131"/>
        <v>3263.8</v>
      </c>
      <c r="R254" s="10">
        <f t="shared" si="131"/>
        <v>0</v>
      </c>
    </row>
    <row r="255" spans="1:18" ht="44.25" customHeight="1">
      <c r="A255" s="42" t="s">
        <v>334</v>
      </c>
      <c r="B255" s="29">
        <v>115</v>
      </c>
      <c r="C255" s="15" t="s">
        <v>129</v>
      </c>
      <c r="D255" s="15" t="s">
        <v>125</v>
      </c>
      <c r="E255" s="15" t="s">
        <v>111</v>
      </c>
      <c r="F255" s="15"/>
      <c r="G255" s="10">
        <f>G256+G260</f>
        <v>3360.1000000000004</v>
      </c>
      <c r="H255" s="10">
        <f aca="true" t="shared" si="132" ref="H255:R255">H256+H260</f>
        <v>0</v>
      </c>
      <c r="I255" s="10">
        <f t="shared" si="132"/>
        <v>3360.1000000000004</v>
      </c>
      <c r="J255" s="10">
        <f t="shared" si="132"/>
        <v>0</v>
      </c>
      <c r="K255" s="10">
        <f t="shared" si="132"/>
        <v>3263.8</v>
      </c>
      <c r="L255" s="10">
        <f t="shared" si="132"/>
        <v>0</v>
      </c>
      <c r="M255" s="10">
        <f t="shared" si="132"/>
        <v>3263.8</v>
      </c>
      <c r="N255" s="10">
        <f t="shared" si="132"/>
        <v>0</v>
      </c>
      <c r="O255" s="10">
        <f t="shared" si="132"/>
        <v>3263.8</v>
      </c>
      <c r="P255" s="10">
        <f t="shared" si="132"/>
        <v>0</v>
      </c>
      <c r="Q255" s="10">
        <f t="shared" si="132"/>
        <v>3263.8</v>
      </c>
      <c r="R255" s="10">
        <f t="shared" si="132"/>
        <v>0</v>
      </c>
    </row>
    <row r="256" spans="1:18" ht="27.75" customHeight="1">
      <c r="A256" s="42" t="s">
        <v>188</v>
      </c>
      <c r="B256" s="29">
        <v>115</v>
      </c>
      <c r="C256" s="15" t="s">
        <v>129</v>
      </c>
      <c r="D256" s="15" t="s">
        <v>125</v>
      </c>
      <c r="E256" s="15" t="s">
        <v>112</v>
      </c>
      <c r="F256" s="15"/>
      <c r="G256" s="10">
        <f>G257+G258+G259</f>
        <v>2573.8</v>
      </c>
      <c r="H256" s="10">
        <f aca="true" t="shared" si="133" ref="H256:R256">H257+H258+H259</f>
        <v>0</v>
      </c>
      <c r="I256" s="10">
        <f t="shared" si="133"/>
        <v>2573.8</v>
      </c>
      <c r="J256" s="10">
        <f t="shared" si="133"/>
        <v>0</v>
      </c>
      <c r="K256" s="10">
        <f t="shared" si="133"/>
        <v>2573.8</v>
      </c>
      <c r="L256" s="10">
        <f t="shared" si="133"/>
        <v>0</v>
      </c>
      <c r="M256" s="10">
        <f t="shared" si="133"/>
        <v>2573.8</v>
      </c>
      <c r="N256" s="10">
        <f t="shared" si="133"/>
        <v>0</v>
      </c>
      <c r="O256" s="10">
        <f t="shared" si="133"/>
        <v>2573.8</v>
      </c>
      <c r="P256" s="10">
        <f t="shared" si="133"/>
        <v>0</v>
      </c>
      <c r="Q256" s="10">
        <f t="shared" si="133"/>
        <v>2573.8</v>
      </c>
      <c r="R256" s="10">
        <f t="shared" si="133"/>
        <v>0</v>
      </c>
    </row>
    <row r="257" spans="1:18" ht="26.25" customHeight="1">
      <c r="A257" s="42" t="s">
        <v>173</v>
      </c>
      <c r="B257" s="29">
        <v>115</v>
      </c>
      <c r="C257" s="15" t="s">
        <v>129</v>
      </c>
      <c r="D257" s="15" t="s">
        <v>125</v>
      </c>
      <c r="E257" s="15" t="s">
        <v>112</v>
      </c>
      <c r="F257" s="15" t="s">
        <v>174</v>
      </c>
      <c r="G257" s="10">
        <f>H257+I257+J257</f>
        <v>2234.5</v>
      </c>
      <c r="H257" s="10"/>
      <c r="I257" s="10">
        <f>2256.5-22</f>
        <v>2234.5</v>
      </c>
      <c r="J257" s="10"/>
      <c r="K257" s="10">
        <f>L257+M257+N257</f>
        <v>2256.5</v>
      </c>
      <c r="L257" s="10"/>
      <c r="M257" s="10">
        <v>2256.5</v>
      </c>
      <c r="N257" s="10"/>
      <c r="O257" s="10">
        <f>P257+Q257+R257</f>
        <v>2256.5</v>
      </c>
      <c r="P257" s="82"/>
      <c r="Q257" s="10">
        <v>2256.5</v>
      </c>
      <c r="R257" s="82"/>
    </row>
    <row r="258" spans="1:18" ht="37.5">
      <c r="A258" s="42" t="s">
        <v>92</v>
      </c>
      <c r="B258" s="29">
        <v>115</v>
      </c>
      <c r="C258" s="15" t="s">
        <v>129</v>
      </c>
      <c r="D258" s="15" t="s">
        <v>125</v>
      </c>
      <c r="E258" s="15" t="s">
        <v>112</v>
      </c>
      <c r="F258" s="15" t="s">
        <v>177</v>
      </c>
      <c r="G258" s="10">
        <f>H258+I258+J258</f>
        <v>335.40000000000003</v>
      </c>
      <c r="H258" s="10"/>
      <c r="I258" s="10">
        <f>304.8+6+23.6+1</f>
        <v>335.40000000000003</v>
      </c>
      <c r="J258" s="10"/>
      <c r="K258" s="10">
        <f>L258+M258+N258</f>
        <v>304.8</v>
      </c>
      <c r="L258" s="10"/>
      <c r="M258" s="10">
        <v>304.8</v>
      </c>
      <c r="N258" s="10"/>
      <c r="O258" s="10">
        <f>P258+Q258+R258</f>
        <v>304.8</v>
      </c>
      <c r="P258" s="82"/>
      <c r="Q258" s="10">
        <v>304.8</v>
      </c>
      <c r="R258" s="82"/>
    </row>
    <row r="259" spans="1:18" ht="18.75">
      <c r="A259" s="42" t="s">
        <v>175</v>
      </c>
      <c r="B259" s="29">
        <v>115</v>
      </c>
      <c r="C259" s="15" t="s">
        <v>129</v>
      </c>
      <c r="D259" s="15" t="s">
        <v>125</v>
      </c>
      <c r="E259" s="15" t="s">
        <v>112</v>
      </c>
      <c r="F259" s="15" t="s">
        <v>176</v>
      </c>
      <c r="G259" s="10">
        <f>H259+I259+J259</f>
        <v>3.900000000000001</v>
      </c>
      <c r="H259" s="10"/>
      <c r="I259" s="10">
        <f>12.5-8.2-0.4</f>
        <v>3.900000000000001</v>
      </c>
      <c r="J259" s="10"/>
      <c r="K259" s="10">
        <f>L259+M259+N259</f>
        <v>12.5</v>
      </c>
      <c r="L259" s="10"/>
      <c r="M259" s="10">
        <v>12.5</v>
      </c>
      <c r="N259" s="10"/>
      <c r="O259" s="10">
        <f>P259+Q259+R259</f>
        <v>12.5</v>
      </c>
      <c r="P259" s="82"/>
      <c r="Q259" s="10">
        <v>12.5</v>
      </c>
      <c r="R259" s="82"/>
    </row>
    <row r="260" spans="1:18" ht="60" customHeight="1">
      <c r="A260" s="42" t="s">
        <v>455</v>
      </c>
      <c r="B260" s="29">
        <v>115</v>
      </c>
      <c r="C260" s="15" t="s">
        <v>129</v>
      </c>
      <c r="D260" s="15" t="s">
        <v>125</v>
      </c>
      <c r="E260" s="15" t="s">
        <v>466</v>
      </c>
      <c r="F260" s="15"/>
      <c r="G260" s="10">
        <f>G261</f>
        <v>786.3</v>
      </c>
      <c r="H260" s="10">
        <f aca="true" t="shared" si="134" ref="H260:R260">H261</f>
        <v>0</v>
      </c>
      <c r="I260" s="10">
        <f t="shared" si="134"/>
        <v>786.3</v>
      </c>
      <c r="J260" s="10">
        <f t="shared" si="134"/>
        <v>0</v>
      </c>
      <c r="K260" s="10">
        <f t="shared" si="134"/>
        <v>690</v>
      </c>
      <c r="L260" s="10">
        <f t="shared" si="134"/>
        <v>0</v>
      </c>
      <c r="M260" s="10">
        <f t="shared" si="134"/>
        <v>690</v>
      </c>
      <c r="N260" s="10">
        <f t="shared" si="134"/>
        <v>0</v>
      </c>
      <c r="O260" s="10">
        <f t="shared" si="134"/>
        <v>690</v>
      </c>
      <c r="P260" s="10">
        <f t="shared" si="134"/>
        <v>0</v>
      </c>
      <c r="Q260" s="10">
        <f t="shared" si="134"/>
        <v>690</v>
      </c>
      <c r="R260" s="10">
        <f t="shared" si="134"/>
        <v>0</v>
      </c>
    </row>
    <row r="261" spans="1:18" ht="25.5" customHeight="1">
      <c r="A261" s="42" t="s">
        <v>173</v>
      </c>
      <c r="B261" s="55">
        <v>115</v>
      </c>
      <c r="C261" s="15" t="s">
        <v>129</v>
      </c>
      <c r="D261" s="15" t="s">
        <v>125</v>
      </c>
      <c r="E261" s="15" t="s">
        <v>466</v>
      </c>
      <c r="F261" s="15" t="s">
        <v>174</v>
      </c>
      <c r="G261" s="10">
        <v>786.3</v>
      </c>
      <c r="H261" s="10"/>
      <c r="I261" s="10">
        <v>786.3</v>
      </c>
      <c r="J261" s="10"/>
      <c r="K261" s="10">
        <f>L261+M261+N261</f>
        <v>690</v>
      </c>
      <c r="L261" s="10"/>
      <c r="M261" s="10">
        <v>690</v>
      </c>
      <c r="N261" s="10"/>
      <c r="O261" s="10">
        <f>P261+Q261+R261</f>
        <v>690</v>
      </c>
      <c r="P261" s="82"/>
      <c r="Q261" s="10">
        <v>690</v>
      </c>
      <c r="R261" s="82"/>
    </row>
    <row r="262" spans="1:18" ht="56.25">
      <c r="A262" s="42" t="s">
        <v>538</v>
      </c>
      <c r="B262" s="29">
        <v>115</v>
      </c>
      <c r="C262" s="15" t="s">
        <v>129</v>
      </c>
      <c r="D262" s="15" t="s">
        <v>125</v>
      </c>
      <c r="E262" s="15" t="s">
        <v>246</v>
      </c>
      <c r="F262" s="15"/>
      <c r="G262" s="10">
        <f aca="true" t="shared" si="135" ref="G262:R262">G263+G267+G274</f>
        <v>86.3</v>
      </c>
      <c r="H262" s="10">
        <f t="shared" si="135"/>
        <v>63.3</v>
      </c>
      <c r="I262" s="10">
        <f t="shared" si="135"/>
        <v>23</v>
      </c>
      <c r="J262" s="10">
        <f t="shared" si="135"/>
        <v>0</v>
      </c>
      <c r="K262" s="10">
        <f t="shared" si="135"/>
        <v>20.5</v>
      </c>
      <c r="L262" s="10">
        <f t="shared" si="135"/>
        <v>0</v>
      </c>
      <c r="M262" s="10">
        <f t="shared" si="135"/>
        <v>20.5</v>
      </c>
      <c r="N262" s="10">
        <f t="shared" si="135"/>
        <v>0</v>
      </c>
      <c r="O262" s="10">
        <f t="shared" si="135"/>
        <v>20.5</v>
      </c>
      <c r="P262" s="10">
        <f t="shared" si="135"/>
        <v>0</v>
      </c>
      <c r="Q262" s="10">
        <f t="shared" si="135"/>
        <v>20.5</v>
      </c>
      <c r="R262" s="10">
        <f t="shared" si="135"/>
        <v>0</v>
      </c>
    </row>
    <row r="263" spans="1:18" ht="24" customHeight="1">
      <c r="A263" s="42" t="s">
        <v>195</v>
      </c>
      <c r="B263" s="29">
        <v>115</v>
      </c>
      <c r="C263" s="15" t="s">
        <v>129</v>
      </c>
      <c r="D263" s="15" t="s">
        <v>125</v>
      </c>
      <c r="E263" s="15" t="s">
        <v>61</v>
      </c>
      <c r="F263" s="15"/>
      <c r="G263" s="10">
        <f aca="true" t="shared" si="136" ref="G263:R265">G264</f>
        <v>5</v>
      </c>
      <c r="H263" s="10">
        <f t="shared" si="136"/>
        <v>0</v>
      </c>
      <c r="I263" s="10">
        <f t="shared" si="136"/>
        <v>5</v>
      </c>
      <c r="J263" s="10">
        <f t="shared" si="136"/>
        <v>0</v>
      </c>
      <c r="K263" s="10">
        <f t="shared" si="136"/>
        <v>5</v>
      </c>
      <c r="L263" s="10">
        <f t="shared" si="136"/>
        <v>0</v>
      </c>
      <c r="M263" s="10">
        <f t="shared" si="136"/>
        <v>5</v>
      </c>
      <c r="N263" s="10">
        <f t="shared" si="136"/>
        <v>0</v>
      </c>
      <c r="O263" s="10">
        <f t="shared" si="136"/>
        <v>5</v>
      </c>
      <c r="P263" s="10">
        <f t="shared" si="136"/>
        <v>0</v>
      </c>
      <c r="Q263" s="10">
        <f t="shared" si="136"/>
        <v>5</v>
      </c>
      <c r="R263" s="10">
        <f t="shared" si="136"/>
        <v>0</v>
      </c>
    </row>
    <row r="264" spans="1:18" ht="46.5" customHeight="1">
      <c r="A264" s="42" t="s">
        <v>405</v>
      </c>
      <c r="B264" s="29">
        <v>115</v>
      </c>
      <c r="C264" s="15" t="s">
        <v>129</v>
      </c>
      <c r="D264" s="15" t="s">
        <v>125</v>
      </c>
      <c r="E264" s="15" t="s">
        <v>404</v>
      </c>
      <c r="F264" s="15"/>
      <c r="G264" s="10">
        <f t="shared" si="136"/>
        <v>5</v>
      </c>
      <c r="H264" s="10">
        <f t="shared" si="136"/>
        <v>0</v>
      </c>
      <c r="I264" s="10">
        <f t="shared" si="136"/>
        <v>5</v>
      </c>
      <c r="J264" s="10">
        <f t="shared" si="136"/>
        <v>0</v>
      </c>
      <c r="K264" s="10">
        <f t="shared" si="136"/>
        <v>5</v>
      </c>
      <c r="L264" s="10">
        <f t="shared" si="136"/>
        <v>0</v>
      </c>
      <c r="M264" s="10">
        <f t="shared" si="136"/>
        <v>5</v>
      </c>
      <c r="N264" s="10">
        <f t="shared" si="136"/>
        <v>0</v>
      </c>
      <c r="O264" s="10">
        <f t="shared" si="136"/>
        <v>5</v>
      </c>
      <c r="P264" s="10">
        <f t="shared" si="136"/>
        <v>0</v>
      </c>
      <c r="Q264" s="10">
        <f t="shared" si="136"/>
        <v>5</v>
      </c>
      <c r="R264" s="10">
        <f t="shared" si="136"/>
        <v>0</v>
      </c>
    </row>
    <row r="265" spans="1:18" ht="18.75">
      <c r="A265" s="18" t="s">
        <v>333</v>
      </c>
      <c r="B265" s="29">
        <v>115</v>
      </c>
      <c r="C265" s="15" t="s">
        <v>129</v>
      </c>
      <c r="D265" s="15" t="s">
        <v>125</v>
      </c>
      <c r="E265" s="15" t="s">
        <v>603</v>
      </c>
      <c r="F265" s="15"/>
      <c r="G265" s="10">
        <f>G266</f>
        <v>5</v>
      </c>
      <c r="H265" s="10">
        <f t="shared" si="136"/>
        <v>0</v>
      </c>
      <c r="I265" s="10">
        <f t="shared" si="136"/>
        <v>5</v>
      </c>
      <c r="J265" s="10">
        <f t="shared" si="136"/>
        <v>0</v>
      </c>
      <c r="K265" s="10">
        <f t="shared" si="136"/>
        <v>5</v>
      </c>
      <c r="L265" s="10">
        <f t="shared" si="136"/>
        <v>0</v>
      </c>
      <c r="M265" s="10">
        <f t="shared" si="136"/>
        <v>5</v>
      </c>
      <c r="N265" s="10">
        <f t="shared" si="136"/>
        <v>0</v>
      </c>
      <c r="O265" s="10">
        <f t="shared" si="136"/>
        <v>5</v>
      </c>
      <c r="P265" s="10">
        <f t="shared" si="136"/>
        <v>0</v>
      </c>
      <c r="Q265" s="10">
        <f t="shared" si="136"/>
        <v>5</v>
      </c>
      <c r="R265" s="10">
        <f t="shared" si="136"/>
        <v>0</v>
      </c>
    </row>
    <row r="266" spans="1:18" ht="18.75">
      <c r="A266" s="18" t="s">
        <v>190</v>
      </c>
      <c r="B266" s="29">
        <v>115</v>
      </c>
      <c r="C266" s="15" t="s">
        <v>129</v>
      </c>
      <c r="D266" s="15" t="s">
        <v>125</v>
      </c>
      <c r="E266" s="15" t="s">
        <v>603</v>
      </c>
      <c r="F266" s="15" t="s">
        <v>189</v>
      </c>
      <c r="G266" s="10">
        <f>H266+I266+J266</f>
        <v>5</v>
      </c>
      <c r="H266" s="10"/>
      <c r="I266" s="10">
        <v>5</v>
      </c>
      <c r="J266" s="10"/>
      <c r="K266" s="10">
        <f>L266+M266+N266</f>
        <v>5</v>
      </c>
      <c r="L266" s="10"/>
      <c r="M266" s="10">
        <v>5</v>
      </c>
      <c r="N266" s="10"/>
      <c r="O266" s="10">
        <f>P266+Q266+R266</f>
        <v>5</v>
      </c>
      <c r="P266" s="10"/>
      <c r="Q266" s="10">
        <v>5</v>
      </c>
      <c r="R266" s="10"/>
    </row>
    <row r="267" spans="1:18" ht="37.5">
      <c r="A267" s="42" t="s">
        <v>411</v>
      </c>
      <c r="B267" s="29">
        <v>115</v>
      </c>
      <c r="C267" s="15" t="s">
        <v>129</v>
      </c>
      <c r="D267" s="15" t="s">
        <v>125</v>
      </c>
      <c r="E267" s="15" t="s">
        <v>63</v>
      </c>
      <c r="F267" s="15"/>
      <c r="G267" s="10">
        <f>G268+G271</f>
        <v>68.3</v>
      </c>
      <c r="H267" s="10">
        <f aca="true" t="shared" si="137" ref="H267:O267">H268+H271</f>
        <v>63.3</v>
      </c>
      <c r="I267" s="10">
        <f t="shared" si="137"/>
        <v>5</v>
      </c>
      <c r="J267" s="10">
        <f t="shared" si="137"/>
        <v>0</v>
      </c>
      <c r="K267" s="10">
        <f t="shared" si="137"/>
        <v>2.5</v>
      </c>
      <c r="L267" s="10">
        <f t="shared" si="137"/>
        <v>0</v>
      </c>
      <c r="M267" s="10">
        <f t="shared" si="137"/>
        <v>2.5</v>
      </c>
      <c r="N267" s="10">
        <f t="shared" si="137"/>
        <v>0</v>
      </c>
      <c r="O267" s="10">
        <f t="shared" si="137"/>
        <v>2.5</v>
      </c>
      <c r="P267" s="10">
        <f aca="true" t="shared" si="138" ref="H267:R269">P268</f>
        <v>0</v>
      </c>
      <c r="Q267" s="10">
        <f t="shared" si="138"/>
        <v>2.5</v>
      </c>
      <c r="R267" s="10">
        <f t="shared" si="138"/>
        <v>0</v>
      </c>
    </row>
    <row r="268" spans="1:18" ht="63" customHeight="1">
      <c r="A268" s="42" t="s">
        <v>64</v>
      </c>
      <c r="B268" s="29">
        <v>115</v>
      </c>
      <c r="C268" s="15" t="s">
        <v>129</v>
      </c>
      <c r="D268" s="15" t="s">
        <v>125</v>
      </c>
      <c r="E268" s="15" t="s">
        <v>546</v>
      </c>
      <c r="F268" s="15"/>
      <c r="G268" s="10">
        <f>G269</f>
        <v>5</v>
      </c>
      <c r="H268" s="10">
        <f t="shared" si="138"/>
        <v>0</v>
      </c>
      <c r="I268" s="10">
        <f t="shared" si="138"/>
        <v>5</v>
      </c>
      <c r="J268" s="10">
        <f t="shared" si="138"/>
        <v>0</v>
      </c>
      <c r="K268" s="10">
        <f t="shared" si="138"/>
        <v>2.5</v>
      </c>
      <c r="L268" s="10">
        <f t="shared" si="138"/>
        <v>0</v>
      </c>
      <c r="M268" s="10">
        <f t="shared" si="138"/>
        <v>2.5</v>
      </c>
      <c r="N268" s="10">
        <f t="shared" si="138"/>
        <v>0</v>
      </c>
      <c r="O268" s="10">
        <f t="shared" si="138"/>
        <v>2.5</v>
      </c>
      <c r="P268" s="10">
        <f t="shared" si="138"/>
        <v>0</v>
      </c>
      <c r="Q268" s="10">
        <f t="shared" si="138"/>
        <v>2.5</v>
      </c>
      <c r="R268" s="10">
        <f t="shared" si="138"/>
        <v>0</v>
      </c>
    </row>
    <row r="269" spans="1:18" ht="21.75" customHeight="1">
      <c r="A269" s="42" t="s">
        <v>211</v>
      </c>
      <c r="B269" s="29">
        <v>115</v>
      </c>
      <c r="C269" s="15" t="s">
        <v>129</v>
      </c>
      <c r="D269" s="15" t="s">
        <v>125</v>
      </c>
      <c r="E269" s="15" t="s">
        <v>547</v>
      </c>
      <c r="F269" s="15"/>
      <c r="G269" s="10">
        <f>G270</f>
        <v>5</v>
      </c>
      <c r="H269" s="10">
        <f t="shared" si="138"/>
        <v>0</v>
      </c>
      <c r="I269" s="10">
        <f t="shared" si="138"/>
        <v>5</v>
      </c>
      <c r="J269" s="10">
        <f t="shared" si="138"/>
        <v>0</v>
      </c>
      <c r="K269" s="10">
        <f t="shared" si="138"/>
        <v>2.5</v>
      </c>
      <c r="L269" s="10">
        <f t="shared" si="138"/>
        <v>0</v>
      </c>
      <c r="M269" s="10">
        <f t="shared" si="138"/>
        <v>2.5</v>
      </c>
      <c r="N269" s="10">
        <f t="shared" si="138"/>
        <v>0</v>
      </c>
      <c r="O269" s="10">
        <f t="shared" si="138"/>
        <v>2.5</v>
      </c>
      <c r="P269" s="10">
        <f t="shared" si="138"/>
        <v>0</v>
      </c>
      <c r="Q269" s="10">
        <f t="shared" si="138"/>
        <v>2.5</v>
      </c>
      <c r="R269" s="10">
        <f t="shared" si="138"/>
        <v>0</v>
      </c>
    </row>
    <row r="270" spans="1:18" ht="18.75">
      <c r="A270" s="42" t="s">
        <v>190</v>
      </c>
      <c r="B270" s="29">
        <v>115</v>
      </c>
      <c r="C270" s="15" t="s">
        <v>129</v>
      </c>
      <c r="D270" s="15" t="s">
        <v>125</v>
      </c>
      <c r="E270" s="15" t="s">
        <v>547</v>
      </c>
      <c r="F270" s="15" t="s">
        <v>189</v>
      </c>
      <c r="G270" s="10">
        <f>H270+I270+J270</f>
        <v>5</v>
      </c>
      <c r="H270" s="10"/>
      <c r="I270" s="10">
        <v>5</v>
      </c>
      <c r="J270" s="10"/>
      <c r="K270" s="10">
        <f>L270+M270+N270</f>
        <v>2.5</v>
      </c>
      <c r="L270" s="10"/>
      <c r="M270" s="10">
        <v>2.5</v>
      </c>
      <c r="N270" s="10"/>
      <c r="O270" s="10">
        <f>P270+Q270+R270</f>
        <v>2.5</v>
      </c>
      <c r="P270" s="10"/>
      <c r="Q270" s="10">
        <v>2.5</v>
      </c>
      <c r="R270" s="10"/>
    </row>
    <row r="271" spans="1:18" ht="75">
      <c r="A271" s="42" t="s">
        <v>692</v>
      </c>
      <c r="B271" s="29">
        <v>115</v>
      </c>
      <c r="C271" s="15" t="s">
        <v>129</v>
      </c>
      <c r="D271" s="15" t="s">
        <v>125</v>
      </c>
      <c r="E271" s="15" t="s">
        <v>691</v>
      </c>
      <c r="F271" s="15"/>
      <c r="G271" s="10">
        <f>G272</f>
        <v>63.3</v>
      </c>
      <c r="H271" s="10">
        <f aca="true" t="shared" si="139" ref="H271:O271">H272</f>
        <v>63.3</v>
      </c>
      <c r="I271" s="10">
        <f t="shared" si="139"/>
        <v>0</v>
      </c>
      <c r="J271" s="10">
        <f t="shared" si="139"/>
        <v>0</v>
      </c>
      <c r="K271" s="10">
        <f t="shared" si="139"/>
        <v>0</v>
      </c>
      <c r="L271" s="10">
        <f t="shared" si="139"/>
        <v>0</v>
      </c>
      <c r="M271" s="10">
        <f t="shared" si="139"/>
        <v>0</v>
      </c>
      <c r="N271" s="10">
        <f t="shared" si="139"/>
        <v>0</v>
      </c>
      <c r="O271" s="10">
        <f t="shared" si="139"/>
        <v>0</v>
      </c>
      <c r="P271" s="10"/>
      <c r="Q271" s="10"/>
      <c r="R271" s="10"/>
    </row>
    <row r="272" spans="1:18" ht="37.5">
      <c r="A272" s="42" t="s">
        <v>682</v>
      </c>
      <c r="B272" s="29">
        <v>115</v>
      </c>
      <c r="C272" s="15" t="s">
        <v>129</v>
      </c>
      <c r="D272" s="15" t="s">
        <v>125</v>
      </c>
      <c r="E272" s="15" t="s">
        <v>690</v>
      </c>
      <c r="F272" s="15"/>
      <c r="G272" s="10">
        <f>G273</f>
        <v>63.3</v>
      </c>
      <c r="H272" s="10">
        <f aca="true" t="shared" si="140" ref="H272:O272">H273</f>
        <v>63.3</v>
      </c>
      <c r="I272" s="10">
        <f t="shared" si="140"/>
        <v>0</v>
      </c>
      <c r="J272" s="10">
        <f t="shared" si="140"/>
        <v>0</v>
      </c>
      <c r="K272" s="10">
        <f t="shared" si="140"/>
        <v>0</v>
      </c>
      <c r="L272" s="10">
        <f t="shared" si="140"/>
        <v>0</v>
      </c>
      <c r="M272" s="10">
        <f t="shared" si="140"/>
        <v>0</v>
      </c>
      <c r="N272" s="10">
        <f t="shared" si="140"/>
        <v>0</v>
      </c>
      <c r="O272" s="10">
        <f t="shared" si="140"/>
        <v>0</v>
      </c>
      <c r="P272" s="10"/>
      <c r="Q272" s="10"/>
      <c r="R272" s="10"/>
    </row>
    <row r="273" spans="1:18" ht="18.75">
      <c r="A273" s="42" t="s">
        <v>190</v>
      </c>
      <c r="B273" s="29">
        <v>115</v>
      </c>
      <c r="C273" s="15" t="s">
        <v>129</v>
      </c>
      <c r="D273" s="15" t="s">
        <v>125</v>
      </c>
      <c r="E273" s="15" t="s">
        <v>690</v>
      </c>
      <c r="F273" s="15" t="s">
        <v>189</v>
      </c>
      <c r="G273" s="10">
        <f>H273+I273+J273</f>
        <v>63.3</v>
      </c>
      <c r="H273" s="10">
        <f>88.3-25</f>
        <v>63.3</v>
      </c>
      <c r="I273" s="10"/>
      <c r="J273" s="10"/>
      <c r="K273" s="10">
        <v>0</v>
      </c>
      <c r="L273" s="10"/>
      <c r="M273" s="10"/>
      <c r="N273" s="10"/>
      <c r="O273" s="10">
        <v>0</v>
      </c>
      <c r="P273" s="10"/>
      <c r="Q273" s="10"/>
      <c r="R273" s="10"/>
    </row>
    <row r="274" spans="1:18" ht="57.75" customHeight="1">
      <c r="A274" s="42" t="s">
        <v>362</v>
      </c>
      <c r="B274" s="29">
        <v>115</v>
      </c>
      <c r="C274" s="15" t="s">
        <v>129</v>
      </c>
      <c r="D274" s="15" t="s">
        <v>125</v>
      </c>
      <c r="E274" s="15" t="s">
        <v>65</v>
      </c>
      <c r="F274" s="15"/>
      <c r="G274" s="10">
        <f>G275+G278</f>
        <v>13</v>
      </c>
      <c r="H274" s="10">
        <f aca="true" t="shared" si="141" ref="H274:R274">H275+H278</f>
        <v>0</v>
      </c>
      <c r="I274" s="10">
        <f t="shared" si="141"/>
        <v>13</v>
      </c>
      <c r="J274" s="10">
        <f t="shared" si="141"/>
        <v>0</v>
      </c>
      <c r="K274" s="10">
        <f t="shared" si="141"/>
        <v>13</v>
      </c>
      <c r="L274" s="10">
        <f t="shared" si="141"/>
        <v>0</v>
      </c>
      <c r="M274" s="10">
        <f t="shared" si="141"/>
        <v>13</v>
      </c>
      <c r="N274" s="10">
        <f t="shared" si="141"/>
        <v>0</v>
      </c>
      <c r="O274" s="10">
        <f t="shared" si="141"/>
        <v>13</v>
      </c>
      <c r="P274" s="10">
        <f t="shared" si="141"/>
        <v>0</v>
      </c>
      <c r="Q274" s="10">
        <f t="shared" si="141"/>
        <v>13</v>
      </c>
      <c r="R274" s="10">
        <f t="shared" si="141"/>
        <v>0</v>
      </c>
    </row>
    <row r="275" spans="1:18" ht="60" customHeight="1">
      <c r="A275" s="42" t="s">
        <v>332</v>
      </c>
      <c r="B275" s="29">
        <v>115</v>
      </c>
      <c r="C275" s="15" t="s">
        <v>129</v>
      </c>
      <c r="D275" s="15" t="s">
        <v>125</v>
      </c>
      <c r="E275" s="15" t="s">
        <v>330</v>
      </c>
      <c r="F275" s="15"/>
      <c r="G275" s="10">
        <f>G276</f>
        <v>5</v>
      </c>
      <c r="H275" s="10">
        <f aca="true" t="shared" si="142" ref="H275:R276">H276</f>
        <v>0</v>
      </c>
      <c r="I275" s="10">
        <f t="shared" si="142"/>
        <v>5</v>
      </c>
      <c r="J275" s="10">
        <f t="shared" si="142"/>
        <v>0</v>
      </c>
      <c r="K275" s="10">
        <f t="shared" si="142"/>
        <v>5</v>
      </c>
      <c r="L275" s="10">
        <f t="shared" si="142"/>
        <v>0</v>
      </c>
      <c r="M275" s="10">
        <f t="shared" si="142"/>
        <v>5</v>
      </c>
      <c r="N275" s="10">
        <f t="shared" si="142"/>
        <v>0</v>
      </c>
      <c r="O275" s="10">
        <f t="shared" si="142"/>
        <v>5</v>
      </c>
      <c r="P275" s="10">
        <f t="shared" si="142"/>
        <v>0</v>
      </c>
      <c r="Q275" s="10">
        <f t="shared" si="142"/>
        <v>5</v>
      </c>
      <c r="R275" s="10">
        <f t="shared" si="142"/>
        <v>0</v>
      </c>
    </row>
    <row r="276" spans="1:18" ht="37.5">
      <c r="A276" s="42" t="s">
        <v>104</v>
      </c>
      <c r="B276" s="29">
        <v>115</v>
      </c>
      <c r="C276" s="15" t="s">
        <v>129</v>
      </c>
      <c r="D276" s="15" t="s">
        <v>125</v>
      </c>
      <c r="E276" s="15" t="s">
        <v>331</v>
      </c>
      <c r="F276" s="15"/>
      <c r="G276" s="10">
        <f>G277</f>
        <v>5</v>
      </c>
      <c r="H276" s="10">
        <f t="shared" si="142"/>
        <v>0</v>
      </c>
      <c r="I276" s="10">
        <f t="shared" si="142"/>
        <v>5</v>
      </c>
      <c r="J276" s="10">
        <f t="shared" si="142"/>
        <v>0</v>
      </c>
      <c r="K276" s="10">
        <f t="shared" si="142"/>
        <v>5</v>
      </c>
      <c r="L276" s="10">
        <f t="shared" si="142"/>
        <v>0</v>
      </c>
      <c r="M276" s="10">
        <f t="shared" si="142"/>
        <v>5</v>
      </c>
      <c r="N276" s="10">
        <f t="shared" si="142"/>
        <v>0</v>
      </c>
      <c r="O276" s="10">
        <f t="shared" si="142"/>
        <v>5</v>
      </c>
      <c r="P276" s="10">
        <f t="shared" si="142"/>
        <v>0</v>
      </c>
      <c r="Q276" s="10">
        <f t="shared" si="142"/>
        <v>5</v>
      </c>
      <c r="R276" s="10">
        <f t="shared" si="142"/>
        <v>0</v>
      </c>
    </row>
    <row r="277" spans="1:18" ht="18.75">
      <c r="A277" s="42" t="s">
        <v>190</v>
      </c>
      <c r="B277" s="29">
        <v>115</v>
      </c>
      <c r="C277" s="15" t="s">
        <v>129</v>
      </c>
      <c r="D277" s="15" t="s">
        <v>125</v>
      </c>
      <c r="E277" s="15" t="s">
        <v>331</v>
      </c>
      <c r="F277" s="15" t="s">
        <v>189</v>
      </c>
      <c r="G277" s="10">
        <f>H277+I277+J277</f>
        <v>5</v>
      </c>
      <c r="H277" s="10"/>
      <c r="I277" s="10">
        <v>5</v>
      </c>
      <c r="J277" s="10"/>
      <c r="K277" s="10">
        <f>L277+M277+N277</f>
        <v>5</v>
      </c>
      <c r="L277" s="10"/>
      <c r="M277" s="10">
        <v>5</v>
      </c>
      <c r="N277" s="10"/>
      <c r="O277" s="10">
        <f>P277+Q277+R277</f>
        <v>5</v>
      </c>
      <c r="P277" s="18"/>
      <c r="Q277" s="18">
        <v>5</v>
      </c>
      <c r="R277" s="18"/>
    </row>
    <row r="278" spans="1:18" ht="56.25">
      <c r="A278" s="42" t="s">
        <v>655</v>
      </c>
      <c r="B278" s="29">
        <v>115</v>
      </c>
      <c r="C278" s="15" t="s">
        <v>129</v>
      </c>
      <c r="D278" s="15" t="s">
        <v>125</v>
      </c>
      <c r="E278" s="15" t="s">
        <v>537</v>
      </c>
      <c r="F278" s="15"/>
      <c r="G278" s="10">
        <f>G279</f>
        <v>8</v>
      </c>
      <c r="H278" s="10">
        <f aca="true" t="shared" si="143" ref="H278:R279">H279</f>
        <v>0</v>
      </c>
      <c r="I278" s="10">
        <f t="shared" si="143"/>
        <v>8</v>
      </c>
      <c r="J278" s="10">
        <f t="shared" si="143"/>
        <v>0</v>
      </c>
      <c r="K278" s="10">
        <f t="shared" si="143"/>
        <v>8</v>
      </c>
      <c r="L278" s="10">
        <f t="shared" si="143"/>
        <v>0</v>
      </c>
      <c r="M278" s="10">
        <f t="shared" si="143"/>
        <v>8</v>
      </c>
      <c r="N278" s="10">
        <f t="shared" si="143"/>
        <v>0</v>
      </c>
      <c r="O278" s="10">
        <f t="shared" si="143"/>
        <v>8</v>
      </c>
      <c r="P278" s="10">
        <f t="shared" si="143"/>
        <v>0</v>
      </c>
      <c r="Q278" s="10">
        <f t="shared" si="143"/>
        <v>8</v>
      </c>
      <c r="R278" s="10">
        <f t="shared" si="143"/>
        <v>0</v>
      </c>
    </row>
    <row r="279" spans="1:18" ht="37.5">
      <c r="A279" s="42" t="s">
        <v>104</v>
      </c>
      <c r="B279" s="29">
        <v>115</v>
      </c>
      <c r="C279" s="15" t="s">
        <v>129</v>
      </c>
      <c r="D279" s="15" t="s">
        <v>125</v>
      </c>
      <c r="E279" s="15" t="s">
        <v>536</v>
      </c>
      <c r="F279" s="15"/>
      <c r="G279" s="10">
        <f>G280</f>
        <v>8</v>
      </c>
      <c r="H279" s="10">
        <f t="shared" si="143"/>
        <v>0</v>
      </c>
      <c r="I279" s="10">
        <f t="shared" si="143"/>
        <v>8</v>
      </c>
      <c r="J279" s="10">
        <f t="shared" si="143"/>
        <v>0</v>
      </c>
      <c r="K279" s="10">
        <f t="shared" si="143"/>
        <v>8</v>
      </c>
      <c r="L279" s="10">
        <f t="shared" si="143"/>
        <v>0</v>
      </c>
      <c r="M279" s="10">
        <f t="shared" si="143"/>
        <v>8</v>
      </c>
      <c r="N279" s="10">
        <f t="shared" si="143"/>
        <v>0</v>
      </c>
      <c r="O279" s="10">
        <f t="shared" si="143"/>
        <v>8</v>
      </c>
      <c r="P279" s="10">
        <f t="shared" si="143"/>
        <v>0</v>
      </c>
      <c r="Q279" s="10">
        <f t="shared" si="143"/>
        <v>8</v>
      </c>
      <c r="R279" s="10">
        <f t="shared" si="143"/>
        <v>0</v>
      </c>
    </row>
    <row r="280" spans="1:18" ht="18.75">
      <c r="A280" s="42" t="s">
        <v>190</v>
      </c>
      <c r="B280" s="29">
        <v>115</v>
      </c>
      <c r="C280" s="15" t="s">
        <v>129</v>
      </c>
      <c r="D280" s="15" t="s">
        <v>125</v>
      </c>
      <c r="E280" s="15" t="s">
        <v>536</v>
      </c>
      <c r="F280" s="15" t="s">
        <v>189</v>
      </c>
      <c r="G280" s="10">
        <f>H280+I280+J280</f>
        <v>8</v>
      </c>
      <c r="H280" s="10"/>
      <c r="I280" s="10">
        <v>8</v>
      </c>
      <c r="J280" s="10"/>
      <c r="K280" s="10">
        <f>L280+M280+N280</f>
        <v>8</v>
      </c>
      <c r="L280" s="10"/>
      <c r="M280" s="10">
        <v>8</v>
      </c>
      <c r="N280" s="10"/>
      <c r="O280" s="10">
        <f>P280+Q280+R280</f>
        <v>8</v>
      </c>
      <c r="P280" s="18"/>
      <c r="Q280" s="18">
        <v>8</v>
      </c>
      <c r="R280" s="18"/>
    </row>
    <row r="281" spans="1:18" ht="37.5">
      <c r="A281" s="42" t="s">
        <v>483</v>
      </c>
      <c r="B281" s="29">
        <v>115</v>
      </c>
      <c r="C281" s="15" t="s">
        <v>129</v>
      </c>
      <c r="D281" s="15" t="s">
        <v>125</v>
      </c>
      <c r="E281" s="15" t="s">
        <v>277</v>
      </c>
      <c r="F281" s="130"/>
      <c r="G281" s="10">
        <f>G282</f>
        <v>117.1</v>
      </c>
      <c r="H281" s="10">
        <f aca="true" t="shared" si="144" ref="H281:O283">H282</f>
        <v>117.1</v>
      </c>
      <c r="I281" s="10">
        <f t="shared" si="144"/>
        <v>0</v>
      </c>
      <c r="J281" s="10">
        <f t="shared" si="144"/>
        <v>0</v>
      </c>
      <c r="K281" s="10">
        <f t="shared" si="144"/>
        <v>0</v>
      </c>
      <c r="L281" s="10">
        <f t="shared" si="144"/>
        <v>0</v>
      </c>
      <c r="M281" s="10">
        <f t="shared" si="144"/>
        <v>0</v>
      </c>
      <c r="N281" s="10">
        <f t="shared" si="144"/>
        <v>0</v>
      </c>
      <c r="O281" s="10">
        <f t="shared" si="144"/>
        <v>0</v>
      </c>
      <c r="P281" s="18"/>
      <c r="Q281" s="18"/>
      <c r="R281" s="18"/>
    </row>
    <row r="282" spans="1:18" ht="37.5">
      <c r="A282" s="8" t="s">
        <v>697</v>
      </c>
      <c r="B282" s="29">
        <v>115</v>
      </c>
      <c r="C282" s="15" t="s">
        <v>129</v>
      </c>
      <c r="D282" s="15" t="s">
        <v>125</v>
      </c>
      <c r="E282" s="29" t="s">
        <v>696</v>
      </c>
      <c r="F282" s="130"/>
      <c r="G282" s="10">
        <f>G283</f>
        <v>117.1</v>
      </c>
      <c r="H282" s="10">
        <f t="shared" si="144"/>
        <v>117.1</v>
      </c>
      <c r="I282" s="10">
        <f t="shared" si="144"/>
        <v>0</v>
      </c>
      <c r="J282" s="10">
        <f t="shared" si="144"/>
        <v>0</v>
      </c>
      <c r="K282" s="10">
        <f t="shared" si="144"/>
        <v>0</v>
      </c>
      <c r="L282" s="10">
        <f t="shared" si="144"/>
        <v>0</v>
      </c>
      <c r="M282" s="10">
        <f t="shared" si="144"/>
        <v>0</v>
      </c>
      <c r="N282" s="10">
        <f t="shared" si="144"/>
        <v>0</v>
      </c>
      <c r="O282" s="10">
        <f t="shared" si="144"/>
        <v>0</v>
      </c>
      <c r="P282" s="18"/>
      <c r="Q282" s="18"/>
      <c r="R282" s="18"/>
    </row>
    <row r="283" spans="1:18" ht="168.75">
      <c r="A283" s="129" t="s">
        <v>698</v>
      </c>
      <c r="B283" s="29">
        <v>115</v>
      </c>
      <c r="C283" s="15" t="s">
        <v>129</v>
      </c>
      <c r="D283" s="15" t="s">
        <v>125</v>
      </c>
      <c r="E283" s="35" t="s">
        <v>699</v>
      </c>
      <c r="F283" s="130"/>
      <c r="G283" s="10">
        <f>G284</f>
        <v>117.1</v>
      </c>
      <c r="H283" s="10">
        <f t="shared" si="144"/>
        <v>117.1</v>
      </c>
      <c r="I283" s="10">
        <f t="shared" si="144"/>
        <v>0</v>
      </c>
      <c r="J283" s="10">
        <f t="shared" si="144"/>
        <v>0</v>
      </c>
      <c r="K283" s="10">
        <f t="shared" si="144"/>
        <v>0</v>
      </c>
      <c r="L283" s="10">
        <f t="shared" si="144"/>
        <v>0</v>
      </c>
      <c r="M283" s="10">
        <f t="shared" si="144"/>
        <v>0</v>
      </c>
      <c r="N283" s="10">
        <f t="shared" si="144"/>
        <v>0</v>
      </c>
      <c r="O283" s="10">
        <f t="shared" si="144"/>
        <v>0</v>
      </c>
      <c r="P283" s="18"/>
      <c r="Q283" s="18"/>
      <c r="R283" s="18"/>
    </row>
    <row r="284" spans="1:18" ht="37.5">
      <c r="A284" s="42" t="s">
        <v>173</v>
      </c>
      <c r="B284" s="29">
        <v>115</v>
      </c>
      <c r="C284" s="15" t="s">
        <v>129</v>
      </c>
      <c r="D284" s="15" t="s">
        <v>125</v>
      </c>
      <c r="E284" s="55" t="s">
        <v>699</v>
      </c>
      <c r="F284" s="29">
        <v>120</v>
      </c>
      <c r="G284" s="10">
        <f>H284+I284+J284</f>
        <v>117.1</v>
      </c>
      <c r="H284" s="10">
        <v>117.1</v>
      </c>
      <c r="I284" s="10"/>
      <c r="J284" s="10"/>
      <c r="K284" s="10"/>
      <c r="L284" s="10"/>
      <c r="M284" s="10"/>
      <c r="N284" s="10"/>
      <c r="O284" s="10"/>
      <c r="P284" s="18"/>
      <c r="Q284" s="18"/>
      <c r="R284" s="18"/>
    </row>
    <row r="285" spans="1:18" ht="18.75">
      <c r="A285" s="42" t="s">
        <v>137</v>
      </c>
      <c r="B285" s="29">
        <v>115</v>
      </c>
      <c r="C285" s="15" t="s">
        <v>126</v>
      </c>
      <c r="D285" s="15" t="s">
        <v>400</v>
      </c>
      <c r="E285" s="15"/>
      <c r="F285" s="15"/>
      <c r="G285" s="10">
        <f>G286+G293</f>
        <v>8822.599999999999</v>
      </c>
      <c r="H285" s="10">
        <f aca="true" t="shared" si="145" ref="H285:R285">H286+H293</f>
        <v>8822.599999999999</v>
      </c>
      <c r="I285" s="10">
        <f aca="true" t="shared" si="146" ref="H285:R289">I286</f>
        <v>0</v>
      </c>
      <c r="J285" s="10">
        <f t="shared" si="145"/>
        <v>0</v>
      </c>
      <c r="K285" s="10">
        <f t="shared" si="145"/>
        <v>9192.599999999999</v>
      </c>
      <c r="L285" s="10">
        <f t="shared" si="145"/>
        <v>9192.599999999999</v>
      </c>
      <c r="M285" s="10">
        <f t="shared" si="145"/>
        <v>0</v>
      </c>
      <c r="N285" s="10">
        <f t="shared" si="145"/>
        <v>0</v>
      </c>
      <c r="O285" s="10">
        <f t="shared" si="145"/>
        <v>9192.599999999999</v>
      </c>
      <c r="P285" s="10">
        <f t="shared" si="145"/>
        <v>9192.599999999999</v>
      </c>
      <c r="Q285" s="10">
        <f t="shared" si="145"/>
        <v>0</v>
      </c>
      <c r="R285" s="10">
        <f t="shared" si="145"/>
        <v>0</v>
      </c>
    </row>
    <row r="286" spans="1:18" ht="18.75">
      <c r="A286" s="42" t="s">
        <v>138</v>
      </c>
      <c r="B286" s="29">
        <v>115</v>
      </c>
      <c r="C286" s="15" t="s">
        <v>126</v>
      </c>
      <c r="D286" s="15" t="s">
        <v>123</v>
      </c>
      <c r="E286" s="15"/>
      <c r="F286" s="15"/>
      <c r="G286" s="10">
        <f>G287</f>
        <v>3943.8999999999996</v>
      </c>
      <c r="H286" s="10">
        <f t="shared" si="146"/>
        <v>3943.8999999999996</v>
      </c>
      <c r="I286" s="10">
        <f>I287</f>
        <v>0</v>
      </c>
      <c r="J286" s="10">
        <f t="shared" si="146"/>
        <v>0</v>
      </c>
      <c r="K286" s="10">
        <f t="shared" si="146"/>
        <v>4013.8999999999996</v>
      </c>
      <c r="L286" s="10">
        <f t="shared" si="146"/>
        <v>4013.8999999999996</v>
      </c>
      <c r="M286" s="10">
        <f t="shared" si="146"/>
        <v>0</v>
      </c>
      <c r="N286" s="10">
        <f t="shared" si="146"/>
        <v>0</v>
      </c>
      <c r="O286" s="10">
        <f t="shared" si="146"/>
        <v>4013.8999999999996</v>
      </c>
      <c r="P286" s="10">
        <f t="shared" si="146"/>
        <v>4013.8999999999996</v>
      </c>
      <c r="Q286" s="10">
        <f t="shared" si="146"/>
        <v>0</v>
      </c>
      <c r="R286" s="10">
        <f t="shared" si="146"/>
        <v>0</v>
      </c>
    </row>
    <row r="287" spans="1:18" ht="37.5">
      <c r="A287" s="42" t="s">
        <v>501</v>
      </c>
      <c r="B287" s="29">
        <v>115</v>
      </c>
      <c r="C287" s="15" t="s">
        <v>126</v>
      </c>
      <c r="D287" s="15" t="s">
        <v>123</v>
      </c>
      <c r="E287" s="29" t="s">
        <v>283</v>
      </c>
      <c r="F287" s="15"/>
      <c r="G287" s="10">
        <f>G288</f>
        <v>3943.8999999999996</v>
      </c>
      <c r="H287" s="10">
        <f t="shared" si="146"/>
        <v>3943.8999999999996</v>
      </c>
      <c r="I287" s="10">
        <f>I288</f>
        <v>0</v>
      </c>
      <c r="J287" s="10">
        <f t="shared" si="146"/>
        <v>0</v>
      </c>
      <c r="K287" s="10">
        <f t="shared" si="146"/>
        <v>4013.8999999999996</v>
      </c>
      <c r="L287" s="10">
        <f t="shared" si="146"/>
        <v>4013.8999999999996</v>
      </c>
      <c r="M287" s="10">
        <f t="shared" si="146"/>
        <v>0</v>
      </c>
      <c r="N287" s="10">
        <f t="shared" si="146"/>
        <v>0</v>
      </c>
      <c r="O287" s="10">
        <f t="shared" si="146"/>
        <v>4013.8999999999996</v>
      </c>
      <c r="P287" s="10">
        <f t="shared" si="146"/>
        <v>4013.8999999999996</v>
      </c>
      <c r="Q287" s="10">
        <f t="shared" si="146"/>
        <v>0</v>
      </c>
      <c r="R287" s="10">
        <f t="shared" si="146"/>
        <v>0</v>
      </c>
    </row>
    <row r="288" spans="1:18" ht="25.5" customHeight="1">
      <c r="A288" s="34" t="s">
        <v>18</v>
      </c>
      <c r="B288" s="29">
        <v>115</v>
      </c>
      <c r="C288" s="15" t="s">
        <v>126</v>
      </c>
      <c r="D288" s="15" t="s">
        <v>123</v>
      </c>
      <c r="E288" s="29" t="s">
        <v>284</v>
      </c>
      <c r="F288" s="15"/>
      <c r="G288" s="10">
        <f>G289</f>
        <v>3943.8999999999996</v>
      </c>
      <c r="H288" s="10">
        <f t="shared" si="146"/>
        <v>3943.8999999999996</v>
      </c>
      <c r="I288" s="10">
        <f>I289</f>
        <v>0</v>
      </c>
      <c r="J288" s="10">
        <f t="shared" si="146"/>
        <v>0</v>
      </c>
      <c r="K288" s="10">
        <f t="shared" si="146"/>
        <v>4013.8999999999996</v>
      </c>
      <c r="L288" s="10">
        <f t="shared" si="146"/>
        <v>4013.8999999999996</v>
      </c>
      <c r="M288" s="10">
        <f t="shared" si="146"/>
        <v>0</v>
      </c>
      <c r="N288" s="10">
        <f t="shared" si="146"/>
        <v>0</v>
      </c>
      <c r="O288" s="10">
        <f t="shared" si="146"/>
        <v>4013.8999999999996</v>
      </c>
      <c r="P288" s="10">
        <f t="shared" si="146"/>
        <v>4013.8999999999996</v>
      </c>
      <c r="Q288" s="10">
        <f t="shared" si="146"/>
        <v>0</v>
      </c>
      <c r="R288" s="10">
        <f t="shared" si="146"/>
        <v>0</v>
      </c>
    </row>
    <row r="289" spans="1:18" ht="93.75">
      <c r="A289" s="34" t="s">
        <v>361</v>
      </c>
      <c r="B289" s="29">
        <v>115</v>
      </c>
      <c r="C289" s="15" t="s">
        <v>126</v>
      </c>
      <c r="D289" s="15" t="s">
        <v>123</v>
      </c>
      <c r="E289" s="29" t="s">
        <v>71</v>
      </c>
      <c r="F289" s="15"/>
      <c r="G289" s="10">
        <f>G290</f>
        <v>3943.8999999999996</v>
      </c>
      <c r="H289" s="10">
        <f t="shared" si="146"/>
        <v>3943.8999999999996</v>
      </c>
      <c r="I289" s="10">
        <f>I290</f>
        <v>0</v>
      </c>
      <c r="J289" s="10">
        <f t="shared" si="146"/>
        <v>0</v>
      </c>
      <c r="K289" s="10">
        <f t="shared" si="146"/>
        <v>4013.8999999999996</v>
      </c>
      <c r="L289" s="10">
        <f t="shared" si="146"/>
        <v>4013.8999999999996</v>
      </c>
      <c r="M289" s="10">
        <f t="shared" si="146"/>
        <v>0</v>
      </c>
      <c r="N289" s="10">
        <f t="shared" si="146"/>
        <v>0</v>
      </c>
      <c r="O289" s="10">
        <f t="shared" si="146"/>
        <v>4013.8999999999996</v>
      </c>
      <c r="P289" s="10">
        <f t="shared" si="146"/>
        <v>4013.8999999999996</v>
      </c>
      <c r="Q289" s="10">
        <f t="shared" si="146"/>
        <v>0</v>
      </c>
      <c r="R289" s="10">
        <f t="shared" si="146"/>
        <v>0</v>
      </c>
    </row>
    <row r="290" spans="1:18" ht="80.25" customHeight="1">
      <c r="A290" s="42" t="s">
        <v>98</v>
      </c>
      <c r="B290" s="29">
        <v>115</v>
      </c>
      <c r="C290" s="15" t="s">
        <v>126</v>
      </c>
      <c r="D290" s="15" t="s">
        <v>123</v>
      </c>
      <c r="E290" s="29" t="s">
        <v>72</v>
      </c>
      <c r="F290" s="15"/>
      <c r="G290" s="10">
        <f>G292+G291</f>
        <v>3943.8999999999996</v>
      </c>
      <c r="H290" s="10">
        <f aca="true" t="shared" si="147" ref="H290:R290">H292+H291</f>
        <v>3943.8999999999996</v>
      </c>
      <c r="I290" s="10">
        <f t="shared" si="147"/>
        <v>0</v>
      </c>
      <c r="J290" s="10">
        <f t="shared" si="147"/>
        <v>0</v>
      </c>
      <c r="K290" s="10">
        <f t="shared" si="147"/>
        <v>4013.8999999999996</v>
      </c>
      <c r="L290" s="10">
        <f t="shared" si="147"/>
        <v>4013.8999999999996</v>
      </c>
      <c r="M290" s="10">
        <f t="shared" si="147"/>
        <v>0</v>
      </c>
      <c r="N290" s="10">
        <f t="shared" si="147"/>
        <v>0</v>
      </c>
      <c r="O290" s="10">
        <f t="shared" si="147"/>
        <v>4013.8999999999996</v>
      </c>
      <c r="P290" s="10">
        <f t="shared" si="147"/>
        <v>4013.8999999999996</v>
      </c>
      <c r="Q290" s="10">
        <f t="shared" si="147"/>
        <v>0</v>
      </c>
      <c r="R290" s="10">
        <f t="shared" si="147"/>
        <v>0</v>
      </c>
    </row>
    <row r="291" spans="1:18" ht="37.5">
      <c r="A291" s="42" t="s">
        <v>92</v>
      </c>
      <c r="B291" s="29">
        <v>115</v>
      </c>
      <c r="C291" s="15" t="s">
        <v>126</v>
      </c>
      <c r="D291" s="15" t="s">
        <v>123</v>
      </c>
      <c r="E291" s="29" t="s">
        <v>72</v>
      </c>
      <c r="F291" s="15" t="s">
        <v>177</v>
      </c>
      <c r="G291" s="10">
        <f>H291+I290+J291</f>
        <v>60.2</v>
      </c>
      <c r="H291" s="10">
        <v>60.2</v>
      </c>
      <c r="I291" s="10"/>
      <c r="J291" s="10"/>
      <c r="K291" s="10">
        <f>L291+M291+N291</f>
        <v>60.2</v>
      </c>
      <c r="L291" s="10">
        <v>60.2</v>
      </c>
      <c r="M291" s="10"/>
      <c r="N291" s="10"/>
      <c r="O291" s="10">
        <f>P291+Q291+R291</f>
        <v>60.2</v>
      </c>
      <c r="P291" s="10">
        <v>60.2</v>
      </c>
      <c r="Q291" s="10"/>
      <c r="R291" s="10"/>
    </row>
    <row r="292" spans="1:18" ht="37.5">
      <c r="A292" s="42" t="s">
        <v>220</v>
      </c>
      <c r="B292" s="29">
        <v>115</v>
      </c>
      <c r="C292" s="15" t="s">
        <v>126</v>
      </c>
      <c r="D292" s="15" t="s">
        <v>123</v>
      </c>
      <c r="E292" s="29" t="s">
        <v>72</v>
      </c>
      <c r="F292" s="15" t="s">
        <v>219</v>
      </c>
      <c r="G292" s="10">
        <f>H292+I291+J292</f>
        <v>3883.7</v>
      </c>
      <c r="H292" s="10">
        <f>3953.7-70</f>
        <v>3883.7</v>
      </c>
      <c r="I292" s="10">
        <f aca="true" t="shared" si="148" ref="H292:R296">I293</f>
        <v>0</v>
      </c>
      <c r="J292" s="10"/>
      <c r="K292" s="10">
        <f>L292+M292+N292</f>
        <v>3953.7</v>
      </c>
      <c r="L292" s="10">
        <v>3953.7</v>
      </c>
      <c r="M292" s="10"/>
      <c r="N292" s="10"/>
      <c r="O292" s="10">
        <f>P292+Q292+R292</f>
        <v>3953.7</v>
      </c>
      <c r="P292" s="10">
        <v>3953.7</v>
      </c>
      <c r="Q292" s="10"/>
      <c r="R292" s="10"/>
    </row>
    <row r="293" spans="1:18" ht="18.75">
      <c r="A293" s="42" t="s">
        <v>146</v>
      </c>
      <c r="B293" s="29">
        <v>115</v>
      </c>
      <c r="C293" s="15" t="s">
        <v>126</v>
      </c>
      <c r="D293" s="15" t="s">
        <v>121</v>
      </c>
      <c r="E293" s="15"/>
      <c r="F293" s="15"/>
      <c r="G293" s="10">
        <f>G294</f>
        <v>4878.7</v>
      </c>
      <c r="H293" s="10">
        <f>H294</f>
        <v>4878.7</v>
      </c>
      <c r="I293" s="10">
        <f t="shared" si="148"/>
        <v>0</v>
      </c>
      <c r="J293" s="10">
        <f t="shared" si="148"/>
        <v>0</v>
      </c>
      <c r="K293" s="10">
        <f t="shared" si="148"/>
        <v>5178.7</v>
      </c>
      <c r="L293" s="10">
        <f t="shared" si="148"/>
        <v>5178.7</v>
      </c>
      <c r="M293" s="10">
        <f t="shared" si="148"/>
        <v>0</v>
      </c>
      <c r="N293" s="10">
        <f t="shared" si="148"/>
        <v>0</v>
      </c>
      <c r="O293" s="10">
        <f t="shared" si="148"/>
        <v>5178.7</v>
      </c>
      <c r="P293" s="10">
        <f t="shared" si="148"/>
        <v>5178.7</v>
      </c>
      <c r="Q293" s="10">
        <f t="shared" si="148"/>
        <v>0</v>
      </c>
      <c r="R293" s="10">
        <f t="shared" si="148"/>
        <v>0</v>
      </c>
    </row>
    <row r="294" spans="1:18" ht="37.5">
      <c r="A294" s="42" t="s">
        <v>501</v>
      </c>
      <c r="B294" s="29">
        <v>115</v>
      </c>
      <c r="C294" s="15" t="s">
        <v>126</v>
      </c>
      <c r="D294" s="15" t="s">
        <v>121</v>
      </c>
      <c r="E294" s="15" t="s">
        <v>283</v>
      </c>
      <c r="F294" s="15"/>
      <c r="G294" s="10">
        <f>G295</f>
        <v>4878.7</v>
      </c>
      <c r="H294" s="10">
        <f t="shared" si="148"/>
        <v>4878.7</v>
      </c>
      <c r="I294" s="10">
        <f>I295</f>
        <v>0</v>
      </c>
      <c r="J294" s="10">
        <f t="shared" si="148"/>
        <v>0</v>
      </c>
      <c r="K294" s="10">
        <f t="shared" si="148"/>
        <v>5178.7</v>
      </c>
      <c r="L294" s="10">
        <f t="shared" si="148"/>
        <v>5178.7</v>
      </c>
      <c r="M294" s="10">
        <f t="shared" si="148"/>
        <v>0</v>
      </c>
      <c r="N294" s="10">
        <f t="shared" si="148"/>
        <v>0</v>
      </c>
      <c r="O294" s="10">
        <f t="shared" si="148"/>
        <v>5178.7</v>
      </c>
      <c r="P294" s="10">
        <f t="shared" si="148"/>
        <v>5178.7</v>
      </c>
      <c r="Q294" s="10">
        <f t="shared" si="148"/>
        <v>0</v>
      </c>
      <c r="R294" s="10">
        <f t="shared" si="148"/>
        <v>0</v>
      </c>
    </row>
    <row r="295" spans="1:18" ht="18.75">
      <c r="A295" s="42" t="s">
        <v>194</v>
      </c>
      <c r="B295" s="29">
        <v>115</v>
      </c>
      <c r="C295" s="15" t="s">
        <v>126</v>
      </c>
      <c r="D295" s="15" t="s">
        <v>121</v>
      </c>
      <c r="E295" s="15" t="s">
        <v>289</v>
      </c>
      <c r="F295" s="40"/>
      <c r="G295" s="10">
        <f>G296</f>
        <v>4878.7</v>
      </c>
      <c r="H295" s="10">
        <f t="shared" si="148"/>
        <v>4878.7</v>
      </c>
      <c r="I295" s="10">
        <f>I296</f>
        <v>0</v>
      </c>
      <c r="J295" s="10">
        <f t="shared" si="148"/>
        <v>0</v>
      </c>
      <c r="K295" s="10">
        <f t="shared" si="148"/>
        <v>5178.7</v>
      </c>
      <c r="L295" s="10">
        <f t="shared" si="148"/>
        <v>5178.7</v>
      </c>
      <c r="M295" s="10">
        <f t="shared" si="148"/>
        <v>0</v>
      </c>
      <c r="N295" s="10">
        <f t="shared" si="148"/>
        <v>0</v>
      </c>
      <c r="O295" s="10">
        <f t="shared" si="148"/>
        <v>5178.7</v>
      </c>
      <c r="P295" s="10">
        <f t="shared" si="148"/>
        <v>5178.7</v>
      </c>
      <c r="Q295" s="10">
        <f t="shared" si="148"/>
        <v>0</v>
      </c>
      <c r="R295" s="10">
        <f t="shared" si="148"/>
        <v>0</v>
      </c>
    </row>
    <row r="296" spans="1:18" ht="56.25">
      <c r="A296" s="34" t="s">
        <v>301</v>
      </c>
      <c r="B296" s="29">
        <v>115</v>
      </c>
      <c r="C296" s="15" t="s">
        <v>126</v>
      </c>
      <c r="D296" s="15" t="s">
        <v>121</v>
      </c>
      <c r="E296" s="15" t="s">
        <v>73</v>
      </c>
      <c r="F296" s="40"/>
      <c r="G296" s="10">
        <f>G297</f>
        <v>4878.7</v>
      </c>
      <c r="H296" s="10">
        <f t="shared" si="148"/>
        <v>4878.7</v>
      </c>
      <c r="I296" s="10">
        <f>I297</f>
        <v>0</v>
      </c>
      <c r="J296" s="10">
        <f t="shared" si="148"/>
        <v>0</v>
      </c>
      <c r="K296" s="10">
        <f t="shared" si="148"/>
        <v>5178.7</v>
      </c>
      <c r="L296" s="10">
        <f t="shared" si="148"/>
        <v>5178.7</v>
      </c>
      <c r="M296" s="10">
        <f t="shared" si="148"/>
        <v>0</v>
      </c>
      <c r="N296" s="10">
        <f t="shared" si="148"/>
        <v>0</v>
      </c>
      <c r="O296" s="10">
        <f t="shared" si="148"/>
        <v>5178.7</v>
      </c>
      <c r="P296" s="10">
        <f t="shared" si="148"/>
        <v>5178.7</v>
      </c>
      <c r="Q296" s="10">
        <f t="shared" si="148"/>
        <v>0</v>
      </c>
      <c r="R296" s="10">
        <f t="shared" si="148"/>
        <v>0</v>
      </c>
    </row>
    <row r="297" spans="1:18" ht="75">
      <c r="A297" s="42" t="s">
        <v>98</v>
      </c>
      <c r="B297" s="29">
        <v>115</v>
      </c>
      <c r="C297" s="15" t="s">
        <v>126</v>
      </c>
      <c r="D297" s="15" t="s">
        <v>121</v>
      </c>
      <c r="E297" s="15" t="s">
        <v>74</v>
      </c>
      <c r="F297" s="15"/>
      <c r="G297" s="10">
        <f>G298+G299</f>
        <v>4878.7</v>
      </c>
      <c r="H297" s="10">
        <f aca="true" t="shared" si="149" ref="H297:R297">H298+H299</f>
        <v>4878.7</v>
      </c>
      <c r="I297" s="10">
        <f t="shared" si="149"/>
        <v>0</v>
      </c>
      <c r="J297" s="10">
        <f t="shared" si="149"/>
        <v>0</v>
      </c>
      <c r="K297" s="10">
        <f t="shared" si="149"/>
        <v>5178.7</v>
      </c>
      <c r="L297" s="10">
        <f t="shared" si="149"/>
        <v>5178.7</v>
      </c>
      <c r="M297" s="10">
        <f t="shared" si="149"/>
        <v>0</v>
      </c>
      <c r="N297" s="10">
        <f t="shared" si="149"/>
        <v>0</v>
      </c>
      <c r="O297" s="10">
        <f t="shared" si="149"/>
        <v>5178.7</v>
      </c>
      <c r="P297" s="10">
        <f t="shared" si="149"/>
        <v>5178.7</v>
      </c>
      <c r="Q297" s="10">
        <f t="shared" si="149"/>
        <v>0</v>
      </c>
      <c r="R297" s="10">
        <f t="shared" si="149"/>
        <v>0</v>
      </c>
    </row>
    <row r="298" spans="1:18" ht="37.5">
      <c r="A298" s="42" t="s">
        <v>92</v>
      </c>
      <c r="B298" s="29">
        <v>115</v>
      </c>
      <c r="C298" s="15" t="s">
        <v>126</v>
      </c>
      <c r="D298" s="15" t="s">
        <v>121</v>
      </c>
      <c r="E298" s="15" t="s">
        <v>74</v>
      </c>
      <c r="F298" s="15" t="s">
        <v>177</v>
      </c>
      <c r="G298" s="10">
        <f>H298+I297+J298</f>
        <v>48.8</v>
      </c>
      <c r="H298" s="10">
        <f>51.8-3</f>
        <v>48.8</v>
      </c>
      <c r="I298" s="10"/>
      <c r="J298" s="10"/>
      <c r="K298" s="10">
        <f>L298+M298+N298</f>
        <v>51.8</v>
      </c>
      <c r="L298" s="10">
        <v>51.8</v>
      </c>
      <c r="M298" s="10"/>
      <c r="N298" s="10"/>
      <c r="O298" s="10">
        <f>P298+Q298+R298</f>
        <v>51.8</v>
      </c>
      <c r="P298" s="10">
        <v>51.8</v>
      </c>
      <c r="Q298" s="18"/>
      <c r="R298" s="18"/>
    </row>
    <row r="299" spans="1:18" ht="37.5">
      <c r="A299" s="42" t="s">
        <v>220</v>
      </c>
      <c r="B299" s="29">
        <v>115</v>
      </c>
      <c r="C299" s="15" t="s">
        <v>126</v>
      </c>
      <c r="D299" s="15" t="s">
        <v>121</v>
      </c>
      <c r="E299" s="15" t="s">
        <v>74</v>
      </c>
      <c r="F299" s="15" t="s">
        <v>219</v>
      </c>
      <c r="G299" s="10">
        <f>H299+I298+J299</f>
        <v>4829.9</v>
      </c>
      <c r="H299" s="10">
        <f>5126.9-297</f>
        <v>4829.9</v>
      </c>
      <c r="I299" s="10"/>
      <c r="J299" s="10"/>
      <c r="K299" s="10">
        <f>L299+M299+N299</f>
        <v>5126.9</v>
      </c>
      <c r="L299" s="10">
        <v>5126.9</v>
      </c>
      <c r="M299" s="10"/>
      <c r="N299" s="10"/>
      <c r="O299" s="10">
        <f>P299+Q299+R299</f>
        <v>5126.9</v>
      </c>
      <c r="P299" s="10">
        <v>5126.9</v>
      </c>
      <c r="Q299" s="18"/>
      <c r="R299" s="18"/>
    </row>
    <row r="300" spans="1:18" ht="18.75">
      <c r="A300" s="42" t="s">
        <v>159</v>
      </c>
      <c r="B300" s="29">
        <v>115</v>
      </c>
      <c r="C300" s="15" t="s">
        <v>142</v>
      </c>
      <c r="D300" s="15" t="s">
        <v>400</v>
      </c>
      <c r="E300" s="15"/>
      <c r="F300" s="15"/>
      <c r="G300" s="10">
        <f>G301</f>
        <v>1344.1</v>
      </c>
      <c r="H300" s="10">
        <f>H301</f>
        <v>0</v>
      </c>
      <c r="I300" s="10">
        <f>I301</f>
        <v>1184.1</v>
      </c>
      <c r="J300" s="10">
        <f>J301</f>
        <v>160</v>
      </c>
      <c r="K300" s="10">
        <f aca="true" t="shared" si="150" ref="K300:R300">K301</f>
        <v>764.1</v>
      </c>
      <c r="L300" s="10">
        <f t="shared" si="150"/>
        <v>0</v>
      </c>
      <c r="M300" s="10">
        <f t="shared" si="150"/>
        <v>604.1</v>
      </c>
      <c r="N300" s="10">
        <f t="shared" si="150"/>
        <v>160</v>
      </c>
      <c r="O300" s="10">
        <f t="shared" si="150"/>
        <v>764.1</v>
      </c>
      <c r="P300" s="10">
        <f t="shared" si="150"/>
        <v>0</v>
      </c>
      <c r="Q300" s="10">
        <f t="shared" si="150"/>
        <v>604.1</v>
      </c>
      <c r="R300" s="10">
        <f t="shared" si="150"/>
        <v>160</v>
      </c>
    </row>
    <row r="301" spans="1:18" ht="18.75">
      <c r="A301" s="42" t="s">
        <v>160</v>
      </c>
      <c r="B301" s="29">
        <v>115</v>
      </c>
      <c r="C301" s="15" t="s">
        <v>142</v>
      </c>
      <c r="D301" s="15" t="s">
        <v>124</v>
      </c>
      <c r="E301" s="15"/>
      <c r="F301" s="15"/>
      <c r="G301" s="10">
        <f>G302+G316</f>
        <v>1344.1</v>
      </c>
      <c r="H301" s="10">
        <f>H302+H316</f>
        <v>0</v>
      </c>
      <c r="I301" s="10">
        <f>I302+I316</f>
        <v>1184.1</v>
      </c>
      <c r="J301" s="10">
        <f>J302+J316</f>
        <v>160</v>
      </c>
      <c r="K301" s="10">
        <f aca="true" t="shared" si="151" ref="K301:R301">K302+K316</f>
        <v>764.1</v>
      </c>
      <c r="L301" s="10">
        <f t="shared" si="151"/>
        <v>0</v>
      </c>
      <c r="M301" s="10">
        <f t="shared" si="151"/>
        <v>604.1</v>
      </c>
      <c r="N301" s="10">
        <f t="shared" si="151"/>
        <v>160</v>
      </c>
      <c r="O301" s="10">
        <f t="shared" si="151"/>
        <v>764.1</v>
      </c>
      <c r="P301" s="10">
        <f t="shared" si="151"/>
        <v>0</v>
      </c>
      <c r="Q301" s="10">
        <f t="shared" si="151"/>
        <v>604.1</v>
      </c>
      <c r="R301" s="10">
        <f t="shared" si="151"/>
        <v>160</v>
      </c>
    </row>
    <row r="302" spans="1:18" ht="37.5">
      <c r="A302" s="42" t="s">
        <v>474</v>
      </c>
      <c r="B302" s="29">
        <v>115</v>
      </c>
      <c r="C302" s="15" t="s">
        <v>142</v>
      </c>
      <c r="D302" s="15" t="s">
        <v>124</v>
      </c>
      <c r="E302" s="15" t="s">
        <v>293</v>
      </c>
      <c r="F302" s="15"/>
      <c r="G302" s="10">
        <f>G303+G306+G311</f>
        <v>950</v>
      </c>
      <c r="H302" s="10">
        <f>H303+H306+H311</f>
        <v>0</v>
      </c>
      <c r="I302" s="10">
        <f>I303+I306+I311</f>
        <v>790</v>
      </c>
      <c r="J302" s="10">
        <f>J303+J306+J311</f>
        <v>160</v>
      </c>
      <c r="K302" s="10">
        <f aca="true" t="shared" si="152" ref="K302:R302">K303+K306+K311</f>
        <v>370</v>
      </c>
      <c r="L302" s="10">
        <f t="shared" si="152"/>
        <v>0</v>
      </c>
      <c r="M302" s="10">
        <f t="shared" si="152"/>
        <v>210</v>
      </c>
      <c r="N302" s="10">
        <f t="shared" si="152"/>
        <v>160</v>
      </c>
      <c r="O302" s="10">
        <f t="shared" si="152"/>
        <v>370</v>
      </c>
      <c r="P302" s="10">
        <f t="shared" si="152"/>
        <v>0</v>
      </c>
      <c r="Q302" s="10">
        <f t="shared" si="152"/>
        <v>210</v>
      </c>
      <c r="R302" s="10">
        <f t="shared" si="152"/>
        <v>160</v>
      </c>
    </row>
    <row r="303" spans="1:18" ht="18.75">
      <c r="A303" s="42" t="s">
        <v>0</v>
      </c>
      <c r="B303" s="29">
        <v>115</v>
      </c>
      <c r="C303" s="15" t="s">
        <v>142</v>
      </c>
      <c r="D303" s="15" t="s">
        <v>124</v>
      </c>
      <c r="E303" s="15" t="s">
        <v>1</v>
      </c>
      <c r="F303" s="15"/>
      <c r="G303" s="10">
        <f>G304</f>
        <v>110</v>
      </c>
      <c r="H303" s="10">
        <f aca="true" t="shared" si="153" ref="H303:R304">H304</f>
        <v>0</v>
      </c>
      <c r="I303" s="10">
        <f t="shared" si="153"/>
        <v>110</v>
      </c>
      <c r="J303" s="10">
        <f t="shared" si="153"/>
        <v>0</v>
      </c>
      <c r="K303" s="10">
        <f t="shared" si="153"/>
        <v>110</v>
      </c>
      <c r="L303" s="10">
        <f t="shared" si="153"/>
        <v>0</v>
      </c>
      <c r="M303" s="10">
        <f t="shared" si="153"/>
        <v>110</v>
      </c>
      <c r="N303" s="10">
        <f t="shared" si="153"/>
        <v>0</v>
      </c>
      <c r="O303" s="10">
        <f t="shared" si="153"/>
        <v>110</v>
      </c>
      <c r="P303" s="10">
        <f t="shared" si="153"/>
        <v>0</v>
      </c>
      <c r="Q303" s="10">
        <f t="shared" si="153"/>
        <v>110</v>
      </c>
      <c r="R303" s="10">
        <f t="shared" si="153"/>
        <v>0</v>
      </c>
    </row>
    <row r="304" spans="1:18" ht="18.75">
      <c r="A304" s="42" t="s">
        <v>475</v>
      </c>
      <c r="B304" s="29">
        <v>115</v>
      </c>
      <c r="C304" s="15" t="s">
        <v>142</v>
      </c>
      <c r="D304" s="15" t="s">
        <v>124</v>
      </c>
      <c r="E304" s="15" t="s">
        <v>2</v>
      </c>
      <c r="F304" s="15"/>
      <c r="G304" s="10">
        <f>G305</f>
        <v>110</v>
      </c>
      <c r="H304" s="10">
        <f t="shared" si="153"/>
        <v>0</v>
      </c>
      <c r="I304" s="10">
        <f t="shared" si="153"/>
        <v>110</v>
      </c>
      <c r="J304" s="10">
        <f t="shared" si="153"/>
        <v>0</v>
      </c>
      <c r="K304" s="10">
        <f t="shared" si="153"/>
        <v>110</v>
      </c>
      <c r="L304" s="10">
        <f t="shared" si="153"/>
        <v>0</v>
      </c>
      <c r="M304" s="10">
        <f t="shared" si="153"/>
        <v>110</v>
      </c>
      <c r="N304" s="10">
        <f t="shared" si="153"/>
        <v>0</v>
      </c>
      <c r="O304" s="10">
        <f t="shared" si="153"/>
        <v>110</v>
      </c>
      <c r="P304" s="10">
        <f t="shared" si="153"/>
        <v>0</v>
      </c>
      <c r="Q304" s="10">
        <f t="shared" si="153"/>
        <v>110</v>
      </c>
      <c r="R304" s="10">
        <f t="shared" si="153"/>
        <v>0</v>
      </c>
    </row>
    <row r="305" spans="1:18" ht="18.75">
      <c r="A305" s="42" t="s">
        <v>190</v>
      </c>
      <c r="B305" s="29">
        <v>115</v>
      </c>
      <c r="C305" s="15" t="s">
        <v>142</v>
      </c>
      <c r="D305" s="15" t="s">
        <v>124</v>
      </c>
      <c r="E305" s="15" t="s">
        <v>2</v>
      </c>
      <c r="F305" s="15" t="s">
        <v>189</v>
      </c>
      <c r="G305" s="10">
        <f>H305+I305+J305</f>
        <v>110</v>
      </c>
      <c r="H305" s="10"/>
      <c r="I305" s="10">
        <v>110</v>
      </c>
      <c r="J305" s="10"/>
      <c r="K305" s="10">
        <f>L305+M305+N305</f>
        <v>110</v>
      </c>
      <c r="L305" s="10"/>
      <c r="M305" s="10">
        <v>110</v>
      </c>
      <c r="N305" s="10"/>
      <c r="O305" s="10">
        <f>P305+Q305+R305</f>
        <v>110</v>
      </c>
      <c r="P305" s="10"/>
      <c r="Q305" s="10">
        <v>110</v>
      </c>
      <c r="R305" s="10"/>
    </row>
    <row r="306" spans="1:18" ht="18.75">
      <c r="A306" s="42" t="s">
        <v>4</v>
      </c>
      <c r="B306" s="29">
        <v>115</v>
      </c>
      <c r="C306" s="15" t="s">
        <v>142</v>
      </c>
      <c r="D306" s="15" t="s">
        <v>124</v>
      </c>
      <c r="E306" s="15" t="s">
        <v>7</v>
      </c>
      <c r="F306" s="15"/>
      <c r="G306" s="10">
        <f>G307+G309</f>
        <v>260</v>
      </c>
      <c r="H306" s="10">
        <f aca="true" t="shared" si="154" ref="H306:R306">H307+H309</f>
        <v>0</v>
      </c>
      <c r="I306" s="10">
        <f t="shared" si="154"/>
        <v>100</v>
      </c>
      <c r="J306" s="10">
        <f t="shared" si="154"/>
        <v>160</v>
      </c>
      <c r="K306" s="10">
        <f t="shared" si="154"/>
        <v>210</v>
      </c>
      <c r="L306" s="10">
        <f t="shared" si="154"/>
        <v>0</v>
      </c>
      <c r="M306" s="10">
        <f t="shared" si="154"/>
        <v>100</v>
      </c>
      <c r="N306" s="10">
        <f t="shared" si="154"/>
        <v>110</v>
      </c>
      <c r="O306" s="10">
        <f t="shared" si="154"/>
        <v>210</v>
      </c>
      <c r="P306" s="10">
        <f t="shared" si="154"/>
        <v>0</v>
      </c>
      <c r="Q306" s="10">
        <f t="shared" si="154"/>
        <v>100</v>
      </c>
      <c r="R306" s="10">
        <f t="shared" si="154"/>
        <v>110</v>
      </c>
    </row>
    <row r="307" spans="1:18" ht="18.75">
      <c r="A307" s="42" t="s">
        <v>475</v>
      </c>
      <c r="B307" s="29">
        <v>115</v>
      </c>
      <c r="C307" s="15" t="s">
        <v>142</v>
      </c>
      <c r="D307" s="15" t="s">
        <v>124</v>
      </c>
      <c r="E307" s="15" t="s">
        <v>8</v>
      </c>
      <c r="F307" s="15"/>
      <c r="G307" s="10">
        <f>G308</f>
        <v>100</v>
      </c>
      <c r="H307" s="10">
        <f aca="true" t="shared" si="155" ref="H307:R307">H308</f>
        <v>0</v>
      </c>
      <c r="I307" s="10">
        <f t="shared" si="155"/>
        <v>100</v>
      </c>
      <c r="J307" s="10">
        <f t="shared" si="155"/>
        <v>0</v>
      </c>
      <c r="K307" s="10">
        <f t="shared" si="155"/>
        <v>100</v>
      </c>
      <c r="L307" s="10">
        <f t="shared" si="155"/>
        <v>0</v>
      </c>
      <c r="M307" s="10">
        <f t="shared" si="155"/>
        <v>100</v>
      </c>
      <c r="N307" s="10">
        <f t="shared" si="155"/>
        <v>0</v>
      </c>
      <c r="O307" s="10">
        <f t="shared" si="155"/>
        <v>100</v>
      </c>
      <c r="P307" s="10">
        <f t="shared" si="155"/>
        <v>0</v>
      </c>
      <c r="Q307" s="10">
        <f t="shared" si="155"/>
        <v>100</v>
      </c>
      <c r="R307" s="10">
        <f t="shared" si="155"/>
        <v>0</v>
      </c>
    </row>
    <row r="308" spans="1:18" ht="18.75">
      <c r="A308" s="42" t="s">
        <v>190</v>
      </c>
      <c r="B308" s="29">
        <v>115</v>
      </c>
      <c r="C308" s="15" t="s">
        <v>142</v>
      </c>
      <c r="D308" s="15" t="s">
        <v>124</v>
      </c>
      <c r="E308" s="15" t="s">
        <v>8</v>
      </c>
      <c r="F308" s="15" t="s">
        <v>189</v>
      </c>
      <c r="G308" s="10">
        <f>H308+I308+J308</f>
        <v>100</v>
      </c>
      <c r="H308" s="10"/>
      <c r="I308" s="10">
        <v>100</v>
      </c>
      <c r="J308" s="10"/>
      <c r="K308" s="10">
        <f>L308+M308+N308</f>
        <v>100</v>
      </c>
      <c r="L308" s="10"/>
      <c r="M308" s="10">
        <v>100</v>
      </c>
      <c r="N308" s="10"/>
      <c r="O308" s="10">
        <f>P308+Q308+R308</f>
        <v>100</v>
      </c>
      <c r="P308" s="10"/>
      <c r="Q308" s="10">
        <v>100</v>
      </c>
      <c r="R308" s="10"/>
    </row>
    <row r="309" spans="1:18" ht="99.75" customHeight="1">
      <c r="A309" s="42" t="s">
        <v>651</v>
      </c>
      <c r="B309" s="29">
        <v>115</v>
      </c>
      <c r="C309" s="15" t="s">
        <v>142</v>
      </c>
      <c r="D309" s="15" t="s">
        <v>124</v>
      </c>
      <c r="E309" s="15" t="s">
        <v>477</v>
      </c>
      <c r="F309" s="15"/>
      <c r="G309" s="10">
        <f>G310</f>
        <v>160</v>
      </c>
      <c r="H309" s="10">
        <f aca="true" t="shared" si="156" ref="H309:R309">H310</f>
        <v>0</v>
      </c>
      <c r="I309" s="10">
        <f t="shared" si="156"/>
        <v>0</v>
      </c>
      <c r="J309" s="10">
        <f t="shared" si="156"/>
        <v>160</v>
      </c>
      <c r="K309" s="10">
        <f t="shared" si="156"/>
        <v>110</v>
      </c>
      <c r="L309" s="10">
        <f t="shared" si="156"/>
        <v>0</v>
      </c>
      <c r="M309" s="10">
        <f t="shared" si="156"/>
        <v>0</v>
      </c>
      <c r="N309" s="10">
        <f t="shared" si="156"/>
        <v>110</v>
      </c>
      <c r="O309" s="10">
        <f t="shared" si="156"/>
        <v>110</v>
      </c>
      <c r="P309" s="10">
        <f t="shared" si="156"/>
        <v>0</v>
      </c>
      <c r="Q309" s="10">
        <f t="shared" si="156"/>
        <v>0</v>
      </c>
      <c r="R309" s="10">
        <f t="shared" si="156"/>
        <v>110</v>
      </c>
    </row>
    <row r="310" spans="1:18" ht="18.75">
      <c r="A310" s="42" t="s">
        <v>190</v>
      </c>
      <c r="B310" s="29">
        <v>115</v>
      </c>
      <c r="C310" s="15" t="s">
        <v>142</v>
      </c>
      <c r="D310" s="15" t="s">
        <v>124</v>
      </c>
      <c r="E310" s="15" t="s">
        <v>477</v>
      </c>
      <c r="F310" s="15" t="s">
        <v>189</v>
      </c>
      <c r="G310" s="10">
        <v>160</v>
      </c>
      <c r="H310" s="10"/>
      <c r="I310" s="10"/>
      <c r="J310" s="10">
        <v>160</v>
      </c>
      <c r="K310" s="10">
        <f>L310+M310+N310</f>
        <v>110</v>
      </c>
      <c r="L310" s="10"/>
      <c r="M310" s="10"/>
      <c r="N310" s="10">
        <v>110</v>
      </c>
      <c r="O310" s="10">
        <f>P310+Q310+R310</f>
        <v>110</v>
      </c>
      <c r="P310" s="10"/>
      <c r="Q310" s="10"/>
      <c r="R310" s="10">
        <v>110</v>
      </c>
    </row>
    <row r="311" spans="1:18" ht="37.5">
      <c r="A311" s="42" t="s">
        <v>79</v>
      </c>
      <c r="B311" s="29">
        <v>115</v>
      </c>
      <c r="C311" s="15" t="s">
        <v>142</v>
      </c>
      <c r="D311" s="15" t="s">
        <v>124</v>
      </c>
      <c r="E311" s="15" t="s">
        <v>480</v>
      </c>
      <c r="F311" s="15"/>
      <c r="G311" s="10">
        <f>G312+G314</f>
        <v>580</v>
      </c>
      <c r="H311" s="10">
        <f>H312+H314</f>
        <v>0</v>
      </c>
      <c r="I311" s="10">
        <f>I312+I314</f>
        <v>580</v>
      </c>
      <c r="J311" s="10">
        <f>J312+J314</f>
        <v>0</v>
      </c>
      <c r="K311" s="10">
        <f aca="true" t="shared" si="157" ref="H311:R312">K312</f>
        <v>50</v>
      </c>
      <c r="L311" s="10">
        <f t="shared" si="157"/>
        <v>0</v>
      </c>
      <c r="M311" s="10">
        <f t="shared" si="157"/>
        <v>0</v>
      </c>
      <c r="N311" s="10">
        <f t="shared" si="157"/>
        <v>50</v>
      </c>
      <c r="O311" s="10">
        <f t="shared" si="157"/>
        <v>50</v>
      </c>
      <c r="P311" s="10">
        <f t="shared" si="157"/>
        <v>0</v>
      </c>
      <c r="Q311" s="10">
        <f t="shared" si="157"/>
        <v>0</v>
      </c>
      <c r="R311" s="10">
        <f t="shared" si="157"/>
        <v>50</v>
      </c>
    </row>
    <row r="312" spans="1:18" ht="98.25" customHeight="1">
      <c r="A312" s="42" t="s">
        <v>651</v>
      </c>
      <c r="B312" s="29">
        <v>115</v>
      </c>
      <c r="C312" s="15" t="s">
        <v>142</v>
      </c>
      <c r="D312" s="15" t="s">
        <v>124</v>
      </c>
      <c r="E312" s="15" t="s">
        <v>481</v>
      </c>
      <c r="F312" s="15"/>
      <c r="G312" s="10">
        <f>G313</f>
        <v>0</v>
      </c>
      <c r="H312" s="10">
        <f t="shared" si="157"/>
        <v>0</v>
      </c>
      <c r="I312" s="10">
        <f t="shared" si="157"/>
        <v>0</v>
      </c>
      <c r="J312" s="10">
        <f t="shared" si="157"/>
        <v>0</v>
      </c>
      <c r="K312" s="10">
        <f t="shared" si="157"/>
        <v>50</v>
      </c>
      <c r="L312" s="10">
        <f t="shared" si="157"/>
        <v>0</v>
      </c>
      <c r="M312" s="10">
        <f t="shared" si="157"/>
        <v>0</v>
      </c>
      <c r="N312" s="10">
        <f t="shared" si="157"/>
        <v>50</v>
      </c>
      <c r="O312" s="10">
        <f t="shared" si="157"/>
        <v>50</v>
      </c>
      <c r="P312" s="10">
        <f t="shared" si="157"/>
        <v>0</v>
      </c>
      <c r="Q312" s="10">
        <f t="shared" si="157"/>
        <v>0</v>
      </c>
      <c r="R312" s="10">
        <f t="shared" si="157"/>
        <v>50</v>
      </c>
    </row>
    <row r="313" spans="1:18" ht="18.75">
      <c r="A313" s="42" t="s">
        <v>190</v>
      </c>
      <c r="B313" s="29">
        <v>115</v>
      </c>
      <c r="C313" s="15" t="s">
        <v>142</v>
      </c>
      <c r="D313" s="15" t="s">
        <v>124</v>
      </c>
      <c r="E313" s="15" t="s">
        <v>481</v>
      </c>
      <c r="F313" s="15" t="s">
        <v>189</v>
      </c>
      <c r="G313" s="10">
        <v>0</v>
      </c>
      <c r="H313" s="10"/>
      <c r="I313" s="10"/>
      <c r="J313" s="10">
        <v>0</v>
      </c>
      <c r="K313" s="10">
        <f>L313+M313+N313</f>
        <v>50</v>
      </c>
      <c r="L313" s="10"/>
      <c r="M313" s="10"/>
      <c r="N313" s="10">
        <v>50</v>
      </c>
      <c r="O313" s="10">
        <f>P313+Q313+R313</f>
        <v>50</v>
      </c>
      <c r="P313" s="10"/>
      <c r="Q313" s="10"/>
      <c r="R313" s="10">
        <v>50</v>
      </c>
    </row>
    <row r="314" spans="1:18" ht="75">
      <c r="A314" s="103" t="s">
        <v>635</v>
      </c>
      <c r="B314" s="29">
        <v>115</v>
      </c>
      <c r="C314" s="15" t="s">
        <v>142</v>
      </c>
      <c r="D314" s="15" t="s">
        <v>124</v>
      </c>
      <c r="E314" s="15" t="s">
        <v>693</v>
      </c>
      <c r="F314" s="15"/>
      <c r="G314" s="10">
        <f>G315</f>
        <v>580</v>
      </c>
      <c r="H314" s="10">
        <f>H315</f>
        <v>0</v>
      </c>
      <c r="I314" s="10">
        <f>I315</f>
        <v>580</v>
      </c>
      <c r="J314" s="10">
        <f>J315</f>
        <v>0</v>
      </c>
      <c r="K314" s="10"/>
      <c r="L314" s="10"/>
      <c r="M314" s="10"/>
      <c r="N314" s="10"/>
      <c r="O314" s="10"/>
      <c r="P314" s="10"/>
      <c r="Q314" s="10"/>
      <c r="R314" s="10"/>
    </row>
    <row r="315" spans="1:18" ht="18.75">
      <c r="A315" s="42" t="s">
        <v>190</v>
      </c>
      <c r="B315" s="29">
        <v>115</v>
      </c>
      <c r="C315" s="15" t="s">
        <v>142</v>
      </c>
      <c r="D315" s="15" t="s">
        <v>124</v>
      </c>
      <c r="E315" s="15" t="s">
        <v>693</v>
      </c>
      <c r="F315" s="15" t="s">
        <v>189</v>
      </c>
      <c r="G315" s="10">
        <v>580</v>
      </c>
      <c r="H315" s="10"/>
      <c r="I315" s="10">
        <v>580</v>
      </c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37.5">
      <c r="A316" s="42" t="s">
        <v>501</v>
      </c>
      <c r="B316" s="29">
        <v>115</v>
      </c>
      <c r="C316" s="15" t="s">
        <v>142</v>
      </c>
      <c r="D316" s="15" t="s">
        <v>124</v>
      </c>
      <c r="E316" s="15" t="s">
        <v>283</v>
      </c>
      <c r="F316" s="15"/>
      <c r="G316" s="10">
        <f>G317</f>
        <v>394.1</v>
      </c>
      <c r="H316" s="10">
        <f aca="true" t="shared" si="158" ref="H316:R319">H317</f>
        <v>0</v>
      </c>
      <c r="I316" s="10">
        <f t="shared" si="158"/>
        <v>394.1</v>
      </c>
      <c r="J316" s="10">
        <f t="shared" si="158"/>
        <v>0</v>
      </c>
      <c r="K316" s="10">
        <f t="shared" si="158"/>
        <v>394.1</v>
      </c>
      <c r="L316" s="10">
        <f t="shared" si="158"/>
        <v>0</v>
      </c>
      <c r="M316" s="10">
        <f t="shared" si="158"/>
        <v>394.1</v>
      </c>
      <c r="N316" s="10">
        <f t="shared" si="158"/>
        <v>0</v>
      </c>
      <c r="O316" s="10">
        <f t="shared" si="158"/>
        <v>394.1</v>
      </c>
      <c r="P316" s="10">
        <f t="shared" si="158"/>
        <v>0</v>
      </c>
      <c r="Q316" s="10">
        <f t="shared" si="158"/>
        <v>394.1</v>
      </c>
      <c r="R316" s="10">
        <f t="shared" si="158"/>
        <v>0</v>
      </c>
    </row>
    <row r="317" spans="1:18" ht="22.5" customHeight="1">
      <c r="A317" s="34" t="s">
        <v>18</v>
      </c>
      <c r="B317" s="29">
        <v>115</v>
      </c>
      <c r="C317" s="15" t="s">
        <v>142</v>
      </c>
      <c r="D317" s="15" t="s">
        <v>124</v>
      </c>
      <c r="E317" s="15" t="s">
        <v>284</v>
      </c>
      <c r="F317" s="15"/>
      <c r="G317" s="10">
        <f>G318</f>
        <v>394.1</v>
      </c>
      <c r="H317" s="10">
        <f t="shared" si="158"/>
        <v>0</v>
      </c>
      <c r="I317" s="10">
        <f t="shared" si="158"/>
        <v>394.1</v>
      </c>
      <c r="J317" s="10">
        <f t="shared" si="158"/>
        <v>0</v>
      </c>
      <c r="K317" s="10">
        <f t="shared" si="158"/>
        <v>394.1</v>
      </c>
      <c r="L317" s="10">
        <f t="shared" si="158"/>
        <v>0</v>
      </c>
      <c r="M317" s="10">
        <f t="shared" si="158"/>
        <v>394.1</v>
      </c>
      <c r="N317" s="10">
        <f t="shared" si="158"/>
        <v>0</v>
      </c>
      <c r="O317" s="10">
        <f t="shared" si="158"/>
        <v>394.1</v>
      </c>
      <c r="P317" s="10">
        <f t="shared" si="158"/>
        <v>0</v>
      </c>
      <c r="Q317" s="10">
        <f t="shared" si="158"/>
        <v>394.1</v>
      </c>
      <c r="R317" s="10">
        <f t="shared" si="158"/>
        <v>0</v>
      </c>
    </row>
    <row r="318" spans="1:18" ht="39.75" customHeight="1">
      <c r="A318" s="42" t="s">
        <v>52</v>
      </c>
      <c r="B318" s="29">
        <v>115</v>
      </c>
      <c r="C318" s="15" t="s">
        <v>142</v>
      </c>
      <c r="D318" s="15" t="s">
        <v>124</v>
      </c>
      <c r="E318" s="15" t="s">
        <v>53</v>
      </c>
      <c r="F318" s="15"/>
      <c r="G318" s="10">
        <f>G319</f>
        <v>394.1</v>
      </c>
      <c r="H318" s="10">
        <f t="shared" si="158"/>
        <v>0</v>
      </c>
      <c r="I318" s="10">
        <f t="shared" si="158"/>
        <v>394.1</v>
      </c>
      <c r="J318" s="10">
        <f t="shared" si="158"/>
        <v>0</v>
      </c>
      <c r="K318" s="10">
        <f t="shared" si="158"/>
        <v>394.1</v>
      </c>
      <c r="L318" s="10">
        <f t="shared" si="158"/>
        <v>0</v>
      </c>
      <c r="M318" s="10">
        <f t="shared" si="158"/>
        <v>394.1</v>
      </c>
      <c r="N318" s="10">
        <f t="shared" si="158"/>
        <v>0</v>
      </c>
      <c r="O318" s="10">
        <f t="shared" si="158"/>
        <v>394.1</v>
      </c>
      <c r="P318" s="10">
        <f t="shared" si="158"/>
        <v>0</v>
      </c>
      <c r="Q318" s="10">
        <f t="shared" si="158"/>
        <v>394.1</v>
      </c>
      <c r="R318" s="10">
        <f t="shared" si="158"/>
        <v>0</v>
      </c>
    </row>
    <row r="319" spans="1:18" ht="18.75">
      <c r="A319" s="42" t="s">
        <v>149</v>
      </c>
      <c r="B319" s="29">
        <v>115</v>
      </c>
      <c r="C319" s="15" t="s">
        <v>142</v>
      </c>
      <c r="D319" s="15" t="s">
        <v>124</v>
      </c>
      <c r="E319" s="15" t="s">
        <v>54</v>
      </c>
      <c r="F319" s="15"/>
      <c r="G319" s="10">
        <f>G320</f>
        <v>394.1</v>
      </c>
      <c r="H319" s="10">
        <f t="shared" si="158"/>
        <v>0</v>
      </c>
      <c r="I319" s="10">
        <f t="shared" si="158"/>
        <v>394.1</v>
      </c>
      <c r="J319" s="10">
        <f t="shared" si="158"/>
        <v>0</v>
      </c>
      <c r="K319" s="10">
        <f t="shared" si="158"/>
        <v>394.1</v>
      </c>
      <c r="L319" s="10">
        <f t="shared" si="158"/>
        <v>0</v>
      </c>
      <c r="M319" s="10">
        <f t="shared" si="158"/>
        <v>394.1</v>
      </c>
      <c r="N319" s="10">
        <f t="shared" si="158"/>
        <v>0</v>
      </c>
      <c r="O319" s="10">
        <f t="shared" si="158"/>
        <v>394.1</v>
      </c>
      <c r="P319" s="10">
        <f t="shared" si="158"/>
        <v>0</v>
      </c>
      <c r="Q319" s="10">
        <f t="shared" si="158"/>
        <v>394.1</v>
      </c>
      <c r="R319" s="10">
        <f t="shared" si="158"/>
        <v>0</v>
      </c>
    </row>
    <row r="320" spans="1:18" ht="18.75">
      <c r="A320" s="42" t="s">
        <v>190</v>
      </c>
      <c r="B320" s="29">
        <v>115</v>
      </c>
      <c r="C320" s="15" t="s">
        <v>142</v>
      </c>
      <c r="D320" s="15" t="s">
        <v>124</v>
      </c>
      <c r="E320" s="15" t="s">
        <v>54</v>
      </c>
      <c r="F320" s="15" t="s">
        <v>189</v>
      </c>
      <c r="G320" s="10">
        <f>H320+I320+J320</f>
        <v>394.1</v>
      </c>
      <c r="H320" s="10"/>
      <c r="I320" s="13">
        <v>394.1</v>
      </c>
      <c r="J320" s="10"/>
      <c r="K320" s="10">
        <f>L320+M320+N320</f>
        <v>394.1</v>
      </c>
      <c r="L320" s="10"/>
      <c r="M320" s="10">
        <v>394.1</v>
      </c>
      <c r="N320" s="10"/>
      <c r="O320" s="10">
        <f>P320+Q320+R320</f>
        <v>394.1</v>
      </c>
      <c r="P320" s="18"/>
      <c r="Q320" s="10">
        <v>394.1</v>
      </c>
      <c r="R320" s="18"/>
    </row>
    <row r="321" spans="1:18" ht="18.75">
      <c r="A321" s="43" t="s">
        <v>172</v>
      </c>
      <c r="B321" s="130">
        <v>546</v>
      </c>
      <c r="C321" s="12"/>
      <c r="D321" s="12"/>
      <c r="E321" s="130"/>
      <c r="F321" s="12"/>
      <c r="G321" s="13">
        <f aca="true" t="shared" si="159" ref="G321:R321">G322+G447+G485+G528+G568+G583+G632+G647+G689+G623</f>
        <v>347886.69999999995</v>
      </c>
      <c r="H321" s="13">
        <f t="shared" si="159"/>
        <v>215691.10000000003</v>
      </c>
      <c r="I321" s="13">
        <f t="shared" si="159"/>
        <v>128917.60000000002</v>
      </c>
      <c r="J321" s="13">
        <f t="shared" si="159"/>
        <v>3278</v>
      </c>
      <c r="K321" s="13">
        <f t="shared" si="159"/>
        <v>171148.5</v>
      </c>
      <c r="L321" s="13">
        <f t="shared" si="159"/>
        <v>41536.600000000006</v>
      </c>
      <c r="M321" s="13">
        <f t="shared" si="159"/>
        <v>126490.40000000001</v>
      </c>
      <c r="N321" s="13">
        <f t="shared" si="159"/>
        <v>3121.5</v>
      </c>
      <c r="O321" s="13">
        <f t="shared" si="159"/>
        <v>171149.7</v>
      </c>
      <c r="P321" s="13" t="e">
        <f t="shared" si="159"/>
        <v>#REF!</v>
      </c>
      <c r="Q321" s="13" t="e">
        <f t="shared" si="159"/>
        <v>#REF!</v>
      </c>
      <c r="R321" s="13" t="e">
        <f t="shared" si="159"/>
        <v>#REF!</v>
      </c>
    </row>
    <row r="322" spans="1:18" ht="18.75">
      <c r="A322" s="42" t="s">
        <v>213</v>
      </c>
      <c r="B322" s="29">
        <v>546</v>
      </c>
      <c r="C322" s="15" t="s">
        <v>120</v>
      </c>
      <c r="D322" s="15" t="s">
        <v>400</v>
      </c>
      <c r="E322" s="29"/>
      <c r="F322" s="15"/>
      <c r="G322" s="10">
        <f>G323+G398+G402+G394</f>
        <v>69564.20000000001</v>
      </c>
      <c r="H322" s="10">
        <f aca="true" t="shared" si="160" ref="H322:R322">H323+H398+H402+H394</f>
        <v>14225.900000000001</v>
      </c>
      <c r="I322" s="10">
        <f t="shared" si="160"/>
        <v>52776.3</v>
      </c>
      <c r="J322" s="10">
        <f t="shared" si="160"/>
        <v>2562</v>
      </c>
      <c r="K322" s="10">
        <f t="shared" si="160"/>
        <v>57798.200000000004</v>
      </c>
      <c r="L322" s="10">
        <f t="shared" si="160"/>
        <v>8073.5</v>
      </c>
      <c r="M322" s="10">
        <f t="shared" si="160"/>
        <v>47162.700000000004</v>
      </c>
      <c r="N322" s="10">
        <f t="shared" si="160"/>
        <v>2562</v>
      </c>
      <c r="O322" s="10">
        <f t="shared" si="160"/>
        <v>57773.700000000004</v>
      </c>
      <c r="P322" s="10">
        <f t="shared" si="160"/>
        <v>8049</v>
      </c>
      <c r="Q322" s="10">
        <f t="shared" si="160"/>
        <v>47162.700000000004</v>
      </c>
      <c r="R322" s="10">
        <f t="shared" si="160"/>
        <v>2562</v>
      </c>
    </row>
    <row r="323" spans="1:18" ht="56.25">
      <c r="A323" s="42" t="s">
        <v>96</v>
      </c>
      <c r="B323" s="29">
        <v>546</v>
      </c>
      <c r="C323" s="15" t="s">
        <v>120</v>
      </c>
      <c r="D323" s="15" t="s">
        <v>121</v>
      </c>
      <c r="E323" s="29"/>
      <c r="F323" s="15"/>
      <c r="G323" s="10">
        <f>G365+G369+G387+G332+G324+G353+G344+G361</f>
        <v>35563.299999999996</v>
      </c>
      <c r="H323" s="10">
        <f>H365+H369+H387+H332+H324+H353+H344+H361</f>
        <v>4083.2000000000003</v>
      </c>
      <c r="I323" s="10">
        <f>I365+I369+I387+I332+I324+I353+I344+I361</f>
        <v>30991.8</v>
      </c>
      <c r="J323" s="10">
        <f>J365+J369+J387+J332+J324+J353+J344+J361</f>
        <v>488.3</v>
      </c>
      <c r="K323" s="10">
        <f aca="true" t="shared" si="161" ref="K323:R323">K365+K369+K387+K332+K324+K353+K344</f>
        <v>31744.200000000004</v>
      </c>
      <c r="L323" s="10">
        <f t="shared" si="161"/>
        <v>3093.3</v>
      </c>
      <c r="M323" s="10">
        <f t="shared" si="161"/>
        <v>28162.600000000002</v>
      </c>
      <c r="N323" s="10">
        <f t="shared" si="161"/>
        <v>488.3</v>
      </c>
      <c r="O323" s="10">
        <f t="shared" si="161"/>
        <v>31744.200000000004</v>
      </c>
      <c r="P323" s="10">
        <f t="shared" si="161"/>
        <v>3093.3</v>
      </c>
      <c r="Q323" s="10">
        <f t="shared" si="161"/>
        <v>28162.600000000002</v>
      </c>
      <c r="R323" s="10">
        <f t="shared" si="161"/>
        <v>488.3</v>
      </c>
    </row>
    <row r="324" spans="1:18" ht="56.25">
      <c r="A324" s="42" t="s">
        <v>469</v>
      </c>
      <c r="B324" s="29">
        <v>546</v>
      </c>
      <c r="C324" s="15" t="s">
        <v>120</v>
      </c>
      <c r="D324" s="15" t="s">
        <v>121</v>
      </c>
      <c r="E324" s="15" t="s">
        <v>252</v>
      </c>
      <c r="F324" s="15"/>
      <c r="G324" s="10">
        <f>G325</f>
        <v>2.1999999999999993</v>
      </c>
      <c r="H324" s="10">
        <f>H325</f>
        <v>0</v>
      </c>
      <c r="I324" s="10">
        <f aca="true" t="shared" si="162" ref="I324:R324">I325</f>
        <v>2.1999999999999993</v>
      </c>
      <c r="J324" s="10">
        <f t="shared" si="162"/>
        <v>0</v>
      </c>
      <c r="K324" s="10">
        <f t="shared" si="162"/>
        <v>169</v>
      </c>
      <c r="L324" s="10">
        <f t="shared" si="162"/>
        <v>0</v>
      </c>
      <c r="M324" s="10">
        <f t="shared" si="162"/>
        <v>169</v>
      </c>
      <c r="N324" s="10">
        <f t="shared" si="162"/>
        <v>0</v>
      </c>
      <c r="O324" s="10">
        <f t="shared" si="162"/>
        <v>169</v>
      </c>
      <c r="P324" s="10">
        <f t="shared" si="162"/>
        <v>0</v>
      </c>
      <c r="Q324" s="10">
        <f t="shared" si="162"/>
        <v>169</v>
      </c>
      <c r="R324" s="10">
        <f t="shared" si="162"/>
        <v>0</v>
      </c>
    </row>
    <row r="325" spans="1:18" ht="37.5">
      <c r="A325" s="42" t="s">
        <v>470</v>
      </c>
      <c r="B325" s="29">
        <v>546</v>
      </c>
      <c r="C325" s="15" t="s">
        <v>120</v>
      </c>
      <c r="D325" s="15" t="s">
        <v>121</v>
      </c>
      <c r="E325" s="15" t="s">
        <v>253</v>
      </c>
      <c r="F325" s="15"/>
      <c r="G325" s="10">
        <f>G326+G329</f>
        <v>2.1999999999999993</v>
      </c>
      <c r="H325" s="10">
        <f aca="true" t="shared" si="163" ref="H325:R325">H326+H329</f>
        <v>0</v>
      </c>
      <c r="I325" s="10">
        <f t="shared" si="163"/>
        <v>2.1999999999999993</v>
      </c>
      <c r="J325" s="10">
        <f t="shared" si="163"/>
        <v>0</v>
      </c>
      <c r="K325" s="10">
        <f t="shared" si="163"/>
        <v>169</v>
      </c>
      <c r="L325" s="10">
        <f t="shared" si="163"/>
        <v>0</v>
      </c>
      <c r="M325" s="10">
        <f t="shared" si="163"/>
        <v>169</v>
      </c>
      <c r="N325" s="10">
        <f t="shared" si="163"/>
        <v>0</v>
      </c>
      <c r="O325" s="10">
        <f t="shared" si="163"/>
        <v>169</v>
      </c>
      <c r="P325" s="10">
        <f t="shared" si="163"/>
        <v>0</v>
      </c>
      <c r="Q325" s="10">
        <f t="shared" si="163"/>
        <v>169</v>
      </c>
      <c r="R325" s="10">
        <f t="shared" si="163"/>
        <v>0</v>
      </c>
    </row>
    <row r="326" spans="1:18" ht="37.5">
      <c r="A326" s="42" t="s">
        <v>378</v>
      </c>
      <c r="B326" s="29">
        <v>546</v>
      </c>
      <c r="C326" s="15" t="s">
        <v>120</v>
      </c>
      <c r="D326" s="15" t="s">
        <v>121</v>
      </c>
      <c r="E326" s="15" t="s">
        <v>379</v>
      </c>
      <c r="F326" s="15"/>
      <c r="G326" s="10">
        <f>G327</f>
        <v>2.1999999999999993</v>
      </c>
      <c r="H326" s="10">
        <f aca="true" t="shared" si="164" ref="H326:R327">H327</f>
        <v>0</v>
      </c>
      <c r="I326" s="10">
        <f t="shared" si="164"/>
        <v>2.1999999999999993</v>
      </c>
      <c r="J326" s="10">
        <f t="shared" si="164"/>
        <v>0</v>
      </c>
      <c r="K326" s="10">
        <f t="shared" si="164"/>
        <v>23</v>
      </c>
      <c r="L326" s="10">
        <f t="shared" si="164"/>
        <v>0</v>
      </c>
      <c r="M326" s="10">
        <f t="shared" si="164"/>
        <v>23</v>
      </c>
      <c r="N326" s="10">
        <f t="shared" si="164"/>
        <v>0</v>
      </c>
      <c r="O326" s="10">
        <f t="shared" si="164"/>
        <v>23</v>
      </c>
      <c r="P326" s="10">
        <f t="shared" si="164"/>
        <v>0</v>
      </c>
      <c r="Q326" s="10">
        <f t="shared" si="164"/>
        <v>23</v>
      </c>
      <c r="R326" s="10">
        <f t="shared" si="164"/>
        <v>0</v>
      </c>
    </row>
    <row r="327" spans="1:18" ht="18.75">
      <c r="A327" s="42" t="s">
        <v>222</v>
      </c>
      <c r="B327" s="29">
        <v>546</v>
      </c>
      <c r="C327" s="15" t="s">
        <v>120</v>
      </c>
      <c r="D327" s="15" t="s">
        <v>121</v>
      </c>
      <c r="E327" s="15" t="s">
        <v>380</v>
      </c>
      <c r="F327" s="15"/>
      <c r="G327" s="10">
        <f>G328</f>
        <v>2.1999999999999993</v>
      </c>
      <c r="H327" s="10">
        <f t="shared" si="164"/>
        <v>0</v>
      </c>
      <c r="I327" s="10">
        <f t="shared" si="164"/>
        <v>2.1999999999999993</v>
      </c>
      <c r="J327" s="10">
        <f t="shared" si="164"/>
        <v>0</v>
      </c>
      <c r="K327" s="10">
        <f t="shared" si="164"/>
        <v>23</v>
      </c>
      <c r="L327" s="10">
        <f t="shared" si="164"/>
        <v>0</v>
      </c>
      <c r="M327" s="10">
        <f t="shared" si="164"/>
        <v>23</v>
      </c>
      <c r="N327" s="10">
        <f t="shared" si="164"/>
        <v>0</v>
      </c>
      <c r="O327" s="10">
        <f t="shared" si="164"/>
        <v>23</v>
      </c>
      <c r="P327" s="10">
        <f t="shared" si="164"/>
        <v>0</v>
      </c>
      <c r="Q327" s="10">
        <f t="shared" si="164"/>
        <v>23</v>
      </c>
      <c r="R327" s="10">
        <f t="shared" si="164"/>
        <v>0</v>
      </c>
    </row>
    <row r="328" spans="1:18" ht="37.5">
      <c r="A328" s="42" t="s">
        <v>92</v>
      </c>
      <c r="B328" s="29">
        <v>546</v>
      </c>
      <c r="C328" s="15" t="s">
        <v>120</v>
      </c>
      <c r="D328" s="15" t="s">
        <v>121</v>
      </c>
      <c r="E328" s="15" t="s">
        <v>380</v>
      </c>
      <c r="F328" s="15" t="s">
        <v>177</v>
      </c>
      <c r="G328" s="10">
        <f>H328+I328+J328</f>
        <v>2.1999999999999993</v>
      </c>
      <c r="H328" s="10"/>
      <c r="I328" s="10">
        <f>28-25.8</f>
        <v>2.1999999999999993</v>
      </c>
      <c r="J328" s="10"/>
      <c r="K328" s="10">
        <f>L328+M328+N328</f>
        <v>23</v>
      </c>
      <c r="L328" s="10"/>
      <c r="M328" s="10">
        <v>23</v>
      </c>
      <c r="N328" s="10"/>
      <c r="O328" s="10">
        <f>P328+Q328+R328</f>
        <v>23</v>
      </c>
      <c r="P328" s="10"/>
      <c r="Q328" s="10">
        <v>23</v>
      </c>
      <c r="R328" s="10"/>
    </row>
    <row r="329" spans="1:18" ht="48" customHeight="1">
      <c r="A329" s="42" t="s">
        <v>412</v>
      </c>
      <c r="B329" s="29">
        <v>546</v>
      </c>
      <c r="C329" s="15" t="s">
        <v>120</v>
      </c>
      <c r="D329" s="15" t="s">
        <v>121</v>
      </c>
      <c r="E329" s="15" t="s">
        <v>376</v>
      </c>
      <c r="F329" s="15"/>
      <c r="G329" s="10">
        <f>G330</f>
        <v>0</v>
      </c>
      <c r="H329" s="10">
        <f aca="true" t="shared" si="165" ref="H329:R330">H330</f>
        <v>0</v>
      </c>
      <c r="I329" s="10">
        <f t="shared" si="165"/>
        <v>0</v>
      </c>
      <c r="J329" s="10">
        <f t="shared" si="165"/>
        <v>0</v>
      </c>
      <c r="K329" s="10">
        <f t="shared" si="165"/>
        <v>146</v>
      </c>
      <c r="L329" s="10">
        <f t="shared" si="165"/>
        <v>0</v>
      </c>
      <c r="M329" s="10">
        <f t="shared" si="165"/>
        <v>146</v>
      </c>
      <c r="N329" s="10">
        <f t="shared" si="165"/>
        <v>0</v>
      </c>
      <c r="O329" s="10">
        <f t="shared" si="165"/>
        <v>146</v>
      </c>
      <c r="P329" s="10">
        <f t="shared" si="165"/>
        <v>0</v>
      </c>
      <c r="Q329" s="10">
        <f t="shared" si="165"/>
        <v>146</v>
      </c>
      <c r="R329" s="10">
        <f t="shared" si="165"/>
        <v>0</v>
      </c>
    </row>
    <row r="330" spans="1:18" ht="18.75">
      <c r="A330" s="42" t="s">
        <v>222</v>
      </c>
      <c r="B330" s="29">
        <v>546</v>
      </c>
      <c r="C330" s="15" t="s">
        <v>120</v>
      </c>
      <c r="D330" s="15" t="s">
        <v>121</v>
      </c>
      <c r="E330" s="15" t="s">
        <v>388</v>
      </c>
      <c r="F330" s="15"/>
      <c r="G330" s="10">
        <f>G331</f>
        <v>0</v>
      </c>
      <c r="H330" s="10">
        <f t="shared" si="165"/>
        <v>0</v>
      </c>
      <c r="I330" s="10">
        <f t="shared" si="165"/>
        <v>0</v>
      </c>
      <c r="J330" s="10">
        <f t="shared" si="165"/>
        <v>0</v>
      </c>
      <c r="K330" s="10">
        <f t="shared" si="165"/>
        <v>146</v>
      </c>
      <c r="L330" s="10">
        <f t="shared" si="165"/>
        <v>0</v>
      </c>
      <c r="M330" s="10">
        <f t="shared" si="165"/>
        <v>146</v>
      </c>
      <c r="N330" s="10">
        <f t="shared" si="165"/>
        <v>0</v>
      </c>
      <c r="O330" s="10">
        <f t="shared" si="165"/>
        <v>146</v>
      </c>
      <c r="P330" s="10">
        <f t="shared" si="165"/>
        <v>0</v>
      </c>
      <c r="Q330" s="10">
        <f t="shared" si="165"/>
        <v>146</v>
      </c>
      <c r="R330" s="10">
        <f t="shared" si="165"/>
        <v>0</v>
      </c>
    </row>
    <row r="331" spans="1:18" ht="37.5">
      <c r="A331" s="42" t="s">
        <v>92</v>
      </c>
      <c r="B331" s="29">
        <v>546</v>
      </c>
      <c r="C331" s="15" t="s">
        <v>120</v>
      </c>
      <c r="D331" s="15" t="s">
        <v>121</v>
      </c>
      <c r="E331" s="15" t="s">
        <v>388</v>
      </c>
      <c r="F331" s="15" t="s">
        <v>177</v>
      </c>
      <c r="G331" s="10">
        <f>H331+I331+J331</f>
        <v>0</v>
      </c>
      <c r="H331" s="10"/>
      <c r="I331" s="10">
        <v>0</v>
      </c>
      <c r="J331" s="10"/>
      <c r="K331" s="10">
        <f>L331+M331+N331</f>
        <v>146</v>
      </c>
      <c r="L331" s="10"/>
      <c r="M331" s="10">
        <v>146</v>
      </c>
      <c r="N331" s="10"/>
      <c r="O331" s="10">
        <f>P331+Q331+R331</f>
        <v>146</v>
      </c>
      <c r="P331" s="10"/>
      <c r="Q331" s="10">
        <v>146</v>
      </c>
      <c r="R331" s="10"/>
    </row>
    <row r="332" spans="1:18" ht="37.5">
      <c r="A332" s="42" t="s">
        <v>524</v>
      </c>
      <c r="B332" s="29">
        <v>546</v>
      </c>
      <c r="C332" s="15" t="s">
        <v>120</v>
      </c>
      <c r="D332" s="15" t="s">
        <v>121</v>
      </c>
      <c r="E332" s="15" t="s">
        <v>9</v>
      </c>
      <c r="F332" s="15"/>
      <c r="G332" s="10">
        <f>G337+G333</f>
        <v>1797.6</v>
      </c>
      <c r="H332" s="10">
        <f>H337+H333</f>
        <v>1724.3</v>
      </c>
      <c r="I332" s="10">
        <f>I337+I333</f>
        <v>73.3</v>
      </c>
      <c r="J332" s="10">
        <f>J337+J333</f>
        <v>0</v>
      </c>
      <c r="K332" s="10">
        <f aca="true" t="shared" si="166" ref="K332:R332">K337+K333</f>
        <v>1565.9</v>
      </c>
      <c r="L332" s="10">
        <f t="shared" si="166"/>
        <v>1565.9</v>
      </c>
      <c r="M332" s="10">
        <f t="shared" si="166"/>
        <v>0</v>
      </c>
      <c r="N332" s="10">
        <f t="shared" si="166"/>
        <v>0</v>
      </c>
      <c r="O332" s="10">
        <f t="shared" si="166"/>
        <v>1565.9</v>
      </c>
      <c r="P332" s="10">
        <f t="shared" si="166"/>
        <v>1565.9</v>
      </c>
      <c r="Q332" s="10">
        <f t="shared" si="166"/>
        <v>0</v>
      </c>
      <c r="R332" s="10">
        <f t="shared" si="166"/>
        <v>0</v>
      </c>
    </row>
    <row r="333" spans="1:18" ht="37.5">
      <c r="A333" s="42" t="s">
        <v>40</v>
      </c>
      <c r="B333" s="29">
        <v>546</v>
      </c>
      <c r="C333" s="15" t="s">
        <v>120</v>
      </c>
      <c r="D333" s="15" t="s">
        <v>121</v>
      </c>
      <c r="E333" s="15" t="s">
        <v>41</v>
      </c>
      <c r="F333" s="15"/>
      <c r="G333" s="10">
        <f>G334</f>
        <v>388.7</v>
      </c>
      <c r="H333" s="10">
        <f aca="true" t="shared" si="167" ref="H333:J335">H334</f>
        <v>388.7</v>
      </c>
      <c r="I333" s="10">
        <f t="shared" si="167"/>
        <v>0</v>
      </c>
      <c r="J333" s="10">
        <f t="shared" si="167"/>
        <v>0</v>
      </c>
      <c r="K333" s="10">
        <f aca="true" t="shared" si="168" ref="K333:R335">K334</f>
        <v>261.4</v>
      </c>
      <c r="L333" s="10">
        <f t="shared" si="168"/>
        <v>261.4</v>
      </c>
      <c r="M333" s="10">
        <f t="shared" si="168"/>
        <v>0</v>
      </c>
      <c r="N333" s="10">
        <f t="shared" si="168"/>
        <v>0</v>
      </c>
      <c r="O333" s="10">
        <f t="shared" si="168"/>
        <v>261.4</v>
      </c>
      <c r="P333" s="10">
        <f t="shared" si="168"/>
        <v>261.4</v>
      </c>
      <c r="Q333" s="10">
        <f t="shared" si="168"/>
        <v>0</v>
      </c>
      <c r="R333" s="10">
        <f t="shared" si="168"/>
        <v>0</v>
      </c>
    </row>
    <row r="334" spans="1:18" ht="75.75" customHeight="1">
      <c r="A334" s="42" t="s">
        <v>434</v>
      </c>
      <c r="B334" s="29">
        <v>546</v>
      </c>
      <c r="C334" s="15" t="s">
        <v>120</v>
      </c>
      <c r="D334" s="15" t="s">
        <v>121</v>
      </c>
      <c r="E334" s="15" t="s">
        <v>432</v>
      </c>
      <c r="F334" s="15"/>
      <c r="G334" s="10">
        <f>G335</f>
        <v>388.7</v>
      </c>
      <c r="H334" s="10">
        <f t="shared" si="167"/>
        <v>388.7</v>
      </c>
      <c r="I334" s="10">
        <f t="shared" si="167"/>
        <v>0</v>
      </c>
      <c r="J334" s="10">
        <f t="shared" si="167"/>
        <v>0</v>
      </c>
      <c r="K334" s="10">
        <f t="shared" si="168"/>
        <v>261.4</v>
      </c>
      <c r="L334" s="10">
        <f t="shared" si="168"/>
        <v>261.4</v>
      </c>
      <c r="M334" s="10">
        <f t="shared" si="168"/>
        <v>0</v>
      </c>
      <c r="N334" s="10">
        <f t="shared" si="168"/>
        <v>0</v>
      </c>
      <c r="O334" s="10">
        <f t="shared" si="168"/>
        <v>261.4</v>
      </c>
      <c r="P334" s="10">
        <f t="shared" si="168"/>
        <v>261.4</v>
      </c>
      <c r="Q334" s="10">
        <f t="shared" si="168"/>
        <v>0</v>
      </c>
      <c r="R334" s="10">
        <f t="shared" si="168"/>
        <v>0</v>
      </c>
    </row>
    <row r="335" spans="1:18" ht="99.75" customHeight="1">
      <c r="A335" s="48" t="s">
        <v>435</v>
      </c>
      <c r="B335" s="29">
        <v>546</v>
      </c>
      <c r="C335" s="15" t="s">
        <v>120</v>
      </c>
      <c r="D335" s="15" t="s">
        <v>121</v>
      </c>
      <c r="E335" s="15" t="s">
        <v>431</v>
      </c>
      <c r="F335" s="15"/>
      <c r="G335" s="10">
        <f>G336</f>
        <v>388.7</v>
      </c>
      <c r="H335" s="10">
        <f t="shared" si="167"/>
        <v>388.7</v>
      </c>
      <c r="I335" s="10">
        <f t="shared" si="167"/>
        <v>0</v>
      </c>
      <c r="J335" s="10">
        <f t="shared" si="167"/>
        <v>0</v>
      </c>
      <c r="K335" s="10">
        <f t="shared" si="168"/>
        <v>261.4</v>
      </c>
      <c r="L335" s="10">
        <f t="shared" si="168"/>
        <v>261.4</v>
      </c>
      <c r="M335" s="10">
        <f t="shared" si="168"/>
        <v>0</v>
      </c>
      <c r="N335" s="10">
        <f t="shared" si="168"/>
        <v>0</v>
      </c>
      <c r="O335" s="10">
        <f t="shared" si="168"/>
        <v>261.4</v>
      </c>
      <c r="P335" s="10">
        <f t="shared" si="168"/>
        <v>261.4</v>
      </c>
      <c r="Q335" s="10">
        <f t="shared" si="168"/>
        <v>0</v>
      </c>
      <c r="R335" s="10">
        <f t="shared" si="168"/>
        <v>0</v>
      </c>
    </row>
    <row r="336" spans="1:18" ht="37.5">
      <c r="A336" s="42" t="s">
        <v>92</v>
      </c>
      <c r="B336" s="29">
        <v>546</v>
      </c>
      <c r="C336" s="15" t="s">
        <v>120</v>
      </c>
      <c r="D336" s="15" t="s">
        <v>121</v>
      </c>
      <c r="E336" s="15" t="s">
        <v>431</v>
      </c>
      <c r="F336" s="15" t="s">
        <v>177</v>
      </c>
      <c r="G336" s="10">
        <v>388.7</v>
      </c>
      <c r="H336" s="10">
        <v>388.7</v>
      </c>
      <c r="I336" s="10"/>
      <c r="J336" s="10"/>
      <c r="K336" s="10">
        <f>M336+N336+L336</f>
        <v>261.4</v>
      </c>
      <c r="L336" s="10">
        <v>261.4</v>
      </c>
      <c r="M336" s="10"/>
      <c r="N336" s="10"/>
      <c r="O336" s="10">
        <f>P336+Q336+R336</f>
        <v>261.4</v>
      </c>
      <c r="P336" s="10">
        <v>261.4</v>
      </c>
      <c r="Q336" s="10"/>
      <c r="R336" s="10"/>
    </row>
    <row r="337" spans="1:18" ht="26.25" customHeight="1">
      <c r="A337" s="42" t="s">
        <v>46</v>
      </c>
      <c r="B337" s="29">
        <v>546</v>
      </c>
      <c r="C337" s="15" t="s">
        <v>120</v>
      </c>
      <c r="D337" s="15" t="s">
        <v>121</v>
      </c>
      <c r="E337" s="15" t="s">
        <v>45</v>
      </c>
      <c r="F337" s="15"/>
      <c r="G337" s="10">
        <f>G338</f>
        <v>1408.8999999999999</v>
      </c>
      <c r="H337" s="10">
        <f aca="true" t="shared" si="169" ref="H337:R337">H338</f>
        <v>1335.6</v>
      </c>
      <c r="I337" s="10">
        <f t="shared" si="169"/>
        <v>73.3</v>
      </c>
      <c r="J337" s="10">
        <f t="shared" si="169"/>
        <v>0</v>
      </c>
      <c r="K337" s="10">
        <f t="shared" si="169"/>
        <v>1304.5</v>
      </c>
      <c r="L337" s="10">
        <f t="shared" si="169"/>
        <v>1304.5</v>
      </c>
      <c r="M337" s="10">
        <f t="shared" si="169"/>
        <v>0</v>
      </c>
      <c r="N337" s="10">
        <f t="shared" si="169"/>
        <v>0</v>
      </c>
      <c r="O337" s="10">
        <f t="shared" si="169"/>
        <v>1304.5</v>
      </c>
      <c r="P337" s="10">
        <f t="shared" si="169"/>
        <v>1304.5</v>
      </c>
      <c r="Q337" s="10">
        <f t="shared" si="169"/>
        <v>0</v>
      </c>
      <c r="R337" s="10">
        <f t="shared" si="169"/>
        <v>0</v>
      </c>
    </row>
    <row r="338" spans="1:18" ht="68.25" customHeight="1">
      <c r="A338" s="42" t="s">
        <v>319</v>
      </c>
      <c r="B338" s="29">
        <v>546</v>
      </c>
      <c r="C338" s="15" t="s">
        <v>120</v>
      </c>
      <c r="D338" s="15" t="s">
        <v>121</v>
      </c>
      <c r="E338" s="15" t="s">
        <v>531</v>
      </c>
      <c r="F338" s="15"/>
      <c r="G338" s="10">
        <f>G341+G339</f>
        <v>1408.8999999999999</v>
      </c>
      <c r="H338" s="10">
        <f aca="true" t="shared" si="170" ref="H338:O338">H341+H339</f>
        <v>1335.6</v>
      </c>
      <c r="I338" s="10">
        <f t="shared" si="170"/>
        <v>73.3</v>
      </c>
      <c r="J338" s="10">
        <f t="shared" si="170"/>
        <v>0</v>
      </c>
      <c r="K338" s="10">
        <f t="shared" si="170"/>
        <v>1304.5</v>
      </c>
      <c r="L338" s="10">
        <f t="shared" si="170"/>
        <v>1304.5</v>
      </c>
      <c r="M338" s="10">
        <f t="shared" si="170"/>
        <v>0</v>
      </c>
      <c r="N338" s="10">
        <f t="shared" si="170"/>
        <v>0</v>
      </c>
      <c r="O338" s="10">
        <f t="shared" si="170"/>
        <v>1304.5</v>
      </c>
      <c r="P338" s="10">
        <f>P341</f>
        <v>1304.5</v>
      </c>
      <c r="Q338" s="10">
        <f>Q341</f>
        <v>0</v>
      </c>
      <c r="R338" s="10">
        <f>R341</f>
        <v>0</v>
      </c>
    </row>
    <row r="339" spans="1:18" ht="68.25" customHeight="1">
      <c r="A339" s="42" t="s">
        <v>188</v>
      </c>
      <c r="B339" s="29">
        <v>546</v>
      </c>
      <c r="C339" s="15" t="s">
        <v>120</v>
      </c>
      <c r="D339" s="15" t="s">
        <v>121</v>
      </c>
      <c r="E339" s="15" t="s">
        <v>706</v>
      </c>
      <c r="F339" s="15"/>
      <c r="G339" s="10">
        <f>G340</f>
        <v>73.3</v>
      </c>
      <c r="H339" s="10">
        <f aca="true" t="shared" si="171" ref="H339:O339">H340</f>
        <v>0</v>
      </c>
      <c r="I339" s="10">
        <f t="shared" si="171"/>
        <v>73.3</v>
      </c>
      <c r="J339" s="10">
        <f t="shared" si="171"/>
        <v>0</v>
      </c>
      <c r="K339" s="10">
        <f t="shared" si="171"/>
        <v>0</v>
      </c>
      <c r="L339" s="10">
        <f t="shared" si="171"/>
        <v>0</v>
      </c>
      <c r="M339" s="10">
        <f t="shared" si="171"/>
        <v>0</v>
      </c>
      <c r="N339" s="10">
        <f t="shared" si="171"/>
        <v>0</v>
      </c>
      <c r="O339" s="10">
        <f t="shared" si="171"/>
        <v>0</v>
      </c>
      <c r="P339" s="10"/>
      <c r="Q339" s="10"/>
      <c r="R339" s="10"/>
    </row>
    <row r="340" spans="1:18" ht="68.25" customHeight="1">
      <c r="A340" s="42" t="s">
        <v>173</v>
      </c>
      <c r="B340" s="29">
        <v>546</v>
      </c>
      <c r="C340" s="15" t="s">
        <v>120</v>
      </c>
      <c r="D340" s="15" t="s">
        <v>121</v>
      </c>
      <c r="E340" s="15" t="s">
        <v>706</v>
      </c>
      <c r="F340" s="15" t="s">
        <v>174</v>
      </c>
      <c r="G340" s="10">
        <f>H340+I340+J340</f>
        <v>73.3</v>
      </c>
      <c r="H340" s="10"/>
      <c r="I340" s="10">
        <v>73.3</v>
      </c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58.25" customHeight="1">
      <c r="A341" s="42" t="s">
        <v>436</v>
      </c>
      <c r="B341" s="41">
        <v>546</v>
      </c>
      <c r="C341" s="15" t="s">
        <v>120</v>
      </c>
      <c r="D341" s="15" t="s">
        <v>121</v>
      </c>
      <c r="E341" s="15" t="s">
        <v>532</v>
      </c>
      <c r="F341" s="15"/>
      <c r="G341" s="10">
        <f>G342+G343</f>
        <v>1335.6</v>
      </c>
      <c r="H341" s="10">
        <f aca="true" t="shared" si="172" ref="H341:R341">H342+H343</f>
        <v>1335.6</v>
      </c>
      <c r="I341" s="10">
        <f t="shared" si="172"/>
        <v>0</v>
      </c>
      <c r="J341" s="10">
        <f t="shared" si="172"/>
        <v>0</v>
      </c>
      <c r="K341" s="10">
        <f t="shared" si="172"/>
        <v>1304.5</v>
      </c>
      <c r="L341" s="10">
        <f t="shared" si="172"/>
        <v>1304.5</v>
      </c>
      <c r="M341" s="10">
        <f t="shared" si="172"/>
        <v>0</v>
      </c>
      <c r="N341" s="10">
        <f t="shared" si="172"/>
        <v>0</v>
      </c>
      <c r="O341" s="10">
        <f t="shared" si="172"/>
        <v>1304.5</v>
      </c>
      <c r="P341" s="10">
        <f t="shared" si="172"/>
        <v>1304.5</v>
      </c>
      <c r="Q341" s="10">
        <f t="shared" si="172"/>
        <v>0</v>
      </c>
      <c r="R341" s="10">
        <f t="shared" si="172"/>
        <v>0</v>
      </c>
    </row>
    <row r="342" spans="1:18" ht="25.5" customHeight="1">
      <c r="A342" s="49" t="s">
        <v>173</v>
      </c>
      <c r="B342" s="29">
        <v>546</v>
      </c>
      <c r="C342" s="15" t="s">
        <v>120</v>
      </c>
      <c r="D342" s="15" t="s">
        <v>121</v>
      </c>
      <c r="E342" s="15" t="s">
        <v>532</v>
      </c>
      <c r="F342" s="15" t="s">
        <v>174</v>
      </c>
      <c r="G342" s="10">
        <f>H342+I342+J342</f>
        <v>992.1</v>
      </c>
      <c r="H342" s="10">
        <f>1012.9-20.8</f>
        <v>992.1</v>
      </c>
      <c r="I342" s="10"/>
      <c r="J342" s="10"/>
      <c r="K342" s="10">
        <f>L342+M342+N342</f>
        <v>981.8</v>
      </c>
      <c r="L342" s="10">
        <v>981.8</v>
      </c>
      <c r="M342" s="10"/>
      <c r="N342" s="10"/>
      <c r="O342" s="10">
        <f>P342+Q342+R342</f>
        <v>981.8</v>
      </c>
      <c r="P342" s="10">
        <v>981.8</v>
      </c>
      <c r="Q342" s="82"/>
      <c r="R342" s="82"/>
    </row>
    <row r="343" spans="1:18" ht="37.5">
      <c r="A343" s="42" t="s">
        <v>92</v>
      </c>
      <c r="B343" s="29">
        <v>546</v>
      </c>
      <c r="C343" s="15" t="s">
        <v>120</v>
      </c>
      <c r="D343" s="15" t="s">
        <v>121</v>
      </c>
      <c r="E343" s="15" t="s">
        <v>532</v>
      </c>
      <c r="F343" s="15" t="s">
        <v>177</v>
      </c>
      <c r="G343" s="10">
        <f>H343+I343+J343</f>
        <v>343.5</v>
      </c>
      <c r="H343" s="10">
        <f>20.8+322.7</f>
        <v>343.5</v>
      </c>
      <c r="I343" s="10"/>
      <c r="J343" s="10"/>
      <c r="K343" s="10">
        <f>L343+M343+N343</f>
        <v>322.7</v>
      </c>
      <c r="L343" s="10">
        <v>322.7</v>
      </c>
      <c r="M343" s="10"/>
      <c r="N343" s="10"/>
      <c r="O343" s="10">
        <f>P343+Q343+R343</f>
        <v>322.7</v>
      </c>
      <c r="P343" s="10">
        <v>322.7</v>
      </c>
      <c r="Q343" s="82"/>
      <c r="R343" s="82"/>
    </row>
    <row r="344" spans="1:18" ht="37.5">
      <c r="A344" s="42" t="s">
        <v>626</v>
      </c>
      <c r="B344" s="41">
        <v>546</v>
      </c>
      <c r="C344" s="15" t="s">
        <v>120</v>
      </c>
      <c r="D344" s="15" t="s">
        <v>121</v>
      </c>
      <c r="E344" s="15" t="s">
        <v>263</v>
      </c>
      <c r="F344" s="15"/>
      <c r="G344" s="10">
        <f>G345</f>
        <v>1567.4</v>
      </c>
      <c r="H344" s="10">
        <f aca="true" t="shared" si="173" ref="H344:R345">H345</f>
        <v>299.70000000000005</v>
      </c>
      <c r="I344" s="10">
        <f t="shared" si="173"/>
        <v>1267.7</v>
      </c>
      <c r="J344" s="10">
        <f t="shared" si="173"/>
        <v>0</v>
      </c>
      <c r="K344" s="10">
        <f t="shared" si="173"/>
        <v>1704.4</v>
      </c>
      <c r="L344" s="10">
        <f t="shared" si="173"/>
        <v>299.70000000000005</v>
      </c>
      <c r="M344" s="10">
        <f t="shared" si="173"/>
        <v>1404.7</v>
      </c>
      <c r="N344" s="10">
        <f t="shared" si="173"/>
        <v>0</v>
      </c>
      <c r="O344" s="10">
        <f t="shared" si="173"/>
        <v>1704.4</v>
      </c>
      <c r="P344" s="10">
        <f t="shared" si="173"/>
        <v>299.70000000000005</v>
      </c>
      <c r="Q344" s="10">
        <f t="shared" si="173"/>
        <v>1404.7</v>
      </c>
      <c r="R344" s="10">
        <f t="shared" si="173"/>
        <v>0</v>
      </c>
    </row>
    <row r="345" spans="1:18" ht="37.5">
      <c r="A345" s="42" t="s">
        <v>627</v>
      </c>
      <c r="B345" s="29">
        <v>546</v>
      </c>
      <c r="C345" s="15" t="s">
        <v>120</v>
      </c>
      <c r="D345" s="15" t="s">
        <v>121</v>
      </c>
      <c r="E345" s="15" t="s">
        <v>623</v>
      </c>
      <c r="F345" s="15"/>
      <c r="G345" s="10">
        <f>G346</f>
        <v>1567.4</v>
      </c>
      <c r="H345" s="10">
        <f t="shared" si="173"/>
        <v>299.70000000000005</v>
      </c>
      <c r="I345" s="10">
        <f t="shared" si="173"/>
        <v>1267.7</v>
      </c>
      <c r="J345" s="10">
        <f t="shared" si="173"/>
        <v>0</v>
      </c>
      <c r="K345" s="10">
        <f t="shared" si="173"/>
        <v>1704.4</v>
      </c>
      <c r="L345" s="10">
        <f t="shared" si="173"/>
        <v>299.70000000000005</v>
      </c>
      <c r="M345" s="10">
        <f t="shared" si="173"/>
        <v>1404.7</v>
      </c>
      <c r="N345" s="10">
        <f t="shared" si="173"/>
        <v>0</v>
      </c>
      <c r="O345" s="10">
        <f t="shared" si="173"/>
        <v>1704.4</v>
      </c>
      <c r="P345" s="10">
        <f t="shared" si="173"/>
        <v>299.70000000000005</v>
      </c>
      <c r="Q345" s="10">
        <f t="shared" si="173"/>
        <v>1404.7</v>
      </c>
      <c r="R345" s="10">
        <f t="shared" si="173"/>
        <v>0</v>
      </c>
    </row>
    <row r="346" spans="1:18" ht="37.5">
      <c r="A346" s="42" t="s">
        <v>628</v>
      </c>
      <c r="B346" s="29">
        <v>546</v>
      </c>
      <c r="C346" s="15" t="s">
        <v>120</v>
      </c>
      <c r="D346" s="15" t="s">
        <v>121</v>
      </c>
      <c r="E346" s="15" t="s">
        <v>624</v>
      </c>
      <c r="F346" s="15"/>
      <c r="G346" s="10">
        <f>G350+G347</f>
        <v>1567.4</v>
      </c>
      <c r="H346" s="10">
        <f aca="true" t="shared" si="174" ref="H346:R346">H350+H347</f>
        <v>299.70000000000005</v>
      </c>
      <c r="I346" s="10">
        <f t="shared" si="174"/>
        <v>1267.7</v>
      </c>
      <c r="J346" s="10">
        <f t="shared" si="174"/>
        <v>0</v>
      </c>
      <c r="K346" s="10">
        <f t="shared" si="174"/>
        <v>1704.4</v>
      </c>
      <c r="L346" s="10">
        <f t="shared" si="174"/>
        <v>299.70000000000005</v>
      </c>
      <c r="M346" s="10">
        <f t="shared" si="174"/>
        <v>1404.7</v>
      </c>
      <c r="N346" s="10">
        <f t="shared" si="174"/>
        <v>0</v>
      </c>
      <c r="O346" s="10">
        <f t="shared" si="174"/>
        <v>1704.4</v>
      </c>
      <c r="P346" s="10">
        <f t="shared" si="174"/>
        <v>299.70000000000005</v>
      </c>
      <c r="Q346" s="10">
        <f t="shared" si="174"/>
        <v>1404.7</v>
      </c>
      <c r="R346" s="10">
        <f t="shared" si="174"/>
        <v>0</v>
      </c>
    </row>
    <row r="347" spans="1:18" ht="33.75" customHeight="1">
      <c r="A347" s="42" t="s">
        <v>188</v>
      </c>
      <c r="B347" s="29">
        <v>546</v>
      </c>
      <c r="C347" s="15" t="s">
        <v>120</v>
      </c>
      <c r="D347" s="15" t="s">
        <v>121</v>
      </c>
      <c r="E347" s="15" t="s">
        <v>633</v>
      </c>
      <c r="F347" s="15"/>
      <c r="G347" s="10">
        <f>G348+G349</f>
        <v>1267.7</v>
      </c>
      <c r="H347" s="10">
        <f aca="true" t="shared" si="175" ref="H347:R347">H348+H349</f>
        <v>0</v>
      </c>
      <c r="I347" s="10">
        <f t="shared" si="175"/>
        <v>1267.7</v>
      </c>
      <c r="J347" s="10">
        <f t="shared" si="175"/>
        <v>0</v>
      </c>
      <c r="K347" s="10">
        <f t="shared" si="175"/>
        <v>1404.7</v>
      </c>
      <c r="L347" s="10">
        <f t="shared" si="175"/>
        <v>0</v>
      </c>
      <c r="M347" s="10">
        <f t="shared" si="175"/>
        <v>1404.7</v>
      </c>
      <c r="N347" s="10">
        <f t="shared" si="175"/>
        <v>0</v>
      </c>
      <c r="O347" s="10">
        <f t="shared" si="175"/>
        <v>1404.7</v>
      </c>
      <c r="P347" s="10">
        <f t="shared" si="175"/>
        <v>0</v>
      </c>
      <c r="Q347" s="10">
        <f t="shared" si="175"/>
        <v>1404.7</v>
      </c>
      <c r="R347" s="10">
        <f t="shared" si="175"/>
        <v>0</v>
      </c>
    </row>
    <row r="348" spans="1:18" ht="22.5" customHeight="1">
      <c r="A348" s="42" t="s">
        <v>173</v>
      </c>
      <c r="B348" s="29">
        <v>546</v>
      </c>
      <c r="C348" s="15" t="s">
        <v>120</v>
      </c>
      <c r="D348" s="15" t="s">
        <v>121</v>
      </c>
      <c r="E348" s="15" t="s">
        <v>633</v>
      </c>
      <c r="F348" s="15" t="s">
        <v>174</v>
      </c>
      <c r="G348" s="10">
        <f>H348+I348+J348</f>
        <v>1130.9</v>
      </c>
      <c r="H348" s="10"/>
      <c r="I348" s="10">
        <f>1066.9+29.7+5.2+26+3.1</f>
        <v>1130.9</v>
      </c>
      <c r="J348" s="10"/>
      <c r="K348" s="10">
        <f>L348+M348+N348</f>
        <v>1280</v>
      </c>
      <c r="L348" s="10"/>
      <c r="M348" s="10">
        <v>1280</v>
      </c>
      <c r="N348" s="10"/>
      <c r="O348" s="10">
        <f>P348+Q348+R348</f>
        <v>1280</v>
      </c>
      <c r="P348" s="10"/>
      <c r="Q348" s="10">
        <v>1280</v>
      </c>
      <c r="R348" s="10"/>
    </row>
    <row r="349" spans="1:18" ht="37.5">
      <c r="A349" s="42" t="s">
        <v>92</v>
      </c>
      <c r="B349" s="29">
        <v>546</v>
      </c>
      <c r="C349" s="15" t="s">
        <v>120</v>
      </c>
      <c r="D349" s="15" t="s">
        <v>121</v>
      </c>
      <c r="E349" s="15" t="s">
        <v>633</v>
      </c>
      <c r="F349" s="15" t="s">
        <v>177</v>
      </c>
      <c r="G349" s="10">
        <f>H349+I349+J349</f>
        <v>136.8</v>
      </c>
      <c r="H349" s="10"/>
      <c r="I349" s="10">
        <f>152.3-15.5</f>
        <v>136.8</v>
      </c>
      <c r="J349" s="10"/>
      <c r="K349" s="10">
        <f>L349+M349+N349</f>
        <v>124.7</v>
      </c>
      <c r="L349" s="10"/>
      <c r="M349" s="10">
        <v>124.7</v>
      </c>
      <c r="N349" s="10"/>
      <c r="O349" s="10">
        <f>P349+Q349+R349</f>
        <v>124.7</v>
      </c>
      <c r="P349" s="10"/>
      <c r="Q349" s="10">
        <v>124.7</v>
      </c>
      <c r="R349" s="10"/>
    </row>
    <row r="350" spans="1:18" ht="100.5" customHeight="1">
      <c r="A350" s="48" t="s">
        <v>218</v>
      </c>
      <c r="B350" s="41">
        <v>546</v>
      </c>
      <c r="C350" s="15" t="s">
        <v>120</v>
      </c>
      <c r="D350" s="15" t="s">
        <v>121</v>
      </c>
      <c r="E350" s="15" t="s">
        <v>625</v>
      </c>
      <c r="F350" s="15"/>
      <c r="G350" s="10">
        <f>G351+G352</f>
        <v>299.70000000000005</v>
      </c>
      <c r="H350" s="10">
        <f aca="true" t="shared" si="176" ref="H350:R350">H351+H352</f>
        <v>299.70000000000005</v>
      </c>
      <c r="I350" s="10">
        <f t="shared" si="176"/>
        <v>0</v>
      </c>
      <c r="J350" s="10">
        <f t="shared" si="176"/>
        <v>0</v>
      </c>
      <c r="K350" s="10">
        <f t="shared" si="176"/>
        <v>299.70000000000005</v>
      </c>
      <c r="L350" s="10">
        <f t="shared" si="176"/>
        <v>299.70000000000005</v>
      </c>
      <c r="M350" s="10">
        <f t="shared" si="176"/>
        <v>0</v>
      </c>
      <c r="N350" s="10">
        <f t="shared" si="176"/>
        <v>0</v>
      </c>
      <c r="O350" s="10">
        <f t="shared" si="176"/>
        <v>299.70000000000005</v>
      </c>
      <c r="P350" s="10">
        <f t="shared" si="176"/>
        <v>299.70000000000005</v>
      </c>
      <c r="Q350" s="10">
        <f t="shared" si="176"/>
        <v>0</v>
      </c>
      <c r="R350" s="10">
        <f t="shared" si="176"/>
        <v>0</v>
      </c>
    </row>
    <row r="351" spans="1:18" ht="22.5" customHeight="1">
      <c r="A351" s="49" t="s">
        <v>173</v>
      </c>
      <c r="B351" s="29">
        <v>546</v>
      </c>
      <c r="C351" s="15" t="s">
        <v>120</v>
      </c>
      <c r="D351" s="15" t="s">
        <v>121</v>
      </c>
      <c r="E351" s="15" t="s">
        <v>625</v>
      </c>
      <c r="F351" s="15" t="s">
        <v>174</v>
      </c>
      <c r="G351" s="10">
        <v>149.8</v>
      </c>
      <c r="H351" s="10">
        <v>149.8</v>
      </c>
      <c r="I351" s="10"/>
      <c r="J351" s="10"/>
      <c r="K351" s="10">
        <f>L351+M350+N351</f>
        <v>219.8</v>
      </c>
      <c r="L351" s="10">
        <v>219.8</v>
      </c>
      <c r="M351" s="10"/>
      <c r="N351" s="10"/>
      <c r="O351" s="10">
        <f>P351+Q350+R351</f>
        <v>219.8</v>
      </c>
      <c r="P351" s="10">
        <v>219.8</v>
      </c>
      <c r="Q351" s="18"/>
      <c r="R351" s="18"/>
    </row>
    <row r="352" spans="1:18" ht="37.5">
      <c r="A352" s="42" t="s">
        <v>92</v>
      </c>
      <c r="B352" s="29">
        <v>546</v>
      </c>
      <c r="C352" s="15" t="s">
        <v>120</v>
      </c>
      <c r="D352" s="15" t="s">
        <v>121</v>
      </c>
      <c r="E352" s="15" t="s">
        <v>625</v>
      </c>
      <c r="F352" s="15" t="s">
        <v>177</v>
      </c>
      <c r="G352" s="10">
        <v>149.9</v>
      </c>
      <c r="H352" s="10">
        <v>149.9</v>
      </c>
      <c r="I352" s="10"/>
      <c r="J352" s="10"/>
      <c r="K352" s="10">
        <f>L352+M351+N352</f>
        <v>79.9</v>
      </c>
      <c r="L352" s="10">
        <v>79.9</v>
      </c>
      <c r="M352" s="10"/>
      <c r="N352" s="10"/>
      <c r="O352" s="10">
        <f>P352+Q351+R352</f>
        <v>79.9</v>
      </c>
      <c r="P352" s="10">
        <v>79.9</v>
      </c>
      <c r="Q352" s="18"/>
      <c r="R352" s="18"/>
    </row>
    <row r="353" spans="1:18" ht="63" customHeight="1">
      <c r="A353" s="42" t="s">
        <v>578</v>
      </c>
      <c r="B353" s="29">
        <v>546</v>
      </c>
      <c r="C353" s="15" t="s">
        <v>120</v>
      </c>
      <c r="D353" s="15" t="s">
        <v>121</v>
      </c>
      <c r="E353" s="29" t="s">
        <v>246</v>
      </c>
      <c r="F353" s="15"/>
      <c r="G353" s="10">
        <f>G354</f>
        <v>1249.7</v>
      </c>
      <c r="H353" s="10">
        <f aca="true" t="shared" si="177" ref="H353:R354">H354</f>
        <v>1235.3</v>
      </c>
      <c r="I353" s="10">
        <f t="shared" si="177"/>
        <v>14.4</v>
      </c>
      <c r="J353" s="10">
        <f t="shared" si="177"/>
        <v>0</v>
      </c>
      <c r="K353" s="10">
        <f t="shared" si="177"/>
        <v>1207.8</v>
      </c>
      <c r="L353" s="10">
        <f t="shared" si="177"/>
        <v>1207.8</v>
      </c>
      <c r="M353" s="10">
        <f t="shared" si="177"/>
        <v>0</v>
      </c>
      <c r="N353" s="10">
        <f t="shared" si="177"/>
        <v>0</v>
      </c>
      <c r="O353" s="10">
        <f t="shared" si="177"/>
        <v>1207.8</v>
      </c>
      <c r="P353" s="10">
        <f t="shared" si="177"/>
        <v>1207.8</v>
      </c>
      <c r="Q353" s="10">
        <f t="shared" si="177"/>
        <v>0</v>
      </c>
      <c r="R353" s="10">
        <f t="shared" si="177"/>
        <v>0</v>
      </c>
    </row>
    <row r="354" spans="1:18" ht="24" customHeight="1">
      <c r="A354" s="42" t="s">
        <v>195</v>
      </c>
      <c r="B354" s="29">
        <v>546</v>
      </c>
      <c r="C354" s="15" t="s">
        <v>120</v>
      </c>
      <c r="D354" s="15" t="s">
        <v>121</v>
      </c>
      <c r="E354" s="29" t="s">
        <v>61</v>
      </c>
      <c r="F354" s="15"/>
      <c r="G354" s="10">
        <f>G355</f>
        <v>1249.7</v>
      </c>
      <c r="H354" s="10">
        <f t="shared" si="177"/>
        <v>1235.3</v>
      </c>
      <c r="I354" s="10">
        <f t="shared" si="177"/>
        <v>14.4</v>
      </c>
      <c r="J354" s="10">
        <f t="shared" si="177"/>
        <v>0</v>
      </c>
      <c r="K354" s="10">
        <f t="shared" si="177"/>
        <v>1207.8</v>
      </c>
      <c r="L354" s="10">
        <f t="shared" si="177"/>
        <v>1207.8</v>
      </c>
      <c r="M354" s="10">
        <f t="shared" si="177"/>
        <v>0</v>
      </c>
      <c r="N354" s="10">
        <f t="shared" si="177"/>
        <v>0</v>
      </c>
      <c r="O354" s="10">
        <f t="shared" si="177"/>
        <v>1207.8</v>
      </c>
      <c r="P354" s="10">
        <f t="shared" si="177"/>
        <v>1207.8</v>
      </c>
      <c r="Q354" s="10">
        <f t="shared" si="177"/>
        <v>0</v>
      </c>
      <c r="R354" s="10">
        <f t="shared" si="177"/>
        <v>0</v>
      </c>
    </row>
    <row r="355" spans="1:18" ht="38.25" customHeight="1">
      <c r="A355" s="42" t="s">
        <v>405</v>
      </c>
      <c r="B355" s="29">
        <v>546</v>
      </c>
      <c r="C355" s="15" t="s">
        <v>120</v>
      </c>
      <c r="D355" s="15" t="s">
        <v>121</v>
      </c>
      <c r="E355" s="29" t="s">
        <v>404</v>
      </c>
      <c r="F355" s="15"/>
      <c r="G355" s="10">
        <f>G358+G356</f>
        <v>1249.7</v>
      </c>
      <c r="H355" s="10">
        <f aca="true" t="shared" si="178" ref="H355:O355">H358+H356</f>
        <v>1235.3</v>
      </c>
      <c r="I355" s="10">
        <f t="shared" si="178"/>
        <v>14.4</v>
      </c>
      <c r="J355" s="10">
        <f t="shared" si="178"/>
        <v>0</v>
      </c>
      <c r="K355" s="10">
        <f t="shared" si="178"/>
        <v>1207.8</v>
      </c>
      <c r="L355" s="10">
        <f t="shared" si="178"/>
        <v>1207.8</v>
      </c>
      <c r="M355" s="10">
        <f t="shared" si="178"/>
        <v>0</v>
      </c>
      <c r="N355" s="10">
        <f t="shared" si="178"/>
        <v>0</v>
      </c>
      <c r="O355" s="10">
        <f t="shared" si="178"/>
        <v>1207.8</v>
      </c>
      <c r="P355" s="10">
        <f>P358</f>
        <v>1207.8</v>
      </c>
      <c r="Q355" s="10">
        <f>Q358</f>
        <v>0</v>
      </c>
      <c r="R355" s="10">
        <f>R358</f>
        <v>0</v>
      </c>
    </row>
    <row r="356" spans="1:18" ht="38.25" customHeight="1">
      <c r="A356" s="42" t="s">
        <v>188</v>
      </c>
      <c r="B356" s="29">
        <v>546</v>
      </c>
      <c r="C356" s="15" t="s">
        <v>120</v>
      </c>
      <c r="D356" s="15" t="s">
        <v>121</v>
      </c>
      <c r="E356" s="29" t="s">
        <v>707</v>
      </c>
      <c r="F356" s="15"/>
      <c r="G356" s="10">
        <f>G357</f>
        <v>14.4</v>
      </c>
      <c r="H356" s="10">
        <f aca="true" t="shared" si="179" ref="H356:O356">H357</f>
        <v>0</v>
      </c>
      <c r="I356" s="10">
        <f t="shared" si="179"/>
        <v>14.4</v>
      </c>
      <c r="J356" s="10">
        <f t="shared" si="179"/>
        <v>0</v>
      </c>
      <c r="K356" s="10">
        <f t="shared" si="179"/>
        <v>0</v>
      </c>
      <c r="L356" s="10">
        <f t="shared" si="179"/>
        <v>0</v>
      </c>
      <c r="M356" s="10">
        <f t="shared" si="179"/>
        <v>0</v>
      </c>
      <c r="N356" s="10">
        <f t="shared" si="179"/>
        <v>0</v>
      </c>
      <c r="O356" s="10">
        <f t="shared" si="179"/>
        <v>0</v>
      </c>
      <c r="P356" s="10"/>
      <c r="Q356" s="10"/>
      <c r="R356" s="10"/>
    </row>
    <row r="357" spans="1:18" ht="38.25" customHeight="1">
      <c r="A357" s="42" t="s">
        <v>173</v>
      </c>
      <c r="B357" s="29">
        <v>546</v>
      </c>
      <c r="C357" s="15" t="s">
        <v>120</v>
      </c>
      <c r="D357" s="15" t="s">
        <v>121</v>
      </c>
      <c r="E357" s="29" t="s">
        <v>707</v>
      </c>
      <c r="F357" s="15" t="s">
        <v>174</v>
      </c>
      <c r="G357" s="10">
        <f>H357+I357+J357</f>
        <v>14.4</v>
      </c>
      <c r="H357" s="10"/>
      <c r="I357" s="10">
        <v>14.4</v>
      </c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02" customHeight="1">
      <c r="A358" s="42" t="s">
        <v>437</v>
      </c>
      <c r="B358" s="29">
        <v>546</v>
      </c>
      <c r="C358" s="15" t="s">
        <v>120</v>
      </c>
      <c r="D358" s="15" t="s">
        <v>121</v>
      </c>
      <c r="E358" s="29" t="s">
        <v>438</v>
      </c>
      <c r="F358" s="15"/>
      <c r="G358" s="10">
        <f>G359+G360</f>
        <v>1235.3</v>
      </c>
      <c r="H358" s="10">
        <f aca="true" t="shared" si="180" ref="H358:R358">H359+H360</f>
        <v>1235.3</v>
      </c>
      <c r="I358" s="10">
        <f t="shared" si="180"/>
        <v>0</v>
      </c>
      <c r="J358" s="10">
        <f t="shared" si="180"/>
        <v>0</v>
      </c>
      <c r="K358" s="10">
        <f t="shared" si="180"/>
        <v>1207.8</v>
      </c>
      <c r="L358" s="10">
        <f t="shared" si="180"/>
        <v>1207.8</v>
      </c>
      <c r="M358" s="10">
        <f t="shared" si="180"/>
        <v>0</v>
      </c>
      <c r="N358" s="10">
        <f t="shared" si="180"/>
        <v>0</v>
      </c>
      <c r="O358" s="10">
        <f t="shared" si="180"/>
        <v>1207.8</v>
      </c>
      <c r="P358" s="10">
        <f t="shared" si="180"/>
        <v>1207.8</v>
      </c>
      <c r="Q358" s="10">
        <f t="shared" si="180"/>
        <v>0</v>
      </c>
      <c r="R358" s="10">
        <f t="shared" si="180"/>
        <v>0</v>
      </c>
    </row>
    <row r="359" spans="1:18" ht="26.25" customHeight="1">
      <c r="A359" s="42" t="s">
        <v>173</v>
      </c>
      <c r="B359" s="29">
        <v>546</v>
      </c>
      <c r="C359" s="15" t="s">
        <v>120</v>
      </c>
      <c r="D359" s="15" t="s">
        <v>121</v>
      </c>
      <c r="E359" s="29" t="s">
        <v>438</v>
      </c>
      <c r="F359" s="15" t="s">
        <v>174</v>
      </c>
      <c r="G359" s="10">
        <f>H359+I359+J359</f>
        <v>856.0999999999999</v>
      </c>
      <c r="H359" s="10">
        <f>863.3-7.2</f>
        <v>856.0999999999999</v>
      </c>
      <c r="I359" s="10"/>
      <c r="J359" s="10"/>
      <c r="K359" s="10">
        <f>L359+M359+N359</f>
        <v>835.8</v>
      </c>
      <c r="L359" s="10">
        <v>835.8</v>
      </c>
      <c r="M359" s="10"/>
      <c r="N359" s="10"/>
      <c r="O359" s="10">
        <f>P359+Q359+R359</f>
        <v>835.8</v>
      </c>
      <c r="P359" s="10">
        <v>835.8</v>
      </c>
      <c r="Q359" s="82"/>
      <c r="R359" s="82"/>
    </row>
    <row r="360" spans="1:18" ht="37.5">
      <c r="A360" s="42" t="s">
        <v>92</v>
      </c>
      <c r="B360" s="29">
        <v>546</v>
      </c>
      <c r="C360" s="15" t="s">
        <v>120</v>
      </c>
      <c r="D360" s="15" t="s">
        <v>121</v>
      </c>
      <c r="E360" s="29" t="s">
        <v>438</v>
      </c>
      <c r="F360" s="15" t="s">
        <v>177</v>
      </c>
      <c r="G360" s="10">
        <f>H360+I360+J360</f>
        <v>379.2</v>
      </c>
      <c r="H360" s="10">
        <f>7.2+372</f>
        <v>379.2</v>
      </c>
      <c r="I360" s="10"/>
      <c r="J360" s="10"/>
      <c r="K360" s="10">
        <f>L360+M360+N360</f>
        <v>372</v>
      </c>
      <c r="L360" s="10">
        <v>372</v>
      </c>
      <c r="M360" s="10"/>
      <c r="N360" s="10"/>
      <c r="O360" s="10">
        <f>P360+Q360+R360</f>
        <v>372</v>
      </c>
      <c r="P360" s="10">
        <v>372</v>
      </c>
      <c r="Q360" s="82"/>
      <c r="R360" s="82"/>
    </row>
    <row r="361" spans="1:18" ht="37.5">
      <c r="A361" s="42" t="s">
        <v>483</v>
      </c>
      <c r="B361" s="29">
        <v>546</v>
      </c>
      <c r="C361" s="15" t="s">
        <v>120</v>
      </c>
      <c r="D361" s="15" t="s">
        <v>121</v>
      </c>
      <c r="E361" s="15" t="s">
        <v>277</v>
      </c>
      <c r="F361" s="130"/>
      <c r="G361" s="10">
        <f>G362</f>
        <v>803.9</v>
      </c>
      <c r="H361" s="10">
        <f aca="true" t="shared" si="181" ref="H361:O363">H362</f>
        <v>803.9</v>
      </c>
      <c r="I361" s="10">
        <f t="shared" si="181"/>
        <v>0</v>
      </c>
      <c r="J361" s="10">
        <f t="shared" si="181"/>
        <v>0</v>
      </c>
      <c r="K361" s="10">
        <f t="shared" si="181"/>
        <v>0</v>
      </c>
      <c r="L361" s="10">
        <f t="shared" si="181"/>
        <v>0</v>
      </c>
      <c r="M361" s="10">
        <f t="shared" si="181"/>
        <v>0</v>
      </c>
      <c r="N361" s="10">
        <f t="shared" si="181"/>
        <v>0</v>
      </c>
      <c r="O361" s="10">
        <f t="shared" si="181"/>
        <v>0</v>
      </c>
      <c r="P361" s="10"/>
      <c r="Q361" s="82"/>
      <c r="R361" s="82"/>
    </row>
    <row r="362" spans="1:18" ht="37.5">
      <c r="A362" s="8" t="s">
        <v>697</v>
      </c>
      <c r="B362" s="29">
        <v>546</v>
      </c>
      <c r="C362" s="15" t="s">
        <v>120</v>
      </c>
      <c r="D362" s="15" t="s">
        <v>121</v>
      </c>
      <c r="E362" s="29" t="s">
        <v>696</v>
      </c>
      <c r="F362" s="130"/>
      <c r="G362" s="10">
        <f>G363</f>
        <v>803.9</v>
      </c>
      <c r="H362" s="10">
        <f t="shared" si="181"/>
        <v>803.9</v>
      </c>
      <c r="I362" s="10">
        <f t="shared" si="181"/>
        <v>0</v>
      </c>
      <c r="J362" s="10">
        <f t="shared" si="181"/>
        <v>0</v>
      </c>
      <c r="K362" s="10">
        <f t="shared" si="181"/>
        <v>0</v>
      </c>
      <c r="L362" s="10">
        <f t="shared" si="181"/>
        <v>0</v>
      </c>
      <c r="M362" s="10">
        <f t="shared" si="181"/>
        <v>0</v>
      </c>
      <c r="N362" s="10">
        <f t="shared" si="181"/>
        <v>0</v>
      </c>
      <c r="O362" s="10">
        <f t="shared" si="181"/>
        <v>0</v>
      </c>
      <c r="P362" s="10"/>
      <c r="Q362" s="82"/>
      <c r="R362" s="82"/>
    </row>
    <row r="363" spans="1:18" ht="168.75">
      <c r="A363" s="129" t="s">
        <v>698</v>
      </c>
      <c r="B363" s="29">
        <v>546</v>
      </c>
      <c r="C363" s="15" t="s">
        <v>120</v>
      </c>
      <c r="D363" s="15" t="s">
        <v>121</v>
      </c>
      <c r="E363" s="35" t="s">
        <v>699</v>
      </c>
      <c r="F363" s="130"/>
      <c r="G363" s="10">
        <f>G364</f>
        <v>803.9</v>
      </c>
      <c r="H363" s="10">
        <f t="shared" si="181"/>
        <v>803.9</v>
      </c>
      <c r="I363" s="10">
        <f t="shared" si="181"/>
        <v>0</v>
      </c>
      <c r="J363" s="10">
        <f t="shared" si="181"/>
        <v>0</v>
      </c>
      <c r="K363" s="10">
        <f t="shared" si="181"/>
        <v>0</v>
      </c>
      <c r="L363" s="10">
        <f t="shared" si="181"/>
        <v>0</v>
      </c>
      <c r="M363" s="10">
        <f t="shared" si="181"/>
        <v>0</v>
      </c>
      <c r="N363" s="10">
        <f t="shared" si="181"/>
        <v>0</v>
      </c>
      <c r="O363" s="10">
        <f t="shared" si="181"/>
        <v>0</v>
      </c>
      <c r="P363" s="10"/>
      <c r="Q363" s="82"/>
      <c r="R363" s="82"/>
    </row>
    <row r="364" spans="1:18" ht="37.5">
      <c r="A364" s="42" t="s">
        <v>173</v>
      </c>
      <c r="B364" s="29">
        <v>546</v>
      </c>
      <c r="C364" s="15" t="s">
        <v>120</v>
      </c>
      <c r="D364" s="15" t="s">
        <v>121</v>
      </c>
      <c r="E364" s="55" t="s">
        <v>699</v>
      </c>
      <c r="F364" s="29">
        <v>120</v>
      </c>
      <c r="G364" s="10">
        <v>803.9</v>
      </c>
      <c r="H364" s="10">
        <v>803.9</v>
      </c>
      <c r="I364" s="10"/>
      <c r="J364" s="10"/>
      <c r="K364" s="10"/>
      <c r="L364" s="10"/>
      <c r="M364" s="10"/>
      <c r="N364" s="10"/>
      <c r="O364" s="10"/>
      <c r="P364" s="10"/>
      <c r="Q364" s="82"/>
      <c r="R364" s="82"/>
    </row>
    <row r="365" spans="1:18" ht="18.75">
      <c r="A365" s="42" t="s">
        <v>214</v>
      </c>
      <c r="B365" s="29">
        <v>546</v>
      </c>
      <c r="C365" s="15" t="s">
        <v>120</v>
      </c>
      <c r="D365" s="15" t="s">
        <v>121</v>
      </c>
      <c r="E365" s="29" t="s">
        <v>234</v>
      </c>
      <c r="F365" s="15"/>
      <c r="G365" s="10">
        <f>G366</f>
        <v>20</v>
      </c>
      <c r="H365" s="10">
        <f aca="true" t="shared" si="182" ref="H365:Q365">H366</f>
        <v>20</v>
      </c>
      <c r="I365" s="10">
        <f t="shared" si="182"/>
        <v>0</v>
      </c>
      <c r="J365" s="10">
        <f t="shared" si="182"/>
        <v>0</v>
      </c>
      <c r="K365" s="10">
        <f t="shared" si="182"/>
        <v>19.9</v>
      </c>
      <c r="L365" s="10">
        <f t="shared" si="182"/>
        <v>19.9</v>
      </c>
      <c r="M365" s="10">
        <f t="shared" si="182"/>
        <v>0</v>
      </c>
      <c r="N365" s="10">
        <f t="shared" si="182"/>
        <v>0</v>
      </c>
      <c r="O365" s="10">
        <f t="shared" si="182"/>
        <v>19.9</v>
      </c>
      <c r="P365" s="10">
        <f t="shared" si="182"/>
        <v>19.9</v>
      </c>
      <c r="Q365" s="10">
        <f t="shared" si="182"/>
        <v>0</v>
      </c>
      <c r="R365" s="10">
        <f>R366</f>
        <v>0</v>
      </c>
    </row>
    <row r="366" spans="1:18" ht="98.25" customHeight="1">
      <c r="A366" s="42" t="s">
        <v>439</v>
      </c>
      <c r="B366" s="29">
        <v>546</v>
      </c>
      <c r="C366" s="15" t="s">
        <v>120</v>
      </c>
      <c r="D366" s="15" t="s">
        <v>121</v>
      </c>
      <c r="E366" s="15" t="s">
        <v>440</v>
      </c>
      <c r="F366" s="15"/>
      <c r="G366" s="10">
        <f>G367+G368</f>
        <v>20</v>
      </c>
      <c r="H366" s="10">
        <f aca="true" t="shared" si="183" ref="H366:R366">H367+H368</f>
        <v>20</v>
      </c>
      <c r="I366" s="10">
        <f t="shared" si="183"/>
        <v>0</v>
      </c>
      <c r="J366" s="10">
        <f t="shared" si="183"/>
        <v>0</v>
      </c>
      <c r="K366" s="10">
        <f t="shared" si="183"/>
        <v>19.9</v>
      </c>
      <c r="L366" s="10">
        <f t="shared" si="183"/>
        <v>19.9</v>
      </c>
      <c r="M366" s="10">
        <f t="shared" si="183"/>
        <v>0</v>
      </c>
      <c r="N366" s="10">
        <f t="shared" si="183"/>
        <v>0</v>
      </c>
      <c r="O366" s="10">
        <f t="shared" si="183"/>
        <v>19.9</v>
      </c>
      <c r="P366" s="10">
        <f t="shared" si="183"/>
        <v>19.9</v>
      </c>
      <c r="Q366" s="10">
        <f t="shared" si="183"/>
        <v>0</v>
      </c>
      <c r="R366" s="10">
        <f t="shared" si="183"/>
        <v>0</v>
      </c>
    </row>
    <row r="367" spans="1:18" ht="26.25" customHeight="1">
      <c r="A367" s="42" t="s">
        <v>173</v>
      </c>
      <c r="B367" s="29">
        <v>546</v>
      </c>
      <c r="C367" s="15" t="s">
        <v>120</v>
      </c>
      <c r="D367" s="15" t="s">
        <v>121</v>
      </c>
      <c r="E367" s="15" t="s">
        <v>440</v>
      </c>
      <c r="F367" s="15" t="s">
        <v>174</v>
      </c>
      <c r="G367" s="10">
        <f>H367+I367+J367</f>
        <v>14.8</v>
      </c>
      <c r="H367" s="10">
        <v>14.8</v>
      </c>
      <c r="I367" s="10"/>
      <c r="J367" s="10"/>
      <c r="K367" s="10">
        <f>L367+M367+N367</f>
        <v>14.8</v>
      </c>
      <c r="L367" s="10">
        <v>14.8</v>
      </c>
      <c r="M367" s="10"/>
      <c r="N367" s="10"/>
      <c r="O367" s="10">
        <f>P367+Q367+R367</f>
        <v>14.8</v>
      </c>
      <c r="P367" s="10">
        <v>14.8</v>
      </c>
      <c r="Q367" s="82"/>
      <c r="R367" s="82"/>
    </row>
    <row r="368" spans="1:18" ht="39" customHeight="1">
      <c r="A368" s="42" t="s">
        <v>92</v>
      </c>
      <c r="B368" s="29">
        <v>546</v>
      </c>
      <c r="C368" s="15" t="s">
        <v>120</v>
      </c>
      <c r="D368" s="15" t="s">
        <v>121</v>
      </c>
      <c r="E368" s="15" t="s">
        <v>440</v>
      </c>
      <c r="F368" s="15" t="s">
        <v>177</v>
      </c>
      <c r="G368" s="10">
        <f>H368+I368+J368</f>
        <v>5.2</v>
      </c>
      <c r="H368" s="10">
        <v>5.2</v>
      </c>
      <c r="I368" s="10"/>
      <c r="J368" s="10"/>
      <c r="K368" s="10">
        <f>L368+M368+N368</f>
        <v>5.1</v>
      </c>
      <c r="L368" s="10">
        <v>5.1</v>
      </c>
      <c r="M368" s="10"/>
      <c r="N368" s="10"/>
      <c r="O368" s="10">
        <f>P368+Q368+R368</f>
        <v>5.1</v>
      </c>
      <c r="P368" s="10">
        <v>5.1</v>
      </c>
      <c r="Q368" s="82"/>
      <c r="R368" s="82"/>
    </row>
    <row r="369" spans="1:18" ht="18.75">
      <c r="A369" s="42" t="s">
        <v>339</v>
      </c>
      <c r="B369" s="29">
        <v>546</v>
      </c>
      <c r="C369" s="15" t="s">
        <v>120</v>
      </c>
      <c r="D369" s="15" t="s">
        <v>121</v>
      </c>
      <c r="E369" s="29" t="s">
        <v>235</v>
      </c>
      <c r="F369" s="15"/>
      <c r="G369" s="10">
        <f>G370+G382</f>
        <v>787.7</v>
      </c>
      <c r="H369" s="10">
        <f aca="true" t="shared" si="184" ref="H369:R369">H370+H382</f>
        <v>0</v>
      </c>
      <c r="I369" s="10">
        <f t="shared" si="184"/>
        <v>299.4</v>
      </c>
      <c r="J369" s="10">
        <f t="shared" si="184"/>
        <v>488.3</v>
      </c>
      <c r="K369" s="10">
        <f t="shared" si="184"/>
        <v>713.3</v>
      </c>
      <c r="L369" s="10">
        <f t="shared" si="184"/>
        <v>0</v>
      </c>
      <c r="M369" s="10">
        <f t="shared" si="184"/>
        <v>225</v>
      </c>
      <c r="N369" s="10">
        <f t="shared" si="184"/>
        <v>488.3</v>
      </c>
      <c r="O369" s="10">
        <f t="shared" si="184"/>
        <v>713.3</v>
      </c>
      <c r="P369" s="10">
        <f t="shared" si="184"/>
        <v>0</v>
      </c>
      <c r="Q369" s="10">
        <f t="shared" si="184"/>
        <v>225</v>
      </c>
      <c r="R369" s="10">
        <f t="shared" si="184"/>
        <v>488.3</v>
      </c>
    </row>
    <row r="370" spans="1:18" ht="37.5">
      <c r="A370" s="42" t="s">
        <v>230</v>
      </c>
      <c r="B370" s="29">
        <v>546</v>
      </c>
      <c r="C370" s="15" t="s">
        <v>120</v>
      </c>
      <c r="D370" s="15" t="s">
        <v>121</v>
      </c>
      <c r="E370" s="29" t="s">
        <v>236</v>
      </c>
      <c r="F370" s="15"/>
      <c r="G370" s="10">
        <f>G371+G374+G377+G380</f>
        <v>488.3</v>
      </c>
      <c r="H370" s="10">
        <f aca="true" t="shared" si="185" ref="H370:R370">H371+H374+H377+H380</f>
        <v>0</v>
      </c>
      <c r="I370" s="10">
        <f t="shared" si="185"/>
        <v>0</v>
      </c>
      <c r="J370" s="10">
        <f t="shared" si="185"/>
        <v>488.3</v>
      </c>
      <c r="K370" s="10">
        <f t="shared" si="185"/>
        <v>488.3</v>
      </c>
      <c r="L370" s="10">
        <f t="shared" si="185"/>
        <v>0</v>
      </c>
      <c r="M370" s="10">
        <f t="shared" si="185"/>
        <v>0</v>
      </c>
      <c r="N370" s="10">
        <f t="shared" si="185"/>
        <v>488.3</v>
      </c>
      <c r="O370" s="10">
        <f t="shared" si="185"/>
        <v>488.3</v>
      </c>
      <c r="P370" s="10">
        <f t="shared" si="185"/>
        <v>0</v>
      </c>
      <c r="Q370" s="10">
        <f t="shared" si="185"/>
        <v>0</v>
      </c>
      <c r="R370" s="10">
        <f t="shared" si="185"/>
        <v>488.3</v>
      </c>
    </row>
    <row r="371" spans="1:18" ht="63" customHeight="1">
      <c r="A371" s="42" t="s">
        <v>389</v>
      </c>
      <c r="B371" s="29">
        <v>546</v>
      </c>
      <c r="C371" s="15" t="s">
        <v>120</v>
      </c>
      <c r="D371" s="15" t="s">
        <v>121</v>
      </c>
      <c r="E371" s="29" t="s">
        <v>237</v>
      </c>
      <c r="F371" s="15"/>
      <c r="G371" s="10">
        <f>G372+G373</f>
        <v>52.099999999999994</v>
      </c>
      <c r="H371" s="10">
        <f aca="true" t="shared" si="186" ref="H371:R371">H372+H373</f>
        <v>0</v>
      </c>
      <c r="I371" s="10">
        <f t="shared" si="186"/>
        <v>0</v>
      </c>
      <c r="J371" s="10">
        <f t="shared" si="186"/>
        <v>52.099999999999994</v>
      </c>
      <c r="K371" s="10">
        <f t="shared" si="186"/>
        <v>52.099999999999994</v>
      </c>
      <c r="L371" s="10">
        <f t="shared" si="186"/>
        <v>0</v>
      </c>
      <c r="M371" s="10">
        <f t="shared" si="186"/>
        <v>0</v>
      </c>
      <c r="N371" s="10">
        <f t="shared" si="186"/>
        <v>52.099999999999994</v>
      </c>
      <c r="O371" s="10">
        <f t="shared" si="186"/>
        <v>52.099999999999994</v>
      </c>
      <c r="P371" s="10">
        <f t="shared" si="186"/>
        <v>0</v>
      </c>
      <c r="Q371" s="10">
        <f t="shared" si="186"/>
        <v>0</v>
      </c>
      <c r="R371" s="10">
        <f t="shared" si="186"/>
        <v>52.099999999999994</v>
      </c>
    </row>
    <row r="372" spans="1:18" ht="27.75" customHeight="1">
      <c r="A372" s="42" t="s">
        <v>173</v>
      </c>
      <c r="B372" s="29">
        <v>546</v>
      </c>
      <c r="C372" s="15" t="s">
        <v>120</v>
      </c>
      <c r="D372" s="15" t="s">
        <v>121</v>
      </c>
      <c r="E372" s="29" t="s">
        <v>237</v>
      </c>
      <c r="F372" s="15" t="s">
        <v>174</v>
      </c>
      <c r="G372" s="10">
        <f>H372+I372+J372</f>
        <v>36.4</v>
      </c>
      <c r="H372" s="10"/>
      <c r="I372" s="10"/>
      <c r="J372" s="10">
        <v>36.4</v>
      </c>
      <c r="K372" s="10">
        <f>L372+M372+N372</f>
        <v>36.4</v>
      </c>
      <c r="L372" s="10"/>
      <c r="M372" s="10"/>
      <c r="N372" s="10">
        <v>36.4</v>
      </c>
      <c r="O372" s="10">
        <f>P372+Q372+R372</f>
        <v>36.4</v>
      </c>
      <c r="P372" s="82"/>
      <c r="Q372" s="82"/>
      <c r="R372" s="82">
        <v>36.4</v>
      </c>
    </row>
    <row r="373" spans="1:18" ht="37.5">
      <c r="A373" s="42" t="s">
        <v>92</v>
      </c>
      <c r="B373" s="29">
        <v>546</v>
      </c>
      <c r="C373" s="15" t="s">
        <v>120</v>
      </c>
      <c r="D373" s="15" t="s">
        <v>121</v>
      </c>
      <c r="E373" s="29" t="s">
        <v>237</v>
      </c>
      <c r="F373" s="15" t="s">
        <v>177</v>
      </c>
      <c r="G373" s="10">
        <f>H373+I373+J373</f>
        <v>15.7</v>
      </c>
      <c r="H373" s="10"/>
      <c r="I373" s="10"/>
      <c r="J373" s="10">
        <v>15.7</v>
      </c>
      <c r="K373" s="10">
        <f>L373+M373+N373</f>
        <v>15.7</v>
      </c>
      <c r="L373" s="10"/>
      <c r="M373" s="10"/>
      <c r="N373" s="10">
        <v>15.7</v>
      </c>
      <c r="O373" s="10">
        <f>P373+Q373+R373</f>
        <v>15.7</v>
      </c>
      <c r="P373" s="82"/>
      <c r="Q373" s="82"/>
      <c r="R373" s="82">
        <v>15.7</v>
      </c>
    </row>
    <row r="374" spans="1:18" ht="37.5">
      <c r="A374" s="42" t="s">
        <v>650</v>
      </c>
      <c r="B374" s="29">
        <v>546</v>
      </c>
      <c r="C374" s="15" t="s">
        <v>120</v>
      </c>
      <c r="D374" s="15" t="s">
        <v>121</v>
      </c>
      <c r="E374" s="29" t="s">
        <v>238</v>
      </c>
      <c r="F374" s="15"/>
      <c r="G374" s="10">
        <f>G375+G376</f>
        <v>177.4</v>
      </c>
      <c r="H374" s="10">
        <f aca="true" t="shared" si="187" ref="H374:R374">H375+H376</f>
        <v>0</v>
      </c>
      <c r="I374" s="10">
        <f t="shared" si="187"/>
        <v>0</v>
      </c>
      <c r="J374" s="10">
        <f t="shared" si="187"/>
        <v>177.4</v>
      </c>
      <c r="K374" s="10">
        <f t="shared" si="187"/>
        <v>177.4</v>
      </c>
      <c r="L374" s="10">
        <f t="shared" si="187"/>
        <v>0</v>
      </c>
      <c r="M374" s="10">
        <f t="shared" si="187"/>
        <v>0</v>
      </c>
      <c r="N374" s="10">
        <f t="shared" si="187"/>
        <v>177.4</v>
      </c>
      <c r="O374" s="10">
        <f t="shared" si="187"/>
        <v>177.4</v>
      </c>
      <c r="P374" s="10">
        <f t="shared" si="187"/>
        <v>0</v>
      </c>
      <c r="Q374" s="10">
        <f t="shared" si="187"/>
        <v>0</v>
      </c>
      <c r="R374" s="10">
        <f t="shared" si="187"/>
        <v>177.4</v>
      </c>
    </row>
    <row r="375" spans="1:18" ht="39.75" customHeight="1">
      <c r="A375" s="42" t="s">
        <v>173</v>
      </c>
      <c r="B375" s="29">
        <v>546</v>
      </c>
      <c r="C375" s="15" t="s">
        <v>120</v>
      </c>
      <c r="D375" s="15" t="s">
        <v>121</v>
      </c>
      <c r="E375" s="29" t="s">
        <v>238</v>
      </c>
      <c r="F375" s="15" t="s">
        <v>174</v>
      </c>
      <c r="G375" s="10">
        <f>H375+I375+J375</f>
        <v>124.2</v>
      </c>
      <c r="H375" s="10"/>
      <c r="I375" s="10"/>
      <c r="J375" s="10">
        <v>124.2</v>
      </c>
      <c r="K375" s="10">
        <f>L375+M375+N375</f>
        <v>124.2</v>
      </c>
      <c r="L375" s="10"/>
      <c r="M375" s="10"/>
      <c r="N375" s="10">
        <v>124.2</v>
      </c>
      <c r="O375" s="10">
        <f>P375+Q375+R375</f>
        <v>124.2</v>
      </c>
      <c r="P375" s="82"/>
      <c r="Q375" s="82"/>
      <c r="R375" s="82">
        <v>124.2</v>
      </c>
    </row>
    <row r="376" spans="1:18" ht="37.5">
      <c r="A376" s="42" t="s">
        <v>92</v>
      </c>
      <c r="B376" s="29">
        <v>546</v>
      </c>
      <c r="C376" s="15" t="s">
        <v>120</v>
      </c>
      <c r="D376" s="15" t="s">
        <v>121</v>
      </c>
      <c r="E376" s="29" t="s">
        <v>238</v>
      </c>
      <c r="F376" s="15" t="s">
        <v>177</v>
      </c>
      <c r="G376" s="10">
        <f>H376+I375+J376</f>
        <v>53.2</v>
      </c>
      <c r="H376" s="10"/>
      <c r="I376" s="10"/>
      <c r="J376" s="10">
        <v>53.2</v>
      </c>
      <c r="K376" s="10">
        <f>L376+M376+N376</f>
        <v>53.2</v>
      </c>
      <c r="L376" s="10"/>
      <c r="M376" s="10"/>
      <c r="N376" s="10">
        <v>53.2</v>
      </c>
      <c r="O376" s="10">
        <f>P376+Q376+R376</f>
        <v>53.2</v>
      </c>
      <c r="P376" s="18"/>
      <c r="Q376" s="18"/>
      <c r="R376" s="18">
        <v>53.2</v>
      </c>
    </row>
    <row r="377" spans="1:18" ht="45.75" customHeight="1">
      <c r="A377" s="42" t="s">
        <v>649</v>
      </c>
      <c r="B377" s="29">
        <v>546</v>
      </c>
      <c r="C377" s="15" t="s">
        <v>120</v>
      </c>
      <c r="D377" s="15" t="s">
        <v>121</v>
      </c>
      <c r="E377" s="29" t="s">
        <v>239</v>
      </c>
      <c r="F377" s="15"/>
      <c r="G377" s="10">
        <f>G378+G379</f>
        <v>250.8</v>
      </c>
      <c r="H377" s="10">
        <f aca="true" t="shared" si="188" ref="H377:R377">H378+H379</f>
        <v>0</v>
      </c>
      <c r="I377" s="10">
        <f t="shared" si="188"/>
        <v>0</v>
      </c>
      <c r="J377" s="10">
        <f t="shared" si="188"/>
        <v>250.8</v>
      </c>
      <c r="K377" s="10">
        <f t="shared" si="188"/>
        <v>250.8</v>
      </c>
      <c r="L377" s="10">
        <f t="shared" si="188"/>
        <v>0</v>
      </c>
      <c r="M377" s="10">
        <f t="shared" si="188"/>
        <v>0</v>
      </c>
      <c r="N377" s="10">
        <f t="shared" si="188"/>
        <v>250.8</v>
      </c>
      <c r="O377" s="10">
        <f t="shared" si="188"/>
        <v>250.8</v>
      </c>
      <c r="P377" s="10">
        <f t="shared" si="188"/>
        <v>0</v>
      </c>
      <c r="Q377" s="10">
        <f t="shared" si="188"/>
        <v>0</v>
      </c>
      <c r="R377" s="10">
        <f t="shared" si="188"/>
        <v>250.8</v>
      </c>
    </row>
    <row r="378" spans="1:18" ht="27.75" customHeight="1">
      <c r="A378" s="42" t="s">
        <v>173</v>
      </c>
      <c r="B378" s="29">
        <v>546</v>
      </c>
      <c r="C378" s="15" t="s">
        <v>120</v>
      </c>
      <c r="D378" s="15" t="s">
        <v>121</v>
      </c>
      <c r="E378" s="29" t="s">
        <v>239</v>
      </c>
      <c r="F378" s="15" t="s">
        <v>174</v>
      </c>
      <c r="G378" s="10">
        <f>H378+I378+J378</f>
        <v>175.5</v>
      </c>
      <c r="H378" s="10"/>
      <c r="I378" s="10"/>
      <c r="J378" s="10">
        <v>175.5</v>
      </c>
      <c r="K378" s="10">
        <f>L378+M378+N378</f>
        <v>175.5</v>
      </c>
      <c r="L378" s="10"/>
      <c r="M378" s="10"/>
      <c r="N378" s="10">
        <v>175.5</v>
      </c>
      <c r="O378" s="10">
        <f>P378+Q378+R378</f>
        <v>175.5</v>
      </c>
      <c r="P378" s="82"/>
      <c r="Q378" s="82"/>
      <c r="R378" s="82">
        <v>175.5</v>
      </c>
    </row>
    <row r="379" spans="1:18" ht="37.5">
      <c r="A379" s="42" t="s">
        <v>92</v>
      </c>
      <c r="B379" s="29">
        <v>546</v>
      </c>
      <c r="C379" s="15" t="s">
        <v>120</v>
      </c>
      <c r="D379" s="15" t="s">
        <v>121</v>
      </c>
      <c r="E379" s="29" t="s">
        <v>239</v>
      </c>
      <c r="F379" s="15" t="s">
        <v>177</v>
      </c>
      <c r="G379" s="10">
        <f>H379+I379+J379</f>
        <v>75.3</v>
      </c>
      <c r="H379" s="10"/>
      <c r="I379" s="10"/>
      <c r="J379" s="10">
        <v>75.3</v>
      </c>
      <c r="K379" s="10">
        <f>L379+M379+N379</f>
        <v>75.3</v>
      </c>
      <c r="L379" s="10"/>
      <c r="M379" s="10"/>
      <c r="N379" s="10">
        <v>75.3</v>
      </c>
      <c r="O379" s="10">
        <f>P379+Q379+R379</f>
        <v>75.3</v>
      </c>
      <c r="P379" s="82"/>
      <c r="Q379" s="82"/>
      <c r="R379" s="82">
        <v>75.3</v>
      </c>
    </row>
    <row r="380" spans="1:18" ht="56.25">
      <c r="A380" s="42" t="s">
        <v>653</v>
      </c>
      <c r="B380" s="29">
        <v>546</v>
      </c>
      <c r="C380" s="15" t="s">
        <v>120</v>
      </c>
      <c r="D380" s="15" t="s">
        <v>121</v>
      </c>
      <c r="E380" s="29" t="s">
        <v>344</v>
      </c>
      <c r="F380" s="15"/>
      <c r="G380" s="10">
        <f>G381</f>
        <v>8</v>
      </c>
      <c r="H380" s="10">
        <f aca="true" t="shared" si="189" ref="H380:R380">H381</f>
        <v>0</v>
      </c>
      <c r="I380" s="10">
        <f t="shared" si="189"/>
        <v>0</v>
      </c>
      <c r="J380" s="10">
        <f t="shared" si="189"/>
        <v>8</v>
      </c>
      <c r="K380" s="10">
        <f t="shared" si="189"/>
        <v>8</v>
      </c>
      <c r="L380" s="10">
        <f t="shared" si="189"/>
        <v>0</v>
      </c>
      <c r="M380" s="10">
        <f t="shared" si="189"/>
        <v>0</v>
      </c>
      <c r="N380" s="10">
        <f t="shared" si="189"/>
        <v>8</v>
      </c>
      <c r="O380" s="10">
        <f t="shared" si="189"/>
        <v>8</v>
      </c>
      <c r="P380" s="10">
        <f t="shared" si="189"/>
        <v>0</v>
      </c>
      <c r="Q380" s="10">
        <f t="shared" si="189"/>
        <v>0</v>
      </c>
      <c r="R380" s="10">
        <f t="shared" si="189"/>
        <v>8</v>
      </c>
    </row>
    <row r="381" spans="1:18" ht="37.5">
      <c r="A381" s="42" t="s">
        <v>92</v>
      </c>
      <c r="B381" s="29">
        <v>546</v>
      </c>
      <c r="C381" s="15" t="s">
        <v>120</v>
      </c>
      <c r="D381" s="15" t="s">
        <v>121</v>
      </c>
      <c r="E381" s="29" t="s">
        <v>344</v>
      </c>
      <c r="F381" s="15" t="s">
        <v>177</v>
      </c>
      <c r="G381" s="10">
        <f>H381+I380+J381</f>
        <v>8</v>
      </c>
      <c r="H381" s="10"/>
      <c r="I381" s="10"/>
      <c r="J381" s="10">
        <v>8</v>
      </c>
      <c r="K381" s="10">
        <f>L381+M381+N381</f>
        <v>8</v>
      </c>
      <c r="L381" s="10"/>
      <c r="M381" s="10"/>
      <c r="N381" s="10">
        <v>8</v>
      </c>
      <c r="O381" s="10">
        <f>P381+Q381+R381</f>
        <v>8</v>
      </c>
      <c r="P381" s="18"/>
      <c r="Q381" s="18"/>
      <c r="R381" s="18">
        <v>8</v>
      </c>
    </row>
    <row r="382" spans="1:18" ht="37.5">
      <c r="A382" s="42" t="s">
        <v>231</v>
      </c>
      <c r="B382" s="29">
        <v>546</v>
      </c>
      <c r="C382" s="15" t="s">
        <v>120</v>
      </c>
      <c r="D382" s="15" t="s">
        <v>121</v>
      </c>
      <c r="E382" s="29" t="s">
        <v>66</v>
      </c>
      <c r="F382" s="15"/>
      <c r="G382" s="10">
        <f>G383+G385</f>
        <v>299.4</v>
      </c>
      <c r="H382" s="10">
        <f aca="true" t="shared" si="190" ref="H382:O382">H383+H385</f>
        <v>0</v>
      </c>
      <c r="I382" s="10">
        <f t="shared" si="190"/>
        <v>299.4</v>
      </c>
      <c r="J382" s="10">
        <f t="shared" si="190"/>
        <v>0</v>
      </c>
      <c r="K382" s="10">
        <f t="shared" si="190"/>
        <v>225</v>
      </c>
      <c r="L382" s="10">
        <f t="shared" si="190"/>
        <v>0</v>
      </c>
      <c r="M382" s="10">
        <f t="shared" si="190"/>
        <v>225</v>
      </c>
      <c r="N382" s="10">
        <f t="shared" si="190"/>
        <v>0</v>
      </c>
      <c r="O382" s="10">
        <f t="shared" si="190"/>
        <v>225</v>
      </c>
      <c r="P382" s="10">
        <f aca="true" t="shared" si="191" ref="H382:R383">P383</f>
        <v>0</v>
      </c>
      <c r="Q382" s="10">
        <f t="shared" si="191"/>
        <v>225</v>
      </c>
      <c r="R382" s="10">
        <f t="shared" si="191"/>
        <v>0</v>
      </c>
    </row>
    <row r="383" spans="1:18" ht="137.25" customHeight="1">
      <c r="A383" s="42" t="s">
        <v>634</v>
      </c>
      <c r="B383" s="29">
        <v>546</v>
      </c>
      <c r="C383" s="15" t="s">
        <v>120</v>
      </c>
      <c r="D383" s="15" t="s">
        <v>121</v>
      </c>
      <c r="E383" s="29" t="s">
        <v>69</v>
      </c>
      <c r="F383" s="15"/>
      <c r="G383" s="10">
        <f>G384</f>
        <v>225</v>
      </c>
      <c r="H383" s="10">
        <f t="shared" si="191"/>
        <v>0</v>
      </c>
      <c r="I383" s="10">
        <f t="shared" si="191"/>
        <v>225</v>
      </c>
      <c r="J383" s="10">
        <f t="shared" si="191"/>
        <v>0</v>
      </c>
      <c r="K383" s="10">
        <f t="shared" si="191"/>
        <v>225</v>
      </c>
      <c r="L383" s="10">
        <f t="shared" si="191"/>
        <v>0</v>
      </c>
      <c r="M383" s="10">
        <f t="shared" si="191"/>
        <v>225</v>
      </c>
      <c r="N383" s="10">
        <f t="shared" si="191"/>
        <v>0</v>
      </c>
      <c r="O383" s="10">
        <f t="shared" si="191"/>
        <v>225</v>
      </c>
      <c r="P383" s="10">
        <f t="shared" si="191"/>
        <v>0</v>
      </c>
      <c r="Q383" s="10">
        <f t="shared" si="191"/>
        <v>225</v>
      </c>
      <c r="R383" s="10">
        <f t="shared" si="191"/>
        <v>0</v>
      </c>
    </row>
    <row r="384" spans="1:18" ht="18.75">
      <c r="A384" s="42" t="s">
        <v>225</v>
      </c>
      <c r="B384" s="29">
        <v>546</v>
      </c>
      <c r="C384" s="15" t="s">
        <v>120</v>
      </c>
      <c r="D384" s="15" t="s">
        <v>121</v>
      </c>
      <c r="E384" s="29" t="s">
        <v>69</v>
      </c>
      <c r="F384" s="15" t="s">
        <v>224</v>
      </c>
      <c r="G384" s="10">
        <f>H384+I384+J384</f>
        <v>225</v>
      </c>
      <c r="H384" s="10"/>
      <c r="I384" s="10">
        <v>225</v>
      </c>
      <c r="J384" s="10"/>
      <c r="K384" s="10">
        <f>L384+M384+N384</f>
        <v>225</v>
      </c>
      <c r="L384" s="10"/>
      <c r="M384" s="10">
        <v>225</v>
      </c>
      <c r="N384" s="10"/>
      <c r="O384" s="10">
        <f>P384+Q384+R384</f>
        <v>225</v>
      </c>
      <c r="P384" s="10"/>
      <c r="Q384" s="10">
        <v>225</v>
      </c>
      <c r="R384" s="82"/>
    </row>
    <row r="385" spans="1:18" ht="136.5" customHeight="1">
      <c r="A385" s="42" t="s">
        <v>657</v>
      </c>
      <c r="B385" s="35">
        <v>546</v>
      </c>
      <c r="C385" s="15" t="s">
        <v>120</v>
      </c>
      <c r="D385" s="15" t="s">
        <v>121</v>
      </c>
      <c r="E385" s="29" t="s">
        <v>656</v>
      </c>
      <c r="F385" s="15"/>
      <c r="G385" s="10">
        <f>G386</f>
        <v>74.4</v>
      </c>
      <c r="H385" s="10">
        <f aca="true" t="shared" si="192" ref="H385:O385">H386</f>
        <v>0</v>
      </c>
      <c r="I385" s="10">
        <f t="shared" si="192"/>
        <v>74.4</v>
      </c>
      <c r="J385" s="10">
        <f t="shared" si="192"/>
        <v>0</v>
      </c>
      <c r="K385" s="10">
        <f t="shared" si="192"/>
        <v>0</v>
      </c>
      <c r="L385" s="10">
        <f t="shared" si="192"/>
        <v>0</v>
      </c>
      <c r="M385" s="10">
        <f t="shared" si="192"/>
        <v>0</v>
      </c>
      <c r="N385" s="10">
        <f t="shared" si="192"/>
        <v>0</v>
      </c>
      <c r="O385" s="10">
        <f t="shared" si="192"/>
        <v>0</v>
      </c>
      <c r="P385" s="10"/>
      <c r="Q385" s="10"/>
      <c r="R385" s="82"/>
    </row>
    <row r="386" spans="1:18" ht="18.75">
      <c r="A386" s="42" t="s">
        <v>225</v>
      </c>
      <c r="B386" s="55">
        <v>546</v>
      </c>
      <c r="C386" s="15" t="s">
        <v>120</v>
      </c>
      <c r="D386" s="15" t="s">
        <v>121</v>
      </c>
      <c r="E386" s="29" t="s">
        <v>656</v>
      </c>
      <c r="F386" s="15" t="s">
        <v>224</v>
      </c>
      <c r="G386" s="10">
        <v>74.4</v>
      </c>
      <c r="H386" s="10"/>
      <c r="I386" s="10">
        <v>74.4</v>
      </c>
      <c r="J386" s="10"/>
      <c r="K386" s="10">
        <v>0</v>
      </c>
      <c r="L386" s="10"/>
      <c r="M386" s="10"/>
      <c r="N386" s="10"/>
      <c r="O386" s="10">
        <v>0</v>
      </c>
      <c r="P386" s="10"/>
      <c r="Q386" s="10"/>
      <c r="R386" s="82"/>
    </row>
    <row r="387" spans="1:18" ht="18.75">
      <c r="A387" s="42" t="s">
        <v>209</v>
      </c>
      <c r="B387" s="29">
        <v>546</v>
      </c>
      <c r="C387" s="15" t="s">
        <v>120</v>
      </c>
      <c r="D387" s="15" t="s">
        <v>121</v>
      </c>
      <c r="E387" s="39" t="s">
        <v>240</v>
      </c>
      <c r="F387" s="15"/>
      <c r="G387" s="10">
        <f>G388+G392</f>
        <v>29334.799999999996</v>
      </c>
      <c r="H387" s="10">
        <f aca="true" t="shared" si="193" ref="H387:R387">H388+H392</f>
        <v>0</v>
      </c>
      <c r="I387" s="10">
        <f t="shared" si="193"/>
        <v>29334.799999999996</v>
      </c>
      <c r="J387" s="10">
        <f t="shared" si="193"/>
        <v>0</v>
      </c>
      <c r="K387" s="10">
        <f t="shared" si="193"/>
        <v>26363.9</v>
      </c>
      <c r="L387" s="10">
        <f t="shared" si="193"/>
        <v>0</v>
      </c>
      <c r="M387" s="10">
        <f t="shared" si="193"/>
        <v>26363.9</v>
      </c>
      <c r="N387" s="10">
        <f t="shared" si="193"/>
        <v>0</v>
      </c>
      <c r="O387" s="10">
        <f t="shared" si="193"/>
        <v>26363.9</v>
      </c>
      <c r="P387" s="10">
        <f t="shared" si="193"/>
        <v>0</v>
      </c>
      <c r="Q387" s="10">
        <f t="shared" si="193"/>
        <v>26363.9</v>
      </c>
      <c r="R387" s="10">
        <f t="shared" si="193"/>
        <v>0</v>
      </c>
    </row>
    <row r="388" spans="1:18" ht="30.75" customHeight="1">
      <c r="A388" s="42" t="s">
        <v>188</v>
      </c>
      <c r="B388" s="29">
        <v>546</v>
      </c>
      <c r="C388" s="15" t="s">
        <v>120</v>
      </c>
      <c r="D388" s="15" t="s">
        <v>121</v>
      </c>
      <c r="E388" s="29" t="s">
        <v>241</v>
      </c>
      <c r="F388" s="15"/>
      <c r="G388" s="10">
        <f>G389+G390+G391</f>
        <v>23432.799999999996</v>
      </c>
      <c r="H388" s="10">
        <f aca="true" t="shared" si="194" ref="H388:R388">H389+H390+H391</f>
        <v>0</v>
      </c>
      <c r="I388" s="10">
        <f t="shared" si="194"/>
        <v>23432.799999999996</v>
      </c>
      <c r="J388" s="10">
        <f t="shared" si="194"/>
        <v>0</v>
      </c>
      <c r="K388" s="10">
        <f t="shared" si="194"/>
        <v>21296.7</v>
      </c>
      <c r="L388" s="10">
        <f t="shared" si="194"/>
        <v>0</v>
      </c>
      <c r="M388" s="10">
        <f t="shared" si="194"/>
        <v>21296.7</v>
      </c>
      <c r="N388" s="10">
        <f t="shared" si="194"/>
        <v>0</v>
      </c>
      <c r="O388" s="10">
        <f t="shared" si="194"/>
        <v>21296.7</v>
      </c>
      <c r="P388" s="10">
        <f t="shared" si="194"/>
        <v>0</v>
      </c>
      <c r="Q388" s="10">
        <f t="shared" si="194"/>
        <v>21296.7</v>
      </c>
      <c r="R388" s="10">
        <f t="shared" si="194"/>
        <v>0</v>
      </c>
    </row>
    <row r="389" spans="1:18" ht="25.5" customHeight="1">
      <c r="A389" s="42" t="s">
        <v>173</v>
      </c>
      <c r="B389" s="29">
        <v>546</v>
      </c>
      <c r="C389" s="15" t="s">
        <v>120</v>
      </c>
      <c r="D389" s="15" t="s">
        <v>121</v>
      </c>
      <c r="E389" s="29" t="s">
        <v>241</v>
      </c>
      <c r="F389" s="15" t="s">
        <v>174</v>
      </c>
      <c r="G389" s="10">
        <f>H389+I389+J389</f>
        <v>18414.399999999998</v>
      </c>
      <c r="H389" s="10"/>
      <c r="I389" s="10">
        <f>17936.3+88+56.6+270.7+62.8</f>
        <v>18414.399999999998</v>
      </c>
      <c r="J389" s="10"/>
      <c r="K389" s="10">
        <f>M389+N389</f>
        <v>17164.7</v>
      </c>
      <c r="L389" s="10"/>
      <c r="M389" s="10">
        <v>17164.7</v>
      </c>
      <c r="N389" s="10"/>
      <c r="O389" s="10">
        <f>Q389+R389</f>
        <v>17164.7</v>
      </c>
      <c r="P389" s="82"/>
      <c r="Q389" s="10">
        <v>17164.7</v>
      </c>
      <c r="R389" s="82"/>
    </row>
    <row r="390" spans="1:18" ht="37.5">
      <c r="A390" s="42" t="s">
        <v>92</v>
      </c>
      <c r="B390" s="29">
        <v>546</v>
      </c>
      <c r="C390" s="15" t="s">
        <v>120</v>
      </c>
      <c r="D390" s="15" t="s">
        <v>121</v>
      </c>
      <c r="E390" s="29" t="s">
        <v>241</v>
      </c>
      <c r="F390" s="15" t="s">
        <v>177</v>
      </c>
      <c r="G390" s="10">
        <f>H390+I390+J390</f>
        <v>4918.4</v>
      </c>
      <c r="H390" s="10"/>
      <c r="I390" s="10">
        <f>4532+400-13.6</f>
        <v>4918.4</v>
      </c>
      <c r="J390" s="10"/>
      <c r="K390" s="10">
        <f>M390+N390</f>
        <v>4032</v>
      </c>
      <c r="L390" s="10"/>
      <c r="M390" s="10">
        <v>4032</v>
      </c>
      <c r="N390" s="10"/>
      <c r="O390" s="10">
        <f>Q390+R390</f>
        <v>4032</v>
      </c>
      <c r="P390" s="82"/>
      <c r="Q390" s="10">
        <v>4032</v>
      </c>
      <c r="R390" s="82"/>
    </row>
    <row r="391" spans="1:18" ht="18.75">
      <c r="A391" s="42" t="s">
        <v>175</v>
      </c>
      <c r="B391" s="29">
        <v>546</v>
      </c>
      <c r="C391" s="15" t="s">
        <v>120</v>
      </c>
      <c r="D391" s="15" t="s">
        <v>121</v>
      </c>
      <c r="E391" s="29" t="s">
        <v>241</v>
      </c>
      <c r="F391" s="15" t="s">
        <v>178</v>
      </c>
      <c r="G391" s="10">
        <f>H391+I391+J391</f>
        <v>100</v>
      </c>
      <c r="H391" s="10"/>
      <c r="I391" s="10">
        <v>100</v>
      </c>
      <c r="J391" s="10"/>
      <c r="K391" s="10">
        <f>M391+N391</f>
        <v>100</v>
      </c>
      <c r="L391" s="10"/>
      <c r="M391" s="10">
        <v>100</v>
      </c>
      <c r="N391" s="10"/>
      <c r="O391" s="10">
        <f>Q391+R391</f>
        <v>100</v>
      </c>
      <c r="P391" s="82"/>
      <c r="Q391" s="10">
        <v>100</v>
      </c>
      <c r="R391" s="82"/>
    </row>
    <row r="392" spans="1:18" ht="56.25">
      <c r="A392" s="44" t="s">
        <v>455</v>
      </c>
      <c r="B392" s="29">
        <v>546</v>
      </c>
      <c r="C392" s="15" t="s">
        <v>120</v>
      </c>
      <c r="D392" s="15" t="s">
        <v>121</v>
      </c>
      <c r="E392" s="29" t="s">
        <v>468</v>
      </c>
      <c r="F392" s="15"/>
      <c r="G392" s="10">
        <f>G393</f>
        <v>5902</v>
      </c>
      <c r="H392" s="10">
        <f aca="true" t="shared" si="195" ref="H392:R392">H393</f>
        <v>0</v>
      </c>
      <c r="I392" s="10">
        <f t="shared" si="195"/>
        <v>5902</v>
      </c>
      <c r="J392" s="10">
        <f t="shared" si="195"/>
        <v>0</v>
      </c>
      <c r="K392" s="10">
        <f t="shared" si="195"/>
        <v>5067.2</v>
      </c>
      <c r="L392" s="10">
        <f t="shared" si="195"/>
        <v>0</v>
      </c>
      <c r="M392" s="10">
        <f t="shared" si="195"/>
        <v>5067.2</v>
      </c>
      <c r="N392" s="10">
        <f t="shared" si="195"/>
        <v>0</v>
      </c>
      <c r="O392" s="10">
        <f t="shared" si="195"/>
        <v>5067.2</v>
      </c>
      <c r="P392" s="10">
        <f t="shared" si="195"/>
        <v>0</v>
      </c>
      <c r="Q392" s="10">
        <f t="shared" si="195"/>
        <v>5067.2</v>
      </c>
      <c r="R392" s="10">
        <f t="shared" si="195"/>
        <v>0</v>
      </c>
    </row>
    <row r="393" spans="1:18" ht="25.5" customHeight="1">
      <c r="A393" s="42" t="s">
        <v>173</v>
      </c>
      <c r="B393" s="29">
        <v>546</v>
      </c>
      <c r="C393" s="15" t="s">
        <v>120</v>
      </c>
      <c r="D393" s="15" t="s">
        <v>121</v>
      </c>
      <c r="E393" s="29" t="s">
        <v>468</v>
      </c>
      <c r="F393" s="15" t="s">
        <v>174</v>
      </c>
      <c r="G393" s="10">
        <v>5902</v>
      </c>
      <c r="H393" s="10"/>
      <c r="I393" s="10">
        <v>5902</v>
      </c>
      <c r="J393" s="10"/>
      <c r="K393" s="10">
        <f>M393+N393</f>
        <v>5067.2</v>
      </c>
      <c r="L393" s="10"/>
      <c r="M393" s="10">
        <v>5067.2</v>
      </c>
      <c r="N393" s="10"/>
      <c r="O393" s="10">
        <f>Q393+R393</f>
        <v>5067.2</v>
      </c>
      <c r="P393" s="82"/>
      <c r="Q393" s="82">
        <v>5067.2</v>
      </c>
      <c r="R393" s="82"/>
    </row>
    <row r="394" spans="1:18" ht="18.75">
      <c r="A394" s="42" t="s">
        <v>166</v>
      </c>
      <c r="B394" s="29">
        <v>546</v>
      </c>
      <c r="C394" s="15" t="s">
        <v>120</v>
      </c>
      <c r="D394" s="15" t="s">
        <v>128</v>
      </c>
      <c r="E394" s="29"/>
      <c r="F394" s="15"/>
      <c r="G394" s="10">
        <f>G395</f>
        <v>9.6</v>
      </c>
      <c r="H394" s="10">
        <f aca="true" t="shared" si="196" ref="H394:R396">H395</f>
        <v>9.6</v>
      </c>
      <c r="I394" s="10">
        <f>I395</f>
        <v>0</v>
      </c>
      <c r="J394" s="10">
        <f t="shared" si="196"/>
        <v>0</v>
      </c>
      <c r="K394" s="10">
        <f t="shared" si="196"/>
        <v>28.4</v>
      </c>
      <c r="L394" s="10">
        <f t="shared" si="196"/>
        <v>28.4</v>
      </c>
      <c r="M394" s="10">
        <f t="shared" si="196"/>
        <v>0</v>
      </c>
      <c r="N394" s="10">
        <f t="shared" si="196"/>
        <v>0</v>
      </c>
      <c r="O394" s="10">
        <f t="shared" si="196"/>
        <v>3.9</v>
      </c>
      <c r="P394" s="10">
        <f t="shared" si="196"/>
        <v>3.9</v>
      </c>
      <c r="Q394" s="10">
        <f t="shared" si="196"/>
        <v>0</v>
      </c>
      <c r="R394" s="10">
        <f t="shared" si="196"/>
        <v>0</v>
      </c>
    </row>
    <row r="395" spans="1:18" ht="18.75">
      <c r="A395" s="42" t="s">
        <v>214</v>
      </c>
      <c r="B395" s="29">
        <v>546</v>
      </c>
      <c r="C395" s="15" t="s">
        <v>120</v>
      </c>
      <c r="D395" s="15" t="s">
        <v>128</v>
      </c>
      <c r="E395" s="29" t="s">
        <v>234</v>
      </c>
      <c r="F395" s="15"/>
      <c r="G395" s="10">
        <f>G396</f>
        <v>9.6</v>
      </c>
      <c r="H395" s="10">
        <f t="shared" si="196"/>
        <v>9.6</v>
      </c>
      <c r="I395" s="10">
        <f>I396</f>
        <v>0</v>
      </c>
      <c r="J395" s="10">
        <f t="shared" si="196"/>
        <v>0</v>
      </c>
      <c r="K395" s="10">
        <f t="shared" si="196"/>
        <v>28.4</v>
      </c>
      <c r="L395" s="10">
        <f t="shared" si="196"/>
        <v>28.4</v>
      </c>
      <c r="M395" s="10">
        <f t="shared" si="196"/>
        <v>0</v>
      </c>
      <c r="N395" s="10">
        <f t="shared" si="196"/>
        <v>0</v>
      </c>
      <c r="O395" s="10">
        <f t="shared" si="196"/>
        <v>3.9</v>
      </c>
      <c r="P395" s="10">
        <f t="shared" si="196"/>
        <v>3.9</v>
      </c>
      <c r="Q395" s="10">
        <f t="shared" si="196"/>
        <v>0</v>
      </c>
      <c r="R395" s="10">
        <f t="shared" si="196"/>
        <v>0</v>
      </c>
    </row>
    <row r="396" spans="1:18" ht="56.25">
      <c r="A396" s="42" t="s">
        <v>94</v>
      </c>
      <c r="B396" s="29">
        <v>546</v>
      </c>
      <c r="C396" s="15" t="s">
        <v>120</v>
      </c>
      <c r="D396" s="15" t="s">
        <v>128</v>
      </c>
      <c r="E396" s="29" t="s">
        <v>243</v>
      </c>
      <c r="F396" s="15"/>
      <c r="G396" s="10">
        <f>G397</f>
        <v>9.6</v>
      </c>
      <c r="H396" s="10">
        <f t="shared" si="196"/>
        <v>9.6</v>
      </c>
      <c r="I396" s="10">
        <f>I397</f>
        <v>0</v>
      </c>
      <c r="J396" s="10">
        <f t="shared" si="196"/>
        <v>0</v>
      </c>
      <c r="K396" s="10">
        <f t="shared" si="196"/>
        <v>28.4</v>
      </c>
      <c r="L396" s="10">
        <f t="shared" si="196"/>
        <v>28.4</v>
      </c>
      <c r="M396" s="10">
        <f t="shared" si="196"/>
        <v>0</v>
      </c>
      <c r="N396" s="10">
        <f t="shared" si="196"/>
        <v>0</v>
      </c>
      <c r="O396" s="10">
        <f t="shared" si="196"/>
        <v>3.9</v>
      </c>
      <c r="P396" s="10">
        <f t="shared" si="196"/>
        <v>3.9</v>
      </c>
      <c r="Q396" s="10">
        <f t="shared" si="196"/>
        <v>0</v>
      </c>
      <c r="R396" s="10">
        <f t="shared" si="196"/>
        <v>0</v>
      </c>
    </row>
    <row r="397" spans="1:18" ht="37.5">
      <c r="A397" s="42" t="s">
        <v>92</v>
      </c>
      <c r="B397" s="29">
        <v>546</v>
      </c>
      <c r="C397" s="15" t="s">
        <v>120</v>
      </c>
      <c r="D397" s="15" t="s">
        <v>128</v>
      </c>
      <c r="E397" s="29" t="s">
        <v>243</v>
      </c>
      <c r="F397" s="15" t="s">
        <v>177</v>
      </c>
      <c r="G397" s="10">
        <f>H397+I396+J397</f>
        <v>9.6</v>
      </c>
      <c r="H397" s="10">
        <v>9.6</v>
      </c>
      <c r="I397" s="10"/>
      <c r="J397" s="10"/>
      <c r="K397" s="10">
        <f>L397+M397+N397</f>
        <v>28.4</v>
      </c>
      <c r="L397" s="10">
        <v>28.4</v>
      </c>
      <c r="M397" s="10"/>
      <c r="N397" s="10"/>
      <c r="O397" s="10">
        <f>P397+Q397+R397</f>
        <v>3.9</v>
      </c>
      <c r="P397" s="18">
        <v>3.9</v>
      </c>
      <c r="Q397" s="18"/>
      <c r="R397" s="18"/>
    </row>
    <row r="398" spans="1:18" ht="18.75">
      <c r="A398" s="42" t="s">
        <v>122</v>
      </c>
      <c r="B398" s="29">
        <v>546</v>
      </c>
      <c r="C398" s="15" t="s">
        <v>120</v>
      </c>
      <c r="D398" s="15" t="s">
        <v>142</v>
      </c>
      <c r="E398" s="29"/>
      <c r="F398" s="15"/>
      <c r="G398" s="10">
        <f>G399</f>
        <v>5995</v>
      </c>
      <c r="H398" s="10">
        <f aca="true" t="shared" si="197" ref="H398:R400">H399</f>
        <v>0</v>
      </c>
      <c r="I398" s="10">
        <f t="shared" si="197"/>
        <v>5995</v>
      </c>
      <c r="J398" s="10">
        <f t="shared" si="197"/>
        <v>0</v>
      </c>
      <c r="K398" s="10">
        <f t="shared" si="197"/>
        <v>5000</v>
      </c>
      <c r="L398" s="10">
        <f t="shared" si="197"/>
        <v>0</v>
      </c>
      <c r="M398" s="10">
        <f t="shared" si="197"/>
        <v>5000</v>
      </c>
      <c r="N398" s="10">
        <f t="shared" si="197"/>
        <v>0</v>
      </c>
      <c r="O398" s="10">
        <f t="shared" si="197"/>
        <v>5000</v>
      </c>
      <c r="P398" s="10">
        <f t="shared" si="197"/>
        <v>0</v>
      </c>
      <c r="Q398" s="10">
        <f t="shared" si="197"/>
        <v>5000</v>
      </c>
      <c r="R398" s="10">
        <f t="shared" si="197"/>
        <v>0</v>
      </c>
    </row>
    <row r="399" spans="1:18" ht="18.75">
      <c r="A399" s="42" t="s">
        <v>338</v>
      </c>
      <c r="B399" s="29">
        <v>546</v>
      </c>
      <c r="C399" s="15" t="s">
        <v>120</v>
      </c>
      <c r="D399" s="15" t="s">
        <v>142</v>
      </c>
      <c r="E399" s="29" t="s">
        <v>244</v>
      </c>
      <c r="F399" s="15"/>
      <c r="G399" s="10">
        <f>G400</f>
        <v>5995</v>
      </c>
      <c r="H399" s="10">
        <f t="shared" si="197"/>
        <v>0</v>
      </c>
      <c r="I399" s="10">
        <f t="shared" si="197"/>
        <v>5995</v>
      </c>
      <c r="J399" s="10">
        <f t="shared" si="197"/>
        <v>0</v>
      </c>
      <c r="K399" s="10">
        <f t="shared" si="197"/>
        <v>5000</v>
      </c>
      <c r="L399" s="10">
        <f t="shared" si="197"/>
        <v>0</v>
      </c>
      <c r="M399" s="10">
        <f t="shared" si="197"/>
        <v>5000</v>
      </c>
      <c r="N399" s="10">
        <f t="shared" si="197"/>
        <v>0</v>
      </c>
      <c r="O399" s="10">
        <f t="shared" si="197"/>
        <v>5000</v>
      </c>
      <c r="P399" s="10">
        <f t="shared" si="197"/>
        <v>0</v>
      </c>
      <c r="Q399" s="10">
        <f t="shared" si="197"/>
        <v>5000</v>
      </c>
      <c r="R399" s="10">
        <f t="shared" si="197"/>
        <v>0</v>
      </c>
    </row>
    <row r="400" spans="1:18" ht="18.75">
      <c r="A400" s="42" t="s">
        <v>147</v>
      </c>
      <c r="B400" s="29">
        <v>546</v>
      </c>
      <c r="C400" s="15" t="s">
        <v>120</v>
      </c>
      <c r="D400" s="15" t="s">
        <v>142</v>
      </c>
      <c r="E400" s="29" t="s">
        <v>245</v>
      </c>
      <c r="F400" s="15"/>
      <c r="G400" s="10">
        <f>G401</f>
        <v>5995</v>
      </c>
      <c r="H400" s="10">
        <f t="shared" si="197"/>
        <v>0</v>
      </c>
      <c r="I400" s="10">
        <f t="shared" si="197"/>
        <v>5995</v>
      </c>
      <c r="J400" s="10">
        <f t="shared" si="197"/>
        <v>0</v>
      </c>
      <c r="K400" s="10">
        <f t="shared" si="197"/>
        <v>5000</v>
      </c>
      <c r="L400" s="10">
        <f t="shared" si="197"/>
        <v>0</v>
      </c>
      <c r="M400" s="10">
        <f t="shared" si="197"/>
        <v>5000</v>
      </c>
      <c r="N400" s="10">
        <f t="shared" si="197"/>
        <v>0</v>
      </c>
      <c r="O400" s="10">
        <f t="shared" si="197"/>
        <v>5000</v>
      </c>
      <c r="P400" s="10">
        <f t="shared" si="197"/>
        <v>0</v>
      </c>
      <c r="Q400" s="10">
        <f t="shared" si="197"/>
        <v>5000</v>
      </c>
      <c r="R400" s="10">
        <f t="shared" si="197"/>
        <v>0</v>
      </c>
    </row>
    <row r="401" spans="1:18" ht="18.75">
      <c r="A401" s="42" t="s">
        <v>182</v>
      </c>
      <c r="B401" s="29">
        <v>546</v>
      </c>
      <c r="C401" s="15" t="s">
        <v>120</v>
      </c>
      <c r="D401" s="15" t="s">
        <v>142</v>
      </c>
      <c r="E401" s="29" t="s">
        <v>245</v>
      </c>
      <c r="F401" s="15" t="s">
        <v>181</v>
      </c>
      <c r="G401" s="10">
        <v>5995</v>
      </c>
      <c r="H401" s="10"/>
      <c r="I401" s="10">
        <v>5995</v>
      </c>
      <c r="J401" s="10"/>
      <c r="K401" s="10">
        <f>L401+M401+N401</f>
        <v>5000</v>
      </c>
      <c r="L401" s="10"/>
      <c r="M401" s="10">
        <v>5000</v>
      </c>
      <c r="N401" s="10"/>
      <c r="O401" s="10">
        <f>P401+Q401+R401</f>
        <v>5000</v>
      </c>
      <c r="P401" s="82"/>
      <c r="Q401" s="82">
        <v>5000</v>
      </c>
      <c r="R401" s="82"/>
    </row>
    <row r="402" spans="1:18" ht="18.75">
      <c r="A402" s="42" t="s">
        <v>143</v>
      </c>
      <c r="B402" s="29">
        <v>546</v>
      </c>
      <c r="C402" s="15" t="s">
        <v>120</v>
      </c>
      <c r="D402" s="15" t="s">
        <v>157</v>
      </c>
      <c r="E402" s="29"/>
      <c r="F402" s="15"/>
      <c r="G402" s="10">
        <f>G403+G408+G420+G431+G438+G443+G416</f>
        <v>27996.300000000003</v>
      </c>
      <c r="H402" s="10">
        <f aca="true" t="shared" si="198" ref="H402:O402">H403+H408+H420+H431+H438+H443+H416</f>
        <v>10133.1</v>
      </c>
      <c r="I402" s="10">
        <f t="shared" si="198"/>
        <v>15789.500000000002</v>
      </c>
      <c r="J402" s="10">
        <f t="shared" si="198"/>
        <v>2073.7</v>
      </c>
      <c r="K402" s="10">
        <f t="shared" si="198"/>
        <v>21025.6</v>
      </c>
      <c r="L402" s="10">
        <f t="shared" si="198"/>
        <v>4951.8</v>
      </c>
      <c r="M402" s="10">
        <f t="shared" si="198"/>
        <v>14000.1</v>
      </c>
      <c r="N402" s="10">
        <f t="shared" si="198"/>
        <v>2073.7</v>
      </c>
      <c r="O402" s="10">
        <f t="shared" si="198"/>
        <v>21025.6</v>
      </c>
      <c r="P402" s="10">
        <f>P403+P408+P420+P431+P438+P443</f>
        <v>4951.8</v>
      </c>
      <c r="Q402" s="10">
        <f>Q403+Q408+Q420+Q431+Q438+Q443</f>
        <v>14000.1</v>
      </c>
      <c r="R402" s="10">
        <f>R403+R408+R420+R431+R438+R443</f>
        <v>2073.7</v>
      </c>
    </row>
    <row r="403" spans="1:18" ht="56.25">
      <c r="A403" s="42" t="s">
        <v>538</v>
      </c>
      <c r="B403" s="29">
        <v>546</v>
      </c>
      <c r="C403" s="15" t="s">
        <v>120</v>
      </c>
      <c r="D403" s="15" t="s">
        <v>157</v>
      </c>
      <c r="E403" s="29" t="s">
        <v>246</v>
      </c>
      <c r="F403" s="15"/>
      <c r="G403" s="10">
        <f>G404</f>
        <v>0</v>
      </c>
      <c r="H403" s="10">
        <f aca="true" t="shared" si="199" ref="H403:R406">H404</f>
        <v>0</v>
      </c>
      <c r="I403" s="10">
        <f t="shared" si="199"/>
        <v>0</v>
      </c>
      <c r="J403" s="10">
        <f t="shared" si="199"/>
        <v>0</v>
      </c>
      <c r="K403" s="10">
        <f t="shared" si="199"/>
        <v>2.5</v>
      </c>
      <c r="L403" s="10">
        <f t="shared" si="199"/>
        <v>0</v>
      </c>
      <c r="M403" s="10">
        <f t="shared" si="199"/>
        <v>2.5</v>
      </c>
      <c r="N403" s="10">
        <f t="shared" si="199"/>
        <v>0</v>
      </c>
      <c r="O403" s="10">
        <f t="shared" si="199"/>
        <v>2.5</v>
      </c>
      <c r="P403" s="10">
        <f t="shared" si="199"/>
        <v>0</v>
      </c>
      <c r="Q403" s="10">
        <f t="shared" si="199"/>
        <v>2.5</v>
      </c>
      <c r="R403" s="10">
        <f t="shared" si="199"/>
        <v>0</v>
      </c>
    </row>
    <row r="404" spans="1:18" ht="37.5">
      <c r="A404" s="42" t="s">
        <v>411</v>
      </c>
      <c r="B404" s="29">
        <v>546</v>
      </c>
      <c r="C404" s="15" t="s">
        <v>120</v>
      </c>
      <c r="D404" s="15" t="s">
        <v>157</v>
      </c>
      <c r="E404" s="29" t="s">
        <v>63</v>
      </c>
      <c r="F404" s="15"/>
      <c r="G404" s="10">
        <f>G405</f>
        <v>0</v>
      </c>
      <c r="H404" s="10">
        <f t="shared" si="199"/>
        <v>0</v>
      </c>
      <c r="I404" s="10">
        <f t="shared" si="199"/>
        <v>0</v>
      </c>
      <c r="J404" s="10">
        <f t="shared" si="199"/>
        <v>0</v>
      </c>
      <c r="K404" s="10">
        <f t="shared" si="199"/>
        <v>2.5</v>
      </c>
      <c r="L404" s="10">
        <f t="shared" si="199"/>
        <v>0</v>
      </c>
      <c r="M404" s="10">
        <f t="shared" si="199"/>
        <v>2.5</v>
      </c>
      <c r="N404" s="10">
        <f t="shared" si="199"/>
        <v>0</v>
      </c>
      <c r="O404" s="10">
        <f t="shared" si="199"/>
        <v>2.5</v>
      </c>
      <c r="P404" s="10">
        <f t="shared" si="199"/>
        <v>0</v>
      </c>
      <c r="Q404" s="10">
        <f t="shared" si="199"/>
        <v>2.5</v>
      </c>
      <c r="R404" s="10">
        <f t="shared" si="199"/>
        <v>0</v>
      </c>
    </row>
    <row r="405" spans="1:18" ht="78.75" customHeight="1">
      <c r="A405" s="42" t="s">
        <v>64</v>
      </c>
      <c r="B405" s="29">
        <v>546</v>
      </c>
      <c r="C405" s="15" t="s">
        <v>120</v>
      </c>
      <c r="D405" s="15" t="s">
        <v>157</v>
      </c>
      <c r="E405" s="29" t="s">
        <v>546</v>
      </c>
      <c r="F405" s="15"/>
      <c r="G405" s="10">
        <f>G406</f>
        <v>0</v>
      </c>
      <c r="H405" s="10">
        <f t="shared" si="199"/>
        <v>0</v>
      </c>
      <c r="I405" s="10">
        <f t="shared" si="199"/>
        <v>0</v>
      </c>
      <c r="J405" s="10">
        <f t="shared" si="199"/>
        <v>0</v>
      </c>
      <c r="K405" s="10">
        <f t="shared" si="199"/>
        <v>2.5</v>
      </c>
      <c r="L405" s="10">
        <f t="shared" si="199"/>
        <v>0</v>
      </c>
      <c r="M405" s="10">
        <f t="shared" si="199"/>
        <v>2.5</v>
      </c>
      <c r="N405" s="10">
        <f t="shared" si="199"/>
        <v>0</v>
      </c>
      <c r="O405" s="10">
        <f t="shared" si="199"/>
        <v>2.5</v>
      </c>
      <c r="P405" s="10">
        <f t="shared" si="199"/>
        <v>0</v>
      </c>
      <c r="Q405" s="10">
        <f t="shared" si="199"/>
        <v>2.5</v>
      </c>
      <c r="R405" s="10">
        <f t="shared" si="199"/>
        <v>0</v>
      </c>
    </row>
    <row r="406" spans="1:18" ht="18.75">
      <c r="A406" s="42" t="s">
        <v>211</v>
      </c>
      <c r="B406" s="29">
        <v>546</v>
      </c>
      <c r="C406" s="15" t="s">
        <v>120</v>
      </c>
      <c r="D406" s="15" t="s">
        <v>157</v>
      </c>
      <c r="E406" s="29" t="s">
        <v>547</v>
      </c>
      <c r="F406" s="15"/>
      <c r="G406" s="10">
        <f>G407</f>
        <v>0</v>
      </c>
      <c r="H406" s="10">
        <f t="shared" si="199"/>
        <v>0</v>
      </c>
      <c r="I406" s="10">
        <f t="shared" si="199"/>
        <v>0</v>
      </c>
      <c r="J406" s="10">
        <f t="shared" si="199"/>
        <v>0</v>
      </c>
      <c r="K406" s="10">
        <f t="shared" si="199"/>
        <v>2.5</v>
      </c>
      <c r="L406" s="10">
        <f t="shared" si="199"/>
        <v>0</v>
      </c>
      <c r="M406" s="10">
        <f t="shared" si="199"/>
        <v>2.5</v>
      </c>
      <c r="N406" s="10">
        <f t="shared" si="199"/>
        <v>0</v>
      </c>
      <c r="O406" s="10">
        <f t="shared" si="199"/>
        <v>2.5</v>
      </c>
      <c r="P406" s="10">
        <f t="shared" si="199"/>
        <v>0</v>
      </c>
      <c r="Q406" s="10">
        <f t="shared" si="199"/>
        <v>2.5</v>
      </c>
      <c r="R406" s="10">
        <f t="shared" si="199"/>
        <v>0</v>
      </c>
    </row>
    <row r="407" spans="1:18" ht="37.5">
      <c r="A407" s="42" t="s">
        <v>92</v>
      </c>
      <c r="B407" s="29">
        <v>546</v>
      </c>
      <c r="C407" s="15" t="s">
        <v>120</v>
      </c>
      <c r="D407" s="15" t="s">
        <v>157</v>
      </c>
      <c r="E407" s="29" t="s">
        <v>547</v>
      </c>
      <c r="F407" s="15" t="s">
        <v>177</v>
      </c>
      <c r="G407" s="10">
        <f>H407+I407+J407</f>
        <v>0</v>
      </c>
      <c r="H407" s="10"/>
      <c r="I407" s="10"/>
      <c r="J407" s="10"/>
      <c r="K407" s="10">
        <f>L407+M407+N407</f>
        <v>2.5</v>
      </c>
      <c r="L407" s="10"/>
      <c r="M407" s="10">
        <v>2.5</v>
      </c>
      <c r="N407" s="10"/>
      <c r="O407" s="10">
        <f>P407+Q407+R407</f>
        <v>2.5</v>
      </c>
      <c r="P407" s="82"/>
      <c r="Q407" s="82">
        <v>2.5</v>
      </c>
      <c r="R407" s="82"/>
    </row>
    <row r="408" spans="1:18" ht="37.5">
      <c r="A408" s="42" t="s">
        <v>503</v>
      </c>
      <c r="B408" s="29">
        <v>546</v>
      </c>
      <c r="C408" s="15" t="s">
        <v>120</v>
      </c>
      <c r="D408" s="15" t="s">
        <v>157</v>
      </c>
      <c r="E408" s="29" t="s">
        <v>247</v>
      </c>
      <c r="F408" s="29"/>
      <c r="G408" s="10">
        <f>G409</f>
        <v>20</v>
      </c>
      <c r="H408" s="10">
        <f aca="true" t="shared" si="200" ref="H408:R408">H409</f>
        <v>0</v>
      </c>
      <c r="I408" s="10">
        <f t="shared" si="200"/>
        <v>20</v>
      </c>
      <c r="J408" s="10">
        <f t="shared" si="200"/>
        <v>0</v>
      </c>
      <c r="K408" s="10">
        <f t="shared" si="200"/>
        <v>90</v>
      </c>
      <c r="L408" s="10">
        <f t="shared" si="200"/>
        <v>0</v>
      </c>
      <c r="M408" s="10">
        <f t="shared" si="200"/>
        <v>90</v>
      </c>
      <c r="N408" s="10">
        <f t="shared" si="200"/>
        <v>0</v>
      </c>
      <c r="O408" s="10">
        <f t="shared" si="200"/>
        <v>90</v>
      </c>
      <c r="P408" s="10">
        <f t="shared" si="200"/>
        <v>0</v>
      </c>
      <c r="Q408" s="10">
        <f t="shared" si="200"/>
        <v>90</v>
      </c>
      <c r="R408" s="10">
        <f t="shared" si="200"/>
        <v>0</v>
      </c>
    </row>
    <row r="409" spans="1:18" ht="56.25">
      <c r="A409" s="42" t="s">
        <v>504</v>
      </c>
      <c r="B409" s="29">
        <v>546</v>
      </c>
      <c r="C409" s="15" t="s">
        <v>120</v>
      </c>
      <c r="D409" s="15" t="s">
        <v>157</v>
      </c>
      <c r="E409" s="29" t="s">
        <v>311</v>
      </c>
      <c r="F409" s="29"/>
      <c r="G409" s="10">
        <f>G410+G413</f>
        <v>20</v>
      </c>
      <c r="H409" s="10">
        <f aca="true" t="shared" si="201" ref="H409:R409">H410+H413</f>
        <v>0</v>
      </c>
      <c r="I409" s="10">
        <f t="shared" si="201"/>
        <v>20</v>
      </c>
      <c r="J409" s="10">
        <f t="shared" si="201"/>
        <v>0</v>
      </c>
      <c r="K409" s="10">
        <f t="shared" si="201"/>
        <v>90</v>
      </c>
      <c r="L409" s="10">
        <f t="shared" si="201"/>
        <v>0</v>
      </c>
      <c r="M409" s="10">
        <f t="shared" si="201"/>
        <v>90</v>
      </c>
      <c r="N409" s="10">
        <f t="shared" si="201"/>
        <v>0</v>
      </c>
      <c r="O409" s="10">
        <f t="shared" si="201"/>
        <v>90</v>
      </c>
      <c r="P409" s="10">
        <f t="shared" si="201"/>
        <v>0</v>
      </c>
      <c r="Q409" s="10">
        <f t="shared" si="201"/>
        <v>90</v>
      </c>
      <c r="R409" s="10">
        <f t="shared" si="201"/>
        <v>0</v>
      </c>
    </row>
    <row r="410" spans="1:18" ht="37.5">
      <c r="A410" s="42" t="s">
        <v>32</v>
      </c>
      <c r="B410" s="29">
        <v>546</v>
      </c>
      <c r="C410" s="15" t="s">
        <v>120</v>
      </c>
      <c r="D410" s="15" t="s">
        <v>157</v>
      </c>
      <c r="E410" s="29" t="s">
        <v>314</v>
      </c>
      <c r="F410" s="29"/>
      <c r="G410" s="10">
        <f>G411</f>
        <v>10</v>
      </c>
      <c r="H410" s="10">
        <f aca="true" t="shared" si="202" ref="H410:R411">H411</f>
        <v>0</v>
      </c>
      <c r="I410" s="10">
        <f t="shared" si="202"/>
        <v>10</v>
      </c>
      <c r="J410" s="10">
        <f t="shared" si="202"/>
        <v>0</v>
      </c>
      <c r="K410" s="10">
        <f t="shared" si="202"/>
        <v>10</v>
      </c>
      <c r="L410" s="10">
        <f t="shared" si="202"/>
        <v>0</v>
      </c>
      <c r="M410" s="10">
        <f t="shared" si="202"/>
        <v>10</v>
      </c>
      <c r="N410" s="10">
        <f t="shared" si="202"/>
        <v>0</v>
      </c>
      <c r="O410" s="10">
        <f t="shared" si="202"/>
        <v>10</v>
      </c>
      <c r="P410" s="10">
        <f t="shared" si="202"/>
        <v>0</v>
      </c>
      <c r="Q410" s="10">
        <f t="shared" si="202"/>
        <v>10</v>
      </c>
      <c r="R410" s="10">
        <f t="shared" si="202"/>
        <v>0</v>
      </c>
    </row>
    <row r="411" spans="1:18" ht="59.25" customHeight="1">
      <c r="A411" s="42" t="s">
        <v>208</v>
      </c>
      <c r="B411" s="29">
        <v>546</v>
      </c>
      <c r="C411" s="15" t="s">
        <v>120</v>
      </c>
      <c r="D411" s="15" t="s">
        <v>157</v>
      </c>
      <c r="E411" s="29" t="s">
        <v>315</v>
      </c>
      <c r="F411" s="29"/>
      <c r="G411" s="10">
        <f>G412</f>
        <v>10</v>
      </c>
      <c r="H411" s="10">
        <f t="shared" si="202"/>
        <v>0</v>
      </c>
      <c r="I411" s="10">
        <f t="shared" si="202"/>
        <v>10</v>
      </c>
      <c r="J411" s="10">
        <f t="shared" si="202"/>
        <v>0</v>
      </c>
      <c r="K411" s="10">
        <f t="shared" si="202"/>
        <v>10</v>
      </c>
      <c r="L411" s="10">
        <f t="shared" si="202"/>
        <v>0</v>
      </c>
      <c r="M411" s="10">
        <f t="shared" si="202"/>
        <v>10</v>
      </c>
      <c r="N411" s="10">
        <f t="shared" si="202"/>
        <v>0</v>
      </c>
      <c r="O411" s="10">
        <f t="shared" si="202"/>
        <v>10</v>
      </c>
      <c r="P411" s="10">
        <f t="shared" si="202"/>
        <v>0</v>
      </c>
      <c r="Q411" s="10">
        <f t="shared" si="202"/>
        <v>10</v>
      </c>
      <c r="R411" s="10">
        <f t="shared" si="202"/>
        <v>0</v>
      </c>
    </row>
    <row r="412" spans="1:18" ht="37.5">
      <c r="A412" s="42" t="s">
        <v>92</v>
      </c>
      <c r="B412" s="29">
        <v>546</v>
      </c>
      <c r="C412" s="15" t="s">
        <v>120</v>
      </c>
      <c r="D412" s="15" t="s">
        <v>157</v>
      </c>
      <c r="E412" s="29" t="s">
        <v>315</v>
      </c>
      <c r="F412" s="29">
        <v>240</v>
      </c>
      <c r="G412" s="10">
        <f>H412+I412+J412</f>
        <v>10</v>
      </c>
      <c r="H412" s="10"/>
      <c r="I412" s="10">
        <v>10</v>
      </c>
      <c r="J412" s="10"/>
      <c r="K412" s="10">
        <f>L412+M412+N412</f>
        <v>10</v>
      </c>
      <c r="L412" s="10"/>
      <c r="M412" s="10">
        <v>10</v>
      </c>
      <c r="N412" s="10"/>
      <c r="O412" s="10">
        <f>P412+Q412+R412</f>
        <v>10</v>
      </c>
      <c r="P412" s="82"/>
      <c r="Q412" s="82">
        <v>10</v>
      </c>
      <c r="R412" s="82"/>
    </row>
    <row r="413" spans="1:18" ht="37.5">
      <c r="A413" s="42" t="s">
        <v>302</v>
      </c>
      <c r="B413" s="29">
        <v>546</v>
      </c>
      <c r="C413" s="15" t="s">
        <v>120</v>
      </c>
      <c r="D413" s="15" t="s">
        <v>157</v>
      </c>
      <c r="E413" s="29" t="s">
        <v>317</v>
      </c>
      <c r="F413" s="29"/>
      <c r="G413" s="10">
        <f>G414</f>
        <v>10</v>
      </c>
      <c r="H413" s="10">
        <f aca="true" t="shared" si="203" ref="H413:R414">H414</f>
        <v>0</v>
      </c>
      <c r="I413" s="10">
        <f t="shared" si="203"/>
        <v>10</v>
      </c>
      <c r="J413" s="10">
        <f t="shared" si="203"/>
        <v>0</v>
      </c>
      <c r="K413" s="10">
        <f t="shared" si="203"/>
        <v>80</v>
      </c>
      <c r="L413" s="10">
        <f t="shared" si="203"/>
        <v>0</v>
      </c>
      <c r="M413" s="10">
        <f t="shared" si="203"/>
        <v>80</v>
      </c>
      <c r="N413" s="10">
        <f t="shared" si="203"/>
        <v>0</v>
      </c>
      <c r="O413" s="10">
        <f t="shared" si="203"/>
        <v>80</v>
      </c>
      <c r="P413" s="10">
        <f t="shared" si="203"/>
        <v>0</v>
      </c>
      <c r="Q413" s="10">
        <f t="shared" si="203"/>
        <v>80</v>
      </c>
      <c r="R413" s="10">
        <f t="shared" si="203"/>
        <v>0</v>
      </c>
    </row>
    <row r="414" spans="1:18" ht="37.5">
      <c r="A414" s="42" t="s">
        <v>303</v>
      </c>
      <c r="B414" s="29">
        <v>546</v>
      </c>
      <c r="C414" s="15" t="s">
        <v>120</v>
      </c>
      <c r="D414" s="15" t="s">
        <v>157</v>
      </c>
      <c r="E414" s="29" t="s">
        <v>316</v>
      </c>
      <c r="F414" s="29"/>
      <c r="G414" s="10">
        <f>G415</f>
        <v>10</v>
      </c>
      <c r="H414" s="10">
        <f t="shared" si="203"/>
        <v>0</v>
      </c>
      <c r="I414" s="10">
        <f t="shared" si="203"/>
        <v>10</v>
      </c>
      <c r="J414" s="10">
        <f t="shared" si="203"/>
        <v>0</v>
      </c>
      <c r="K414" s="10">
        <f t="shared" si="203"/>
        <v>80</v>
      </c>
      <c r="L414" s="10">
        <f t="shared" si="203"/>
        <v>0</v>
      </c>
      <c r="M414" s="10">
        <f t="shared" si="203"/>
        <v>80</v>
      </c>
      <c r="N414" s="10">
        <f t="shared" si="203"/>
        <v>0</v>
      </c>
      <c r="O414" s="10">
        <f t="shared" si="203"/>
        <v>80</v>
      </c>
      <c r="P414" s="10">
        <f t="shared" si="203"/>
        <v>0</v>
      </c>
      <c r="Q414" s="10">
        <f t="shared" si="203"/>
        <v>80</v>
      </c>
      <c r="R414" s="10">
        <f t="shared" si="203"/>
        <v>0</v>
      </c>
    </row>
    <row r="415" spans="1:18" ht="37.5">
      <c r="A415" s="42" t="s">
        <v>92</v>
      </c>
      <c r="B415" s="29">
        <v>546</v>
      </c>
      <c r="C415" s="15" t="s">
        <v>120</v>
      </c>
      <c r="D415" s="15" t="s">
        <v>157</v>
      </c>
      <c r="E415" s="29" t="s">
        <v>316</v>
      </c>
      <c r="F415" s="29">
        <v>240</v>
      </c>
      <c r="G415" s="10">
        <v>10</v>
      </c>
      <c r="H415" s="10"/>
      <c r="I415" s="10">
        <v>10</v>
      </c>
      <c r="J415" s="10"/>
      <c r="K415" s="10">
        <f>L415+M415+N415</f>
        <v>80</v>
      </c>
      <c r="L415" s="10"/>
      <c r="M415" s="10">
        <v>80</v>
      </c>
      <c r="N415" s="10"/>
      <c r="O415" s="10">
        <f>P415+Q415+R415</f>
        <v>80</v>
      </c>
      <c r="P415" s="82"/>
      <c r="Q415" s="82">
        <v>80</v>
      </c>
      <c r="R415" s="82"/>
    </row>
    <row r="416" spans="1:18" ht="37.5">
      <c r="A416" s="42" t="s">
        <v>495</v>
      </c>
      <c r="B416" s="29">
        <v>546</v>
      </c>
      <c r="C416" s="15" t="s">
        <v>120</v>
      </c>
      <c r="D416" s="15" t="s">
        <v>157</v>
      </c>
      <c r="E416" s="15" t="s">
        <v>254</v>
      </c>
      <c r="F416" s="29"/>
      <c r="G416" s="10">
        <f>G417</f>
        <v>4.2</v>
      </c>
      <c r="H416" s="10">
        <f aca="true" t="shared" si="204" ref="H416:O418">H417</f>
        <v>0</v>
      </c>
      <c r="I416" s="10">
        <f t="shared" si="204"/>
        <v>4.2</v>
      </c>
      <c r="J416" s="10">
        <f t="shared" si="204"/>
        <v>0</v>
      </c>
      <c r="K416" s="10">
        <f t="shared" si="204"/>
        <v>0</v>
      </c>
      <c r="L416" s="10">
        <f t="shared" si="204"/>
        <v>0</v>
      </c>
      <c r="M416" s="10">
        <f t="shared" si="204"/>
        <v>0</v>
      </c>
      <c r="N416" s="10">
        <f t="shared" si="204"/>
        <v>0</v>
      </c>
      <c r="O416" s="10">
        <f t="shared" si="204"/>
        <v>0</v>
      </c>
      <c r="P416" s="82"/>
      <c r="Q416" s="82"/>
      <c r="R416" s="82"/>
    </row>
    <row r="417" spans="1:18" ht="37.5">
      <c r="A417" s="42" t="s">
        <v>31</v>
      </c>
      <c r="B417" s="29">
        <v>546</v>
      </c>
      <c r="C417" s="15" t="s">
        <v>120</v>
      </c>
      <c r="D417" s="15" t="s">
        <v>157</v>
      </c>
      <c r="E417" s="15" t="s">
        <v>258</v>
      </c>
      <c r="F417" s="29"/>
      <c r="G417" s="10">
        <f>G418</f>
        <v>4.2</v>
      </c>
      <c r="H417" s="10">
        <f t="shared" si="204"/>
        <v>0</v>
      </c>
      <c r="I417" s="10">
        <f t="shared" si="204"/>
        <v>4.2</v>
      </c>
      <c r="J417" s="10">
        <f t="shared" si="204"/>
        <v>0</v>
      </c>
      <c r="K417" s="10">
        <f t="shared" si="204"/>
        <v>0</v>
      </c>
      <c r="L417" s="10">
        <f t="shared" si="204"/>
        <v>0</v>
      </c>
      <c r="M417" s="10">
        <f t="shared" si="204"/>
        <v>0</v>
      </c>
      <c r="N417" s="10">
        <f t="shared" si="204"/>
        <v>0</v>
      </c>
      <c r="O417" s="10">
        <f t="shared" si="204"/>
        <v>0</v>
      </c>
      <c r="P417" s="82"/>
      <c r="Q417" s="82"/>
      <c r="R417" s="82"/>
    </row>
    <row r="418" spans="1:18" ht="18.75">
      <c r="A418" s="42" t="s">
        <v>179</v>
      </c>
      <c r="B418" s="29">
        <v>546</v>
      </c>
      <c r="C418" s="15" t="s">
        <v>120</v>
      </c>
      <c r="D418" s="15" t="s">
        <v>157</v>
      </c>
      <c r="E418" s="15" t="s">
        <v>259</v>
      </c>
      <c r="F418" s="29"/>
      <c r="G418" s="10">
        <f>G419</f>
        <v>4.2</v>
      </c>
      <c r="H418" s="10">
        <f t="shared" si="204"/>
        <v>0</v>
      </c>
      <c r="I418" s="10">
        <f t="shared" si="204"/>
        <v>4.2</v>
      </c>
      <c r="J418" s="10">
        <f t="shared" si="204"/>
        <v>0</v>
      </c>
      <c r="K418" s="10">
        <f t="shared" si="204"/>
        <v>0</v>
      </c>
      <c r="L418" s="10">
        <f t="shared" si="204"/>
        <v>0</v>
      </c>
      <c r="M418" s="10">
        <f t="shared" si="204"/>
        <v>0</v>
      </c>
      <c r="N418" s="10">
        <f t="shared" si="204"/>
        <v>0</v>
      </c>
      <c r="O418" s="10">
        <f t="shared" si="204"/>
        <v>0</v>
      </c>
      <c r="P418" s="82"/>
      <c r="Q418" s="82"/>
      <c r="R418" s="82"/>
    </row>
    <row r="419" spans="1:18" ht="37.5">
      <c r="A419" s="42" t="s">
        <v>92</v>
      </c>
      <c r="B419" s="29">
        <v>546</v>
      </c>
      <c r="C419" s="15" t="s">
        <v>120</v>
      </c>
      <c r="D419" s="15" t="s">
        <v>157</v>
      </c>
      <c r="E419" s="15" t="s">
        <v>259</v>
      </c>
      <c r="F419" s="29">
        <v>240</v>
      </c>
      <c r="G419" s="10">
        <f>H419+I419+J419</f>
        <v>4.2</v>
      </c>
      <c r="H419" s="10"/>
      <c r="I419" s="10">
        <v>4.2</v>
      </c>
      <c r="J419" s="10"/>
      <c r="K419" s="10"/>
      <c r="L419" s="10"/>
      <c r="M419" s="10"/>
      <c r="N419" s="10"/>
      <c r="O419" s="10"/>
      <c r="P419" s="82"/>
      <c r="Q419" s="82"/>
      <c r="R419" s="82"/>
    </row>
    <row r="420" spans="1:18" ht="48" customHeight="1">
      <c r="A420" s="42" t="s">
        <v>483</v>
      </c>
      <c r="B420" s="29">
        <v>546</v>
      </c>
      <c r="C420" s="15" t="s">
        <v>120</v>
      </c>
      <c r="D420" s="15" t="s">
        <v>157</v>
      </c>
      <c r="E420" s="29" t="s">
        <v>277</v>
      </c>
      <c r="F420" s="29"/>
      <c r="G420" s="10">
        <f>G421</f>
        <v>17527.4</v>
      </c>
      <c r="H420" s="10">
        <f aca="true" t="shared" si="205" ref="H420:R420">H421</f>
        <v>0</v>
      </c>
      <c r="I420" s="10">
        <f t="shared" si="205"/>
        <v>15453.7</v>
      </c>
      <c r="J420" s="10">
        <f t="shared" si="205"/>
        <v>2073.7</v>
      </c>
      <c r="K420" s="10">
        <f t="shared" si="205"/>
        <v>15834.8</v>
      </c>
      <c r="L420" s="10">
        <f t="shared" si="205"/>
        <v>0</v>
      </c>
      <c r="M420" s="10">
        <f t="shared" si="205"/>
        <v>13761.1</v>
      </c>
      <c r="N420" s="10">
        <f t="shared" si="205"/>
        <v>2073.7</v>
      </c>
      <c r="O420" s="10">
        <f t="shared" si="205"/>
        <v>15834.8</v>
      </c>
      <c r="P420" s="10">
        <f t="shared" si="205"/>
        <v>0</v>
      </c>
      <c r="Q420" s="10">
        <f t="shared" si="205"/>
        <v>13761.1</v>
      </c>
      <c r="R420" s="10">
        <f t="shared" si="205"/>
        <v>2073.7</v>
      </c>
    </row>
    <row r="421" spans="1:18" ht="46.5" customHeight="1">
      <c r="A421" s="42" t="s">
        <v>573</v>
      </c>
      <c r="B421" s="29">
        <v>546</v>
      </c>
      <c r="C421" s="15" t="s">
        <v>120</v>
      </c>
      <c r="D421" s="15" t="s">
        <v>157</v>
      </c>
      <c r="E421" s="29" t="s">
        <v>278</v>
      </c>
      <c r="F421" s="29"/>
      <c r="G421" s="10">
        <f>G422+G426+G429</f>
        <v>17527.4</v>
      </c>
      <c r="H421" s="10">
        <f aca="true" t="shared" si="206" ref="H421:R421">H422+H426+H429</f>
        <v>0</v>
      </c>
      <c r="I421" s="10">
        <f t="shared" si="206"/>
        <v>15453.7</v>
      </c>
      <c r="J421" s="10">
        <f t="shared" si="206"/>
        <v>2073.7</v>
      </c>
      <c r="K421" s="10">
        <f t="shared" si="206"/>
        <v>15834.8</v>
      </c>
      <c r="L421" s="10">
        <f t="shared" si="206"/>
        <v>0</v>
      </c>
      <c r="M421" s="10">
        <f t="shared" si="206"/>
        <v>13761.1</v>
      </c>
      <c r="N421" s="10">
        <f t="shared" si="206"/>
        <v>2073.7</v>
      </c>
      <c r="O421" s="10">
        <f t="shared" si="206"/>
        <v>15834.8</v>
      </c>
      <c r="P421" s="10">
        <f t="shared" si="206"/>
        <v>0</v>
      </c>
      <c r="Q421" s="10">
        <f t="shared" si="206"/>
        <v>13761.1</v>
      </c>
      <c r="R421" s="10">
        <f t="shared" si="206"/>
        <v>2073.7</v>
      </c>
    </row>
    <row r="422" spans="1:18" ht="25.5" customHeight="1">
      <c r="A422" s="50" t="s">
        <v>347</v>
      </c>
      <c r="B422" s="29">
        <v>546</v>
      </c>
      <c r="C422" s="15" t="s">
        <v>120</v>
      </c>
      <c r="D422" s="15" t="s">
        <v>157</v>
      </c>
      <c r="E422" s="29" t="s">
        <v>493</v>
      </c>
      <c r="F422" s="29"/>
      <c r="G422" s="10">
        <f>G423+G424+G425</f>
        <v>12681.300000000001</v>
      </c>
      <c r="H422" s="10">
        <f aca="true" t="shared" si="207" ref="H422:R422">H423+H424+H425</f>
        <v>0</v>
      </c>
      <c r="I422" s="10">
        <f t="shared" si="207"/>
        <v>12681.300000000001</v>
      </c>
      <c r="J422" s="10">
        <f t="shared" si="207"/>
        <v>0</v>
      </c>
      <c r="K422" s="10">
        <f t="shared" si="207"/>
        <v>11672.6</v>
      </c>
      <c r="L422" s="10">
        <f t="shared" si="207"/>
        <v>0</v>
      </c>
      <c r="M422" s="10">
        <f t="shared" si="207"/>
        <v>11672.6</v>
      </c>
      <c r="N422" s="10">
        <f t="shared" si="207"/>
        <v>0</v>
      </c>
      <c r="O422" s="10">
        <f t="shared" si="207"/>
        <v>11672.6</v>
      </c>
      <c r="P422" s="10">
        <f t="shared" si="207"/>
        <v>0</v>
      </c>
      <c r="Q422" s="10">
        <f t="shared" si="207"/>
        <v>11672.6</v>
      </c>
      <c r="R422" s="10">
        <f t="shared" si="207"/>
        <v>0</v>
      </c>
    </row>
    <row r="423" spans="1:18" ht="18.75">
      <c r="A423" s="42" t="s">
        <v>675</v>
      </c>
      <c r="B423" s="29">
        <v>546</v>
      </c>
      <c r="C423" s="15" t="s">
        <v>120</v>
      </c>
      <c r="D423" s="15" t="s">
        <v>157</v>
      </c>
      <c r="E423" s="29" t="s">
        <v>493</v>
      </c>
      <c r="F423" s="29">
        <v>110</v>
      </c>
      <c r="G423" s="10">
        <f>11063.2-18</f>
        <v>11045.2</v>
      </c>
      <c r="H423" s="10"/>
      <c r="I423" s="10">
        <v>11045.2</v>
      </c>
      <c r="J423" s="10"/>
      <c r="K423" s="10">
        <f>L423+M423+N423</f>
        <v>10945</v>
      </c>
      <c r="L423" s="10"/>
      <c r="M423" s="10">
        <v>10945</v>
      </c>
      <c r="N423" s="10"/>
      <c r="O423" s="10">
        <f>P423+Q423+R423</f>
        <v>10945</v>
      </c>
      <c r="P423" s="18"/>
      <c r="Q423" s="10">
        <v>10945</v>
      </c>
      <c r="R423" s="18"/>
    </row>
    <row r="424" spans="1:18" ht="37.5">
      <c r="A424" s="42" t="s">
        <v>92</v>
      </c>
      <c r="B424" s="29">
        <v>546</v>
      </c>
      <c r="C424" s="15" t="s">
        <v>120</v>
      </c>
      <c r="D424" s="15" t="s">
        <v>157</v>
      </c>
      <c r="E424" s="29" t="s">
        <v>493</v>
      </c>
      <c r="F424" s="29">
        <v>240</v>
      </c>
      <c r="G424" s="10">
        <f>1616.1+18.9</f>
        <v>1635</v>
      </c>
      <c r="H424" s="10"/>
      <c r="I424" s="78">
        <v>1635</v>
      </c>
      <c r="J424" s="10"/>
      <c r="K424" s="10">
        <f>L424+M424+N424</f>
        <v>726.6</v>
      </c>
      <c r="L424" s="10"/>
      <c r="M424" s="78">
        <v>726.6</v>
      </c>
      <c r="N424" s="10"/>
      <c r="O424" s="10">
        <f>P424+Q424+R424</f>
        <v>726.6</v>
      </c>
      <c r="P424" s="18"/>
      <c r="Q424" s="78">
        <v>726.6</v>
      </c>
      <c r="R424" s="18"/>
    </row>
    <row r="425" spans="1:18" ht="18.75">
      <c r="A425" s="42" t="s">
        <v>175</v>
      </c>
      <c r="B425" s="29">
        <v>546</v>
      </c>
      <c r="C425" s="15" t="s">
        <v>120</v>
      </c>
      <c r="D425" s="15" t="s">
        <v>157</v>
      </c>
      <c r="E425" s="29" t="s">
        <v>493</v>
      </c>
      <c r="F425" s="29">
        <v>850</v>
      </c>
      <c r="G425" s="10">
        <f>2-0.9</f>
        <v>1.1</v>
      </c>
      <c r="H425" s="10"/>
      <c r="I425" s="10">
        <v>1.1</v>
      </c>
      <c r="J425" s="10"/>
      <c r="K425" s="10">
        <f>L425+M425+N425</f>
        <v>1</v>
      </c>
      <c r="L425" s="10"/>
      <c r="M425" s="10">
        <v>1</v>
      </c>
      <c r="N425" s="10"/>
      <c r="O425" s="10">
        <f>P425+Q425+R425</f>
        <v>1</v>
      </c>
      <c r="P425" s="18"/>
      <c r="Q425" s="10">
        <v>1</v>
      </c>
      <c r="R425" s="18"/>
    </row>
    <row r="426" spans="1:18" ht="37.5">
      <c r="A426" s="42" t="s">
        <v>384</v>
      </c>
      <c r="B426" s="29">
        <v>546</v>
      </c>
      <c r="C426" s="15" t="s">
        <v>120</v>
      </c>
      <c r="D426" s="15" t="s">
        <v>157</v>
      </c>
      <c r="E426" s="29" t="s">
        <v>494</v>
      </c>
      <c r="F426" s="29"/>
      <c r="G426" s="10">
        <f>G427+G428</f>
        <v>2073.7</v>
      </c>
      <c r="H426" s="10">
        <f aca="true" t="shared" si="208" ref="H426:R426">H427+H428</f>
        <v>0</v>
      </c>
      <c r="I426" s="10">
        <f t="shared" si="208"/>
        <v>0</v>
      </c>
      <c r="J426" s="10">
        <f t="shared" si="208"/>
        <v>2073.7</v>
      </c>
      <c r="K426" s="10">
        <f t="shared" si="208"/>
        <v>2073.7</v>
      </c>
      <c r="L426" s="10">
        <f t="shared" si="208"/>
        <v>0</v>
      </c>
      <c r="M426" s="10">
        <f t="shared" si="208"/>
        <v>0</v>
      </c>
      <c r="N426" s="10">
        <f t="shared" si="208"/>
        <v>2073.7</v>
      </c>
      <c r="O426" s="10">
        <f t="shared" si="208"/>
        <v>2073.7</v>
      </c>
      <c r="P426" s="10">
        <f t="shared" si="208"/>
        <v>0</v>
      </c>
      <c r="Q426" s="10">
        <f t="shared" si="208"/>
        <v>0</v>
      </c>
      <c r="R426" s="10">
        <f t="shared" si="208"/>
        <v>2073.7</v>
      </c>
    </row>
    <row r="427" spans="1:18" ht="18.75">
      <c r="A427" s="42" t="s">
        <v>675</v>
      </c>
      <c r="B427" s="29">
        <v>546</v>
      </c>
      <c r="C427" s="15" t="s">
        <v>120</v>
      </c>
      <c r="D427" s="15" t="s">
        <v>157</v>
      </c>
      <c r="E427" s="29" t="s">
        <v>494</v>
      </c>
      <c r="F427" s="29">
        <v>110</v>
      </c>
      <c r="G427" s="10">
        <f>1998.8-10.2</f>
        <v>1988.6</v>
      </c>
      <c r="H427" s="10"/>
      <c r="I427" s="10"/>
      <c r="J427" s="10">
        <v>1988.6</v>
      </c>
      <c r="K427" s="10">
        <f>L427+M427+N427</f>
        <v>1998.8</v>
      </c>
      <c r="L427" s="10"/>
      <c r="M427" s="10"/>
      <c r="N427" s="10">
        <v>1998.8</v>
      </c>
      <c r="O427" s="10">
        <f>P427+Q427+R427</f>
        <v>1998.8</v>
      </c>
      <c r="P427" s="10"/>
      <c r="Q427" s="10"/>
      <c r="R427" s="10">
        <v>1998.8</v>
      </c>
    </row>
    <row r="428" spans="1:18" ht="37.5">
      <c r="A428" s="42" t="s">
        <v>92</v>
      </c>
      <c r="B428" s="29">
        <v>546</v>
      </c>
      <c r="C428" s="15" t="s">
        <v>120</v>
      </c>
      <c r="D428" s="15" t="s">
        <v>157</v>
      </c>
      <c r="E428" s="29" t="s">
        <v>494</v>
      </c>
      <c r="F428" s="29">
        <v>240</v>
      </c>
      <c r="G428" s="10">
        <f>74.9+10.2</f>
        <v>85.10000000000001</v>
      </c>
      <c r="H428" s="10"/>
      <c r="I428" s="10"/>
      <c r="J428" s="10">
        <v>85.1</v>
      </c>
      <c r="K428" s="10">
        <f>L428+M428+N428</f>
        <v>74.9</v>
      </c>
      <c r="L428" s="10"/>
      <c r="M428" s="10"/>
      <c r="N428" s="10">
        <v>74.9</v>
      </c>
      <c r="O428" s="10">
        <f>P428+Q428+R428</f>
        <v>74.9</v>
      </c>
      <c r="P428" s="10"/>
      <c r="Q428" s="10"/>
      <c r="R428" s="10">
        <v>74.9</v>
      </c>
    </row>
    <row r="429" spans="1:18" ht="56.25">
      <c r="A429" s="53" t="s">
        <v>455</v>
      </c>
      <c r="B429" s="29">
        <v>546</v>
      </c>
      <c r="C429" s="15" t="s">
        <v>120</v>
      </c>
      <c r="D429" s="15" t="s">
        <v>157</v>
      </c>
      <c r="E429" s="29" t="s">
        <v>600</v>
      </c>
      <c r="F429" s="29"/>
      <c r="G429" s="10">
        <f>G430</f>
        <v>2772.4</v>
      </c>
      <c r="H429" s="10">
        <f aca="true" t="shared" si="209" ref="H429:R429">H430</f>
        <v>0</v>
      </c>
      <c r="I429" s="10">
        <f t="shared" si="209"/>
        <v>2772.4</v>
      </c>
      <c r="J429" s="10">
        <f t="shared" si="209"/>
        <v>0</v>
      </c>
      <c r="K429" s="10">
        <f t="shared" si="209"/>
        <v>2088.5</v>
      </c>
      <c r="L429" s="10">
        <f t="shared" si="209"/>
        <v>0</v>
      </c>
      <c r="M429" s="10">
        <f t="shared" si="209"/>
        <v>2088.5</v>
      </c>
      <c r="N429" s="10">
        <f t="shared" si="209"/>
        <v>0</v>
      </c>
      <c r="O429" s="10">
        <f t="shared" si="209"/>
        <v>2088.5</v>
      </c>
      <c r="P429" s="10">
        <f t="shared" si="209"/>
        <v>0</v>
      </c>
      <c r="Q429" s="10">
        <f t="shared" si="209"/>
        <v>2088.5</v>
      </c>
      <c r="R429" s="10">
        <f t="shared" si="209"/>
        <v>0</v>
      </c>
    </row>
    <row r="430" spans="1:18" ht="18.75">
      <c r="A430" s="42" t="s">
        <v>675</v>
      </c>
      <c r="B430" s="29">
        <v>546</v>
      </c>
      <c r="C430" s="15" t="s">
        <v>120</v>
      </c>
      <c r="D430" s="15" t="s">
        <v>157</v>
      </c>
      <c r="E430" s="29" t="s">
        <v>600</v>
      </c>
      <c r="F430" s="29">
        <v>110</v>
      </c>
      <c r="G430" s="10">
        <v>2772.4</v>
      </c>
      <c r="H430" s="10"/>
      <c r="I430" s="10">
        <v>2772.4</v>
      </c>
      <c r="J430" s="10"/>
      <c r="K430" s="10">
        <f>L430+M430+N430</f>
        <v>2088.5</v>
      </c>
      <c r="L430" s="10"/>
      <c r="M430" s="10">
        <v>2088.5</v>
      </c>
      <c r="N430" s="10"/>
      <c r="O430" s="10">
        <f>P430+Q430+R430</f>
        <v>2088.5</v>
      </c>
      <c r="P430" s="10"/>
      <c r="Q430" s="10">
        <v>2088.5</v>
      </c>
      <c r="R430" s="10"/>
    </row>
    <row r="431" spans="1:18" ht="37.5">
      <c r="A431" s="60" t="s">
        <v>588</v>
      </c>
      <c r="B431" s="29">
        <v>546</v>
      </c>
      <c r="C431" s="15" t="s">
        <v>120</v>
      </c>
      <c r="D431" s="15" t="s">
        <v>157</v>
      </c>
      <c r="E431" s="41" t="s">
        <v>581</v>
      </c>
      <c r="F431" s="29"/>
      <c r="G431" s="10">
        <f>G432</f>
        <v>5058.8</v>
      </c>
      <c r="H431" s="10">
        <f aca="true" t="shared" si="210" ref="H431:R431">H432</f>
        <v>4893.6</v>
      </c>
      <c r="I431" s="10">
        <f t="shared" si="210"/>
        <v>165.2</v>
      </c>
      <c r="J431" s="10">
        <f t="shared" si="210"/>
        <v>0</v>
      </c>
      <c r="K431" s="10">
        <f t="shared" si="210"/>
        <v>0</v>
      </c>
      <c r="L431" s="10">
        <f t="shared" si="210"/>
        <v>0</v>
      </c>
      <c r="M431" s="10">
        <f t="shared" si="210"/>
        <v>0</v>
      </c>
      <c r="N431" s="10">
        <f t="shared" si="210"/>
        <v>0</v>
      </c>
      <c r="O431" s="10">
        <f t="shared" si="210"/>
        <v>0</v>
      </c>
      <c r="P431" s="10">
        <f t="shared" si="210"/>
        <v>0</v>
      </c>
      <c r="Q431" s="10">
        <f t="shared" si="210"/>
        <v>0</v>
      </c>
      <c r="R431" s="10">
        <f t="shared" si="210"/>
        <v>0</v>
      </c>
    </row>
    <row r="432" spans="1:18" ht="37.5">
      <c r="A432" s="61" t="s">
        <v>589</v>
      </c>
      <c r="B432" s="29">
        <v>546</v>
      </c>
      <c r="C432" s="15" t="s">
        <v>120</v>
      </c>
      <c r="D432" s="15" t="s">
        <v>157</v>
      </c>
      <c r="E432" s="41" t="s">
        <v>582</v>
      </c>
      <c r="F432" s="29"/>
      <c r="G432" s="10">
        <f>G436+G433</f>
        <v>5058.8</v>
      </c>
      <c r="H432" s="10">
        <f aca="true" t="shared" si="211" ref="H432:O432">H436+H433</f>
        <v>4893.6</v>
      </c>
      <c r="I432" s="10">
        <f t="shared" si="211"/>
        <v>165.2</v>
      </c>
      <c r="J432" s="10">
        <f t="shared" si="211"/>
        <v>0</v>
      </c>
      <c r="K432" s="10">
        <f t="shared" si="211"/>
        <v>0</v>
      </c>
      <c r="L432" s="10">
        <f t="shared" si="211"/>
        <v>0</v>
      </c>
      <c r="M432" s="10">
        <f t="shared" si="211"/>
        <v>0</v>
      </c>
      <c r="N432" s="10">
        <f t="shared" si="211"/>
        <v>0</v>
      </c>
      <c r="O432" s="10">
        <f t="shared" si="211"/>
        <v>0</v>
      </c>
      <c r="P432" s="10">
        <f>P436</f>
        <v>0</v>
      </c>
      <c r="Q432" s="10">
        <f>Q436</f>
        <v>0</v>
      </c>
      <c r="R432" s="10">
        <f>R436</f>
        <v>0</v>
      </c>
    </row>
    <row r="433" spans="1:18" ht="18.75">
      <c r="A433" s="61" t="s">
        <v>659</v>
      </c>
      <c r="B433" s="29">
        <v>546</v>
      </c>
      <c r="C433" s="15" t="s">
        <v>120</v>
      </c>
      <c r="D433" s="15" t="s">
        <v>157</v>
      </c>
      <c r="E433" s="15" t="s">
        <v>658</v>
      </c>
      <c r="F433" s="29"/>
      <c r="G433" s="10">
        <f>G435+G434</f>
        <v>115.8</v>
      </c>
      <c r="H433" s="10">
        <f aca="true" t="shared" si="212" ref="H433:O433">H435+H434</f>
        <v>0</v>
      </c>
      <c r="I433" s="10">
        <f t="shared" si="212"/>
        <v>115.8</v>
      </c>
      <c r="J433" s="10">
        <f t="shared" si="212"/>
        <v>0</v>
      </c>
      <c r="K433" s="10">
        <f t="shared" si="212"/>
        <v>0</v>
      </c>
      <c r="L433" s="10">
        <f t="shared" si="212"/>
        <v>0</v>
      </c>
      <c r="M433" s="10">
        <f t="shared" si="212"/>
        <v>0</v>
      </c>
      <c r="N433" s="10">
        <f t="shared" si="212"/>
        <v>0</v>
      </c>
      <c r="O433" s="10">
        <f t="shared" si="212"/>
        <v>0</v>
      </c>
      <c r="P433" s="10"/>
      <c r="Q433" s="10"/>
      <c r="R433" s="10"/>
    </row>
    <row r="434" spans="1:18" ht="37.5">
      <c r="A434" s="42" t="s">
        <v>92</v>
      </c>
      <c r="B434" s="29">
        <v>546</v>
      </c>
      <c r="C434" s="15" t="s">
        <v>120</v>
      </c>
      <c r="D434" s="15" t="s">
        <v>157</v>
      </c>
      <c r="E434" s="15" t="s">
        <v>658</v>
      </c>
      <c r="F434" s="29">
        <v>240</v>
      </c>
      <c r="G434" s="10">
        <v>10</v>
      </c>
      <c r="H434" s="10"/>
      <c r="I434" s="10">
        <v>10</v>
      </c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8.75">
      <c r="A435" s="42" t="s">
        <v>353</v>
      </c>
      <c r="B435" s="29">
        <v>546</v>
      </c>
      <c r="C435" s="15" t="s">
        <v>120</v>
      </c>
      <c r="D435" s="15" t="s">
        <v>157</v>
      </c>
      <c r="E435" s="15" t="s">
        <v>658</v>
      </c>
      <c r="F435" s="29">
        <v>410</v>
      </c>
      <c r="G435" s="10">
        <v>105.8</v>
      </c>
      <c r="H435" s="10"/>
      <c r="I435" s="10">
        <v>105.8</v>
      </c>
      <c r="J435" s="10"/>
      <c r="K435" s="10">
        <v>0</v>
      </c>
      <c r="L435" s="10"/>
      <c r="M435" s="10"/>
      <c r="N435" s="10"/>
      <c r="O435" s="10">
        <v>0</v>
      </c>
      <c r="P435" s="10"/>
      <c r="Q435" s="10"/>
      <c r="R435" s="10"/>
    </row>
    <row r="436" spans="1:18" ht="37.5">
      <c r="A436" s="8" t="s">
        <v>591</v>
      </c>
      <c r="B436" s="29">
        <v>546</v>
      </c>
      <c r="C436" s="15" t="s">
        <v>120</v>
      </c>
      <c r="D436" s="15" t="s">
        <v>157</v>
      </c>
      <c r="E436" s="15" t="s">
        <v>605</v>
      </c>
      <c r="F436" s="29"/>
      <c r="G436" s="10">
        <f>G437</f>
        <v>4943</v>
      </c>
      <c r="H436" s="10">
        <f aca="true" t="shared" si="213" ref="H436:R436">H437</f>
        <v>4893.6</v>
      </c>
      <c r="I436" s="10">
        <f t="shared" si="213"/>
        <v>49.4</v>
      </c>
      <c r="J436" s="10">
        <f t="shared" si="213"/>
        <v>0</v>
      </c>
      <c r="K436" s="10">
        <f t="shared" si="213"/>
        <v>0</v>
      </c>
      <c r="L436" s="10">
        <f t="shared" si="213"/>
        <v>0</v>
      </c>
      <c r="M436" s="10">
        <f t="shared" si="213"/>
        <v>0</v>
      </c>
      <c r="N436" s="10">
        <f t="shared" si="213"/>
        <v>0</v>
      </c>
      <c r="O436" s="10">
        <f t="shared" si="213"/>
        <v>0</v>
      </c>
      <c r="P436" s="10">
        <f t="shared" si="213"/>
        <v>0</v>
      </c>
      <c r="Q436" s="10">
        <f t="shared" si="213"/>
        <v>0</v>
      </c>
      <c r="R436" s="10">
        <f t="shared" si="213"/>
        <v>0</v>
      </c>
    </row>
    <row r="437" spans="1:18" ht="18.75">
      <c r="A437" s="42" t="s">
        <v>353</v>
      </c>
      <c r="B437" s="29">
        <v>546</v>
      </c>
      <c r="C437" s="15" t="s">
        <v>120</v>
      </c>
      <c r="D437" s="15" t="s">
        <v>157</v>
      </c>
      <c r="E437" s="15" t="s">
        <v>605</v>
      </c>
      <c r="F437" s="29">
        <v>410</v>
      </c>
      <c r="G437" s="10">
        <f>H437+I437+J437</f>
        <v>4943</v>
      </c>
      <c r="H437" s="10">
        <f>6483.5-1589.9</f>
        <v>4893.6</v>
      </c>
      <c r="I437" s="10">
        <f>65.5-16.1</f>
        <v>49.4</v>
      </c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8.75">
      <c r="A438" s="42" t="s">
        <v>162</v>
      </c>
      <c r="B438" s="29">
        <v>546</v>
      </c>
      <c r="C438" s="15" t="s">
        <v>120</v>
      </c>
      <c r="D438" s="15" t="s">
        <v>157</v>
      </c>
      <c r="E438" s="39" t="s">
        <v>234</v>
      </c>
      <c r="F438" s="15"/>
      <c r="G438" s="10">
        <f>G441+G439</f>
        <v>5239.5</v>
      </c>
      <c r="H438" s="10">
        <f aca="true" t="shared" si="214" ref="H438:R438">H441+H439</f>
        <v>5239.5</v>
      </c>
      <c r="I438" s="10">
        <f t="shared" si="214"/>
        <v>0</v>
      </c>
      <c r="J438" s="10">
        <f t="shared" si="214"/>
        <v>0</v>
      </c>
      <c r="K438" s="10">
        <f t="shared" si="214"/>
        <v>4951.8</v>
      </c>
      <c r="L438" s="10">
        <f t="shared" si="214"/>
        <v>4951.8</v>
      </c>
      <c r="M438" s="10">
        <f t="shared" si="214"/>
        <v>0</v>
      </c>
      <c r="N438" s="10">
        <f t="shared" si="214"/>
        <v>0</v>
      </c>
      <c r="O438" s="10">
        <f t="shared" si="214"/>
        <v>4951.8</v>
      </c>
      <c r="P438" s="10">
        <f t="shared" si="214"/>
        <v>4951.8</v>
      </c>
      <c r="Q438" s="10">
        <f t="shared" si="214"/>
        <v>0</v>
      </c>
      <c r="R438" s="10">
        <f t="shared" si="214"/>
        <v>0</v>
      </c>
    </row>
    <row r="439" spans="1:18" ht="96.75" customHeight="1">
      <c r="A439" s="48" t="s">
        <v>642</v>
      </c>
      <c r="B439" s="29">
        <v>546</v>
      </c>
      <c r="C439" s="15" t="s">
        <v>120</v>
      </c>
      <c r="D439" s="15" t="s">
        <v>157</v>
      </c>
      <c r="E439" s="39" t="s">
        <v>640</v>
      </c>
      <c r="F439" s="15"/>
      <c r="G439" s="10">
        <f>G440</f>
        <v>415.2</v>
      </c>
      <c r="H439" s="10">
        <f aca="true" t="shared" si="215" ref="H439:R439">H440</f>
        <v>415.2</v>
      </c>
      <c r="I439" s="10">
        <f t="shared" si="215"/>
        <v>0</v>
      </c>
      <c r="J439" s="10">
        <f t="shared" si="215"/>
        <v>0</v>
      </c>
      <c r="K439" s="10">
        <f t="shared" si="215"/>
        <v>0</v>
      </c>
      <c r="L439" s="10">
        <f t="shared" si="215"/>
        <v>0</v>
      </c>
      <c r="M439" s="10">
        <f t="shared" si="215"/>
        <v>0</v>
      </c>
      <c r="N439" s="10">
        <f t="shared" si="215"/>
        <v>0</v>
      </c>
      <c r="O439" s="10">
        <f t="shared" si="215"/>
        <v>0</v>
      </c>
      <c r="P439" s="10">
        <f t="shared" si="215"/>
        <v>0</v>
      </c>
      <c r="Q439" s="10">
        <f t="shared" si="215"/>
        <v>0</v>
      </c>
      <c r="R439" s="10">
        <f t="shared" si="215"/>
        <v>0</v>
      </c>
    </row>
    <row r="440" spans="1:18" ht="46.5" customHeight="1">
      <c r="A440" s="42" t="s">
        <v>92</v>
      </c>
      <c r="B440" s="29">
        <v>546</v>
      </c>
      <c r="C440" s="15" t="s">
        <v>120</v>
      </c>
      <c r="D440" s="15" t="s">
        <v>157</v>
      </c>
      <c r="E440" s="39" t="s">
        <v>640</v>
      </c>
      <c r="F440" s="15" t="s">
        <v>177</v>
      </c>
      <c r="G440" s="10">
        <f>H440+I440+J440</f>
        <v>415.2</v>
      </c>
      <c r="H440" s="10">
        <v>415.2</v>
      </c>
      <c r="I440" s="10"/>
      <c r="J440" s="10"/>
      <c r="K440" s="10">
        <f>L440+M440+N440</f>
        <v>0</v>
      </c>
      <c r="L440" s="10"/>
      <c r="M440" s="10"/>
      <c r="N440" s="10"/>
      <c r="O440" s="10">
        <f>P440+Q440+R440</f>
        <v>0</v>
      </c>
      <c r="P440" s="10"/>
      <c r="Q440" s="10"/>
      <c r="R440" s="10"/>
    </row>
    <row r="441" spans="1:18" ht="99.75" customHeight="1">
      <c r="A441" s="42" t="s">
        <v>97</v>
      </c>
      <c r="B441" s="29">
        <v>546</v>
      </c>
      <c r="C441" s="15" t="s">
        <v>120</v>
      </c>
      <c r="D441" s="15" t="s">
        <v>157</v>
      </c>
      <c r="E441" s="39" t="s">
        <v>248</v>
      </c>
      <c r="F441" s="15"/>
      <c r="G441" s="10">
        <f>G442</f>
        <v>4824.3</v>
      </c>
      <c r="H441" s="10">
        <f aca="true" t="shared" si="216" ref="H441:R441">H442</f>
        <v>4824.3</v>
      </c>
      <c r="I441" s="10">
        <f t="shared" si="216"/>
        <v>0</v>
      </c>
      <c r="J441" s="10">
        <f t="shared" si="216"/>
        <v>0</v>
      </c>
      <c r="K441" s="10">
        <f t="shared" si="216"/>
        <v>4951.8</v>
      </c>
      <c r="L441" s="10">
        <f t="shared" si="216"/>
        <v>4951.8</v>
      </c>
      <c r="M441" s="10">
        <f t="shared" si="216"/>
        <v>0</v>
      </c>
      <c r="N441" s="10">
        <f t="shared" si="216"/>
        <v>0</v>
      </c>
      <c r="O441" s="10">
        <f t="shared" si="216"/>
        <v>4951.8</v>
      </c>
      <c r="P441" s="10">
        <f t="shared" si="216"/>
        <v>4951.8</v>
      </c>
      <c r="Q441" s="10">
        <f t="shared" si="216"/>
        <v>0</v>
      </c>
      <c r="R441" s="10">
        <f t="shared" si="216"/>
        <v>0</v>
      </c>
    </row>
    <row r="442" spans="1:18" ht="18.75">
      <c r="A442" s="42" t="s">
        <v>190</v>
      </c>
      <c r="B442" s="29">
        <v>546</v>
      </c>
      <c r="C442" s="15" t="s">
        <v>120</v>
      </c>
      <c r="D442" s="15" t="s">
        <v>157</v>
      </c>
      <c r="E442" s="39" t="s">
        <v>248</v>
      </c>
      <c r="F442" s="15" t="s">
        <v>189</v>
      </c>
      <c r="G442" s="10">
        <v>4824.3</v>
      </c>
      <c r="H442" s="10">
        <v>4824.3</v>
      </c>
      <c r="I442" s="10"/>
      <c r="J442" s="10"/>
      <c r="K442" s="10">
        <f>L442+M442+N442</f>
        <v>4951.8</v>
      </c>
      <c r="L442" s="10">
        <v>4951.8</v>
      </c>
      <c r="M442" s="10"/>
      <c r="N442" s="10"/>
      <c r="O442" s="10">
        <f>P442+Q442+R442</f>
        <v>4951.8</v>
      </c>
      <c r="P442" s="18">
        <v>4951.8</v>
      </c>
      <c r="Q442" s="18"/>
      <c r="R442" s="18"/>
    </row>
    <row r="443" spans="1:18" ht="37.5">
      <c r="A443" s="42" t="s">
        <v>204</v>
      </c>
      <c r="B443" s="29">
        <v>546</v>
      </c>
      <c r="C443" s="15" t="s">
        <v>120</v>
      </c>
      <c r="D443" s="15" t="s">
        <v>157</v>
      </c>
      <c r="E443" s="29" t="s">
        <v>249</v>
      </c>
      <c r="F443" s="15"/>
      <c r="G443" s="10">
        <f>G444</f>
        <v>146.4</v>
      </c>
      <c r="H443" s="10">
        <f aca="true" t="shared" si="217" ref="H443:R443">H444</f>
        <v>0</v>
      </c>
      <c r="I443" s="10">
        <f t="shared" si="217"/>
        <v>146.4</v>
      </c>
      <c r="J443" s="10">
        <f t="shared" si="217"/>
        <v>0</v>
      </c>
      <c r="K443" s="10">
        <f t="shared" si="217"/>
        <v>146.5</v>
      </c>
      <c r="L443" s="10">
        <f t="shared" si="217"/>
        <v>0</v>
      </c>
      <c r="M443" s="10">
        <f t="shared" si="217"/>
        <v>146.5</v>
      </c>
      <c r="N443" s="10">
        <f t="shared" si="217"/>
        <v>0</v>
      </c>
      <c r="O443" s="10">
        <f t="shared" si="217"/>
        <v>146.5</v>
      </c>
      <c r="P443" s="10">
        <f t="shared" si="217"/>
        <v>0</v>
      </c>
      <c r="Q443" s="10">
        <f t="shared" si="217"/>
        <v>146.5</v>
      </c>
      <c r="R443" s="10">
        <f t="shared" si="217"/>
        <v>0</v>
      </c>
    </row>
    <row r="444" spans="1:18" ht="18.75">
      <c r="A444" s="42" t="s">
        <v>148</v>
      </c>
      <c r="B444" s="29">
        <v>546</v>
      </c>
      <c r="C444" s="15" t="s">
        <v>120</v>
      </c>
      <c r="D444" s="15" t="s">
        <v>157</v>
      </c>
      <c r="E444" s="29" t="s">
        <v>276</v>
      </c>
      <c r="F444" s="15"/>
      <c r="G444" s="10">
        <f>G445+G446</f>
        <v>146.4</v>
      </c>
      <c r="H444" s="10">
        <f aca="true" t="shared" si="218" ref="H444:R444">H445+H446</f>
        <v>0</v>
      </c>
      <c r="I444" s="10">
        <f t="shared" si="218"/>
        <v>146.4</v>
      </c>
      <c r="J444" s="10">
        <f t="shared" si="218"/>
        <v>0</v>
      </c>
      <c r="K444" s="10">
        <f t="shared" si="218"/>
        <v>146.5</v>
      </c>
      <c r="L444" s="10">
        <f t="shared" si="218"/>
        <v>0</v>
      </c>
      <c r="M444" s="10">
        <f t="shared" si="218"/>
        <v>146.5</v>
      </c>
      <c r="N444" s="10">
        <f t="shared" si="218"/>
        <v>0</v>
      </c>
      <c r="O444" s="10">
        <f t="shared" si="218"/>
        <v>146.5</v>
      </c>
      <c r="P444" s="10">
        <f t="shared" si="218"/>
        <v>0</v>
      </c>
      <c r="Q444" s="10">
        <f t="shared" si="218"/>
        <v>146.5</v>
      </c>
      <c r="R444" s="10">
        <f t="shared" si="218"/>
        <v>0</v>
      </c>
    </row>
    <row r="445" spans="1:18" ht="37.5">
      <c r="A445" s="42" t="s">
        <v>92</v>
      </c>
      <c r="B445" s="29">
        <v>546</v>
      </c>
      <c r="C445" s="15" t="s">
        <v>120</v>
      </c>
      <c r="D445" s="15" t="s">
        <v>157</v>
      </c>
      <c r="E445" s="29" t="s">
        <v>276</v>
      </c>
      <c r="F445" s="15" t="s">
        <v>177</v>
      </c>
      <c r="G445" s="10">
        <v>55</v>
      </c>
      <c r="H445" s="10"/>
      <c r="I445" s="10">
        <v>55</v>
      </c>
      <c r="J445" s="10"/>
      <c r="K445" s="10">
        <f>L445+M445+N445</f>
        <v>55</v>
      </c>
      <c r="L445" s="10"/>
      <c r="M445" s="10">
        <v>55</v>
      </c>
      <c r="N445" s="10"/>
      <c r="O445" s="10">
        <f>P445+Q445+R445</f>
        <v>55</v>
      </c>
      <c r="P445" s="82"/>
      <c r="Q445" s="82">
        <v>55</v>
      </c>
      <c r="R445" s="82"/>
    </row>
    <row r="446" spans="1:18" ht="18.75">
      <c r="A446" s="42" t="s">
        <v>175</v>
      </c>
      <c r="B446" s="29">
        <v>546</v>
      </c>
      <c r="C446" s="15" t="s">
        <v>120</v>
      </c>
      <c r="D446" s="15" t="s">
        <v>157</v>
      </c>
      <c r="E446" s="29" t="s">
        <v>276</v>
      </c>
      <c r="F446" s="15" t="s">
        <v>176</v>
      </c>
      <c r="G446" s="10">
        <v>91.4</v>
      </c>
      <c r="H446" s="10"/>
      <c r="I446" s="10">
        <v>91.4</v>
      </c>
      <c r="J446" s="10"/>
      <c r="K446" s="10">
        <f>L446+M446+N446</f>
        <v>91.5</v>
      </c>
      <c r="L446" s="10"/>
      <c r="M446" s="10">
        <v>91.5</v>
      </c>
      <c r="N446" s="10"/>
      <c r="O446" s="10">
        <f>P446+Q446+R446</f>
        <v>91.5</v>
      </c>
      <c r="P446" s="82"/>
      <c r="Q446" s="82">
        <v>91.5</v>
      </c>
      <c r="R446" s="82"/>
    </row>
    <row r="447" spans="1:18" ht="37.5">
      <c r="A447" s="42" t="s">
        <v>205</v>
      </c>
      <c r="B447" s="29">
        <v>546</v>
      </c>
      <c r="C447" s="15" t="s">
        <v>123</v>
      </c>
      <c r="D447" s="15" t="s">
        <v>400</v>
      </c>
      <c r="E447" s="29"/>
      <c r="F447" s="15"/>
      <c r="G447" s="10">
        <f>G457+G466+G448</f>
        <v>683.9</v>
      </c>
      <c r="H447" s="10">
        <f aca="true" t="shared" si="219" ref="H447:R447">H457+H466+H448</f>
        <v>276.7</v>
      </c>
      <c r="I447" s="10">
        <f t="shared" si="219"/>
        <v>352.5</v>
      </c>
      <c r="J447" s="10">
        <f t="shared" si="219"/>
        <v>54.7</v>
      </c>
      <c r="K447" s="10">
        <f t="shared" si="219"/>
        <v>662.1</v>
      </c>
      <c r="L447" s="10">
        <f t="shared" si="219"/>
        <v>276.6</v>
      </c>
      <c r="M447" s="10">
        <f t="shared" si="219"/>
        <v>330.8</v>
      </c>
      <c r="N447" s="10">
        <f t="shared" si="219"/>
        <v>54.7</v>
      </c>
      <c r="O447" s="10">
        <f t="shared" si="219"/>
        <v>662.1</v>
      </c>
      <c r="P447" s="10" t="e">
        <f t="shared" si="219"/>
        <v>#REF!</v>
      </c>
      <c r="Q447" s="10" t="e">
        <f t="shared" si="219"/>
        <v>#REF!</v>
      </c>
      <c r="R447" s="10" t="e">
        <f t="shared" si="219"/>
        <v>#REF!</v>
      </c>
    </row>
    <row r="448" spans="1:18" ht="18.75">
      <c r="A448" s="42" t="s">
        <v>646</v>
      </c>
      <c r="B448" s="29">
        <v>546</v>
      </c>
      <c r="C448" s="15" t="s">
        <v>123</v>
      </c>
      <c r="D448" s="15" t="s">
        <v>125</v>
      </c>
      <c r="E448" s="15"/>
      <c r="F448" s="10"/>
      <c r="G448" s="10">
        <f>G452+G449</f>
        <v>87.4</v>
      </c>
      <c r="H448" s="10">
        <f aca="true" t="shared" si="220" ref="H448:R448">H452+H449</f>
        <v>0</v>
      </c>
      <c r="I448" s="10">
        <f t="shared" si="220"/>
        <v>60</v>
      </c>
      <c r="J448" s="10">
        <f t="shared" si="220"/>
        <v>27.4</v>
      </c>
      <c r="K448" s="10">
        <f t="shared" si="220"/>
        <v>87.4</v>
      </c>
      <c r="L448" s="10">
        <f t="shared" si="220"/>
        <v>0</v>
      </c>
      <c r="M448" s="10">
        <f t="shared" si="220"/>
        <v>60</v>
      </c>
      <c r="N448" s="10">
        <f t="shared" si="220"/>
        <v>27.4</v>
      </c>
      <c r="O448" s="10">
        <f t="shared" si="220"/>
        <v>87.4</v>
      </c>
      <c r="P448" s="10">
        <f t="shared" si="220"/>
        <v>0</v>
      </c>
      <c r="Q448" s="10">
        <f t="shared" si="220"/>
        <v>60</v>
      </c>
      <c r="R448" s="10">
        <f t="shared" si="220"/>
        <v>27.4</v>
      </c>
    </row>
    <row r="449" spans="1:18" ht="37.5">
      <c r="A449" s="42" t="s">
        <v>221</v>
      </c>
      <c r="B449" s="29">
        <v>546</v>
      </c>
      <c r="C449" s="15" t="s">
        <v>648</v>
      </c>
      <c r="D449" s="15" t="s">
        <v>125</v>
      </c>
      <c r="E449" s="29" t="s">
        <v>250</v>
      </c>
      <c r="F449" s="12"/>
      <c r="G449" s="10">
        <f>G450</f>
        <v>60</v>
      </c>
      <c r="H449" s="10">
        <f aca="true" t="shared" si="221" ref="H449:R450">H450</f>
        <v>0</v>
      </c>
      <c r="I449" s="10">
        <f t="shared" si="221"/>
        <v>60</v>
      </c>
      <c r="J449" s="10">
        <f t="shared" si="221"/>
        <v>0</v>
      </c>
      <c r="K449" s="10">
        <f t="shared" si="221"/>
        <v>60</v>
      </c>
      <c r="L449" s="10">
        <f t="shared" si="221"/>
        <v>0</v>
      </c>
      <c r="M449" s="10">
        <f t="shared" si="221"/>
        <v>60</v>
      </c>
      <c r="N449" s="10">
        <f t="shared" si="221"/>
        <v>0</v>
      </c>
      <c r="O449" s="10">
        <f t="shared" si="221"/>
        <v>60</v>
      </c>
      <c r="P449" s="10">
        <f t="shared" si="221"/>
        <v>0</v>
      </c>
      <c r="Q449" s="10">
        <f t="shared" si="221"/>
        <v>60</v>
      </c>
      <c r="R449" s="10">
        <f t="shared" si="221"/>
        <v>0</v>
      </c>
    </row>
    <row r="450" spans="1:18" ht="93.75">
      <c r="A450" s="42" t="s">
        <v>647</v>
      </c>
      <c r="B450" s="29">
        <v>546</v>
      </c>
      <c r="C450" s="15" t="s">
        <v>123</v>
      </c>
      <c r="D450" s="15" t="s">
        <v>125</v>
      </c>
      <c r="E450" s="29" t="s">
        <v>88</v>
      </c>
      <c r="F450" s="12"/>
      <c r="G450" s="10">
        <f>G451</f>
        <v>60</v>
      </c>
      <c r="H450" s="10">
        <f t="shared" si="221"/>
        <v>0</v>
      </c>
      <c r="I450" s="10">
        <f t="shared" si="221"/>
        <v>60</v>
      </c>
      <c r="J450" s="10">
        <f t="shared" si="221"/>
        <v>0</v>
      </c>
      <c r="K450" s="10">
        <f t="shared" si="221"/>
        <v>60</v>
      </c>
      <c r="L450" s="10">
        <f t="shared" si="221"/>
        <v>0</v>
      </c>
      <c r="M450" s="10">
        <f t="shared" si="221"/>
        <v>60</v>
      </c>
      <c r="N450" s="10">
        <f t="shared" si="221"/>
        <v>0</v>
      </c>
      <c r="O450" s="10">
        <f t="shared" si="221"/>
        <v>60</v>
      </c>
      <c r="P450" s="10">
        <f t="shared" si="221"/>
        <v>0</v>
      </c>
      <c r="Q450" s="10">
        <f t="shared" si="221"/>
        <v>60</v>
      </c>
      <c r="R450" s="10">
        <f t="shared" si="221"/>
        <v>0</v>
      </c>
    </row>
    <row r="451" spans="1:18" ht="37.5">
      <c r="A451" s="42" t="s">
        <v>92</v>
      </c>
      <c r="B451" s="29">
        <v>546</v>
      </c>
      <c r="C451" s="15" t="s">
        <v>123</v>
      </c>
      <c r="D451" s="15" t="s">
        <v>125</v>
      </c>
      <c r="E451" s="29" t="s">
        <v>88</v>
      </c>
      <c r="F451" s="15" t="s">
        <v>177</v>
      </c>
      <c r="G451" s="10">
        <f>H451+I451+J451</f>
        <v>60</v>
      </c>
      <c r="H451" s="10"/>
      <c r="I451" s="10">
        <v>60</v>
      </c>
      <c r="J451" s="10"/>
      <c r="K451" s="10">
        <f>L451+M451+N451</f>
        <v>60</v>
      </c>
      <c r="L451" s="10"/>
      <c r="M451" s="10">
        <v>60</v>
      </c>
      <c r="N451" s="10"/>
      <c r="O451" s="10">
        <f>P451+Q451+R451</f>
        <v>60</v>
      </c>
      <c r="P451" s="82"/>
      <c r="Q451" s="84">
        <v>60</v>
      </c>
      <c r="R451" s="82"/>
    </row>
    <row r="452" spans="1:18" ht="18.75">
      <c r="A452" s="42" t="s">
        <v>339</v>
      </c>
      <c r="B452" s="29">
        <v>546</v>
      </c>
      <c r="C452" s="15" t="s">
        <v>123</v>
      </c>
      <c r="D452" s="15" t="s">
        <v>125</v>
      </c>
      <c r="E452" s="29" t="s">
        <v>235</v>
      </c>
      <c r="F452" s="12"/>
      <c r="G452" s="10">
        <f>G453</f>
        <v>27.4</v>
      </c>
      <c r="H452" s="10">
        <f aca="true" t="shared" si="222" ref="H452:R453">H453</f>
        <v>0</v>
      </c>
      <c r="I452" s="10">
        <f t="shared" si="222"/>
        <v>0</v>
      </c>
      <c r="J452" s="10">
        <f t="shared" si="222"/>
        <v>27.4</v>
      </c>
      <c r="K452" s="10">
        <f t="shared" si="222"/>
        <v>27.4</v>
      </c>
      <c r="L452" s="10">
        <f t="shared" si="222"/>
        <v>0</v>
      </c>
      <c r="M452" s="10">
        <f t="shared" si="222"/>
        <v>0</v>
      </c>
      <c r="N452" s="10">
        <f t="shared" si="222"/>
        <v>27.4</v>
      </c>
      <c r="O452" s="10">
        <f t="shared" si="222"/>
        <v>27.4</v>
      </c>
      <c r="P452" s="10">
        <f t="shared" si="222"/>
        <v>0</v>
      </c>
      <c r="Q452" s="10">
        <f t="shared" si="222"/>
        <v>0</v>
      </c>
      <c r="R452" s="10">
        <f t="shared" si="222"/>
        <v>27.4</v>
      </c>
    </row>
    <row r="453" spans="1:18" ht="37.5">
      <c r="A453" s="42" t="s">
        <v>230</v>
      </c>
      <c r="B453" s="29">
        <v>546</v>
      </c>
      <c r="C453" s="15" t="s">
        <v>123</v>
      </c>
      <c r="D453" s="15" t="s">
        <v>125</v>
      </c>
      <c r="E453" s="29" t="s">
        <v>236</v>
      </c>
      <c r="F453" s="12"/>
      <c r="G453" s="10">
        <f>G454</f>
        <v>27.4</v>
      </c>
      <c r="H453" s="10">
        <f t="shared" si="222"/>
        <v>0</v>
      </c>
      <c r="I453" s="10">
        <f t="shared" si="222"/>
        <v>0</v>
      </c>
      <c r="J453" s="10">
        <f t="shared" si="222"/>
        <v>27.4</v>
      </c>
      <c r="K453" s="10">
        <f t="shared" si="222"/>
        <v>27.4</v>
      </c>
      <c r="L453" s="10">
        <f t="shared" si="222"/>
        <v>0</v>
      </c>
      <c r="M453" s="10">
        <f t="shared" si="222"/>
        <v>0</v>
      </c>
      <c r="N453" s="10">
        <f t="shared" si="222"/>
        <v>27.4</v>
      </c>
      <c r="O453" s="10">
        <f t="shared" si="222"/>
        <v>27.4</v>
      </c>
      <c r="P453" s="10">
        <f t="shared" si="222"/>
        <v>0</v>
      </c>
      <c r="Q453" s="10">
        <f t="shared" si="222"/>
        <v>0</v>
      </c>
      <c r="R453" s="10">
        <f t="shared" si="222"/>
        <v>27.4</v>
      </c>
    </row>
    <row r="454" spans="1:18" ht="138.75" customHeight="1">
      <c r="A454" s="42" t="s">
        <v>652</v>
      </c>
      <c r="B454" s="29">
        <v>546</v>
      </c>
      <c r="C454" s="15" t="s">
        <v>123</v>
      </c>
      <c r="D454" s="15" t="s">
        <v>125</v>
      </c>
      <c r="E454" s="29" t="s">
        <v>251</v>
      </c>
      <c r="F454" s="12"/>
      <c r="G454" s="10">
        <f>G455+G456</f>
        <v>27.4</v>
      </c>
      <c r="H454" s="10">
        <f aca="true" t="shared" si="223" ref="H454:R454">H455+H456</f>
        <v>0</v>
      </c>
      <c r="I454" s="10">
        <f t="shared" si="223"/>
        <v>0</v>
      </c>
      <c r="J454" s="10">
        <f t="shared" si="223"/>
        <v>27.4</v>
      </c>
      <c r="K454" s="10">
        <f t="shared" si="223"/>
        <v>27.4</v>
      </c>
      <c r="L454" s="10">
        <f t="shared" si="223"/>
        <v>0</v>
      </c>
      <c r="M454" s="10">
        <f t="shared" si="223"/>
        <v>0</v>
      </c>
      <c r="N454" s="10">
        <f t="shared" si="223"/>
        <v>27.4</v>
      </c>
      <c r="O454" s="10">
        <f t="shared" si="223"/>
        <v>27.4</v>
      </c>
      <c r="P454" s="10">
        <f t="shared" si="223"/>
        <v>0</v>
      </c>
      <c r="Q454" s="10">
        <f t="shared" si="223"/>
        <v>0</v>
      </c>
      <c r="R454" s="10">
        <f t="shared" si="223"/>
        <v>27.4</v>
      </c>
    </row>
    <row r="455" spans="1:18" ht="37.5">
      <c r="A455" s="42" t="s">
        <v>173</v>
      </c>
      <c r="B455" s="29">
        <v>546</v>
      </c>
      <c r="C455" s="15" t="s">
        <v>123</v>
      </c>
      <c r="D455" s="15" t="s">
        <v>125</v>
      </c>
      <c r="E455" s="29" t="s">
        <v>251</v>
      </c>
      <c r="F455" s="15" t="s">
        <v>174</v>
      </c>
      <c r="G455" s="10">
        <f>H455+I455+J455</f>
        <v>19.2</v>
      </c>
      <c r="H455" s="13"/>
      <c r="I455" s="13"/>
      <c r="J455" s="10">
        <v>19.2</v>
      </c>
      <c r="K455" s="10">
        <f>L455+M455+N455</f>
        <v>19.2</v>
      </c>
      <c r="L455" s="13"/>
      <c r="M455" s="10"/>
      <c r="N455" s="13">
        <v>19.2</v>
      </c>
      <c r="O455" s="10">
        <f>P455+Q455+R455</f>
        <v>19.2</v>
      </c>
      <c r="P455" s="13"/>
      <c r="Q455" s="13"/>
      <c r="R455" s="13">
        <v>19.2</v>
      </c>
    </row>
    <row r="456" spans="1:18" ht="37.5">
      <c r="A456" s="42" t="s">
        <v>92</v>
      </c>
      <c r="B456" s="29">
        <v>546</v>
      </c>
      <c r="C456" s="15" t="s">
        <v>123</v>
      </c>
      <c r="D456" s="15" t="s">
        <v>125</v>
      </c>
      <c r="E456" s="29" t="s">
        <v>251</v>
      </c>
      <c r="F456" s="15" t="s">
        <v>177</v>
      </c>
      <c r="G456" s="10">
        <f>H456+I456+J456</f>
        <v>8.2</v>
      </c>
      <c r="H456" s="13"/>
      <c r="I456" s="13"/>
      <c r="J456" s="10">
        <v>8.2</v>
      </c>
      <c r="K456" s="10">
        <f>L456+M456+N456</f>
        <v>8.2</v>
      </c>
      <c r="L456" s="13"/>
      <c r="M456" s="10"/>
      <c r="N456" s="13">
        <v>8.2</v>
      </c>
      <c r="O456" s="10">
        <f>P456+Q456+R456</f>
        <v>8.2</v>
      </c>
      <c r="P456" s="13"/>
      <c r="Q456" s="13"/>
      <c r="R456" s="13">
        <v>8.2</v>
      </c>
    </row>
    <row r="457" spans="1:18" ht="37.5">
      <c r="A457" s="42" t="s">
        <v>636</v>
      </c>
      <c r="B457" s="29">
        <v>546</v>
      </c>
      <c r="C457" s="15" t="s">
        <v>123</v>
      </c>
      <c r="D457" s="15" t="s">
        <v>126</v>
      </c>
      <c r="E457" s="29"/>
      <c r="F457" s="15"/>
      <c r="G457" s="10">
        <f>G458+G461</f>
        <v>227.3</v>
      </c>
      <c r="H457" s="10">
        <f aca="true" t="shared" si="224" ref="H457:R457">H458+H461</f>
        <v>0</v>
      </c>
      <c r="I457" s="10">
        <f t="shared" si="224"/>
        <v>200</v>
      </c>
      <c r="J457" s="10">
        <f t="shared" si="224"/>
        <v>27.3</v>
      </c>
      <c r="K457" s="10">
        <f t="shared" si="224"/>
        <v>227.3</v>
      </c>
      <c r="L457" s="10">
        <f t="shared" si="224"/>
        <v>0</v>
      </c>
      <c r="M457" s="10">
        <f t="shared" si="224"/>
        <v>200</v>
      </c>
      <c r="N457" s="10">
        <f t="shared" si="224"/>
        <v>27.3</v>
      </c>
      <c r="O457" s="10">
        <f t="shared" si="224"/>
        <v>227.3</v>
      </c>
      <c r="P457" s="10">
        <f t="shared" si="224"/>
        <v>0</v>
      </c>
      <c r="Q457" s="10">
        <f t="shared" si="224"/>
        <v>200</v>
      </c>
      <c r="R457" s="10">
        <f t="shared" si="224"/>
        <v>27.3</v>
      </c>
    </row>
    <row r="458" spans="1:18" ht="37.5">
      <c r="A458" s="42" t="s">
        <v>221</v>
      </c>
      <c r="B458" s="29">
        <v>546</v>
      </c>
      <c r="C458" s="15" t="s">
        <v>123</v>
      </c>
      <c r="D458" s="15" t="s">
        <v>126</v>
      </c>
      <c r="E458" s="29" t="s">
        <v>250</v>
      </c>
      <c r="F458" s="15"/>
      <c r="G458" s="10">
        <f>G459</f>
        <v>200</v>
      </c>
      <c r="H458" s="10">
        <f aca="true" t="shared" si="225" ref="H458:R459">H459</f>
        <v>0</v>
      </c>
      <c r="I458" s="10">
        <f t="shared" si="225"/>
        <v>200</v>
      </c>
      <c r="J458" s="10">
        <f t="shared" si="225"/>
        <v>0</v>
      </c>
      <c r="K458" s="10">
        <f t="shared" si="225"/>
        <v>200</v>
      </c>
      <c r="L458" s="10">
        <f t="shared" si="225"/>
        <v>0</v>
      </c>
      <c r="M458" s="10">
        <f t="shared" si="225"/>
        <v>200</v>
      </c>
      <c r="N458" s="10">
        <f t="shared" si="225"/>
        <v>0</v>
      </c>
      <c r="O458" s="10">
        <f t="shared" si="225"/>
        <v>200</v>
      </c>
      <c r="P458" s="10">
        <f t="shared" si="225"/>
        <v>0</v>
      </c>
      <c r="Q458" s="10">
        <f t="shared" si="225"/>
        <v>200</v>
      </c>
      <c r="R458" s="10">
        <f t="shared" si="225"/>
        <v>0</v>
      </c>
    </row>
    <row r="459" spans="1:18" ht="82.5" customHeight="1">
      <c r="A459" s="42" t="s">
        <v>610</v>
      </c>
      <c r="B459" s="29">
        <v>546</v>
      </c>
      <c r="C459" s="15" t="s">
        <v>123</v>
      </c>
      <c r="D459" s="15" t="s">
        <v>126</v>
      </c>
      <c r="E459" s="29" t="s">
        <v>88</v>
      </c>
      <c r="F459" s="15"/>
      <c r="G459" s="10">
        <f>G460</f>
        <v>200</v>
      </c>
      <c r="H459" s="10">
        <f t="shared" si="225"/>
        <v>0</v>
      </c>
      <c r="I459" s="10">
        <f t="shared" si="225"/>
        <v>200</v>
      </c>
      <c r="J459" s="10">
        <f t="shared" si="225"/>
        <v>0</v>
      </c>
      <c r="K459" s="10">
        <f t="shared" si="225"/>
        <v>200</v>
      </c>
      <c r="L459" s="10">
        <f t="shared" si="225"/>
        <v>0</v>
      </c>
      <c r="M459" s="10">
        <f t="shared" si="225"/>
        <v>200</v>
      </c>
      <c r="N459" s="10">
        <f t="shared" si="225"/>
        <v>0</v>
      </c>
      <c r="O459" s="10">
        <f t="shared" si="225"/>
        <v>200</v>
      </c>
      <c r="P459" s="10">
        <f t="shared" si="225"/>
        <v>0</v>
      </c>
      <c r="Q459" s="10">
        <f t="shared" si="225"/>
        <v>200</v>
      </c>
      <c r="R459" s="10">
        <f t="shared" si="225"/>
        <v>0</v>
      </c>
    </row>
    <row r="460" spans="1:18" ht="37.5">
      <c r="A460" s="42" t="s">
        <v>92</v>
      </c>
      <c r="B460" s="29">
        <v>546</v>
      </c>
      <c r="C460" s="15" t="s">
        <v>123</v>
      </c>
      <c r="D460" s="15" t="s">
        <v>126</v>
      </c>
      <c r="E460" s="29" t="s">
        <v>88</v>
      </c>
      <c r="F460" s="15" t="s">
        <v>177</v>
      </c>
      <c r="G460" s="10">
        <f>H460+I460+J460</f>
        <v>200</v>
      </c>
      <c r="H460" s="10"/>
      <c r="I460" s="10">
        <v>200</v>
      </c>
      <c r="J460" s="10"/>
      <c r="K460" s="10">
        <f>L460+M460+N460</f>
        <v>200</v>
      </c>
      <c r="L460" s="10"/>
      <c r="M460" s="10">
        <v>200</v>
      </c>
      <c r="N460" s="10"/>
      <c r="O460" s="10">
        <f>P460+Q460+R460</f>
        <v>200</v>
      </c>
      <c r="P460" s="82"/>
      <c r="Q460" s="84">
        <v>200</v>
      </c>
      <c r="R460" s="82"/>
    </row>
    <row r="461" spans="1:18" ht="18.75">
      <c r="A461" s="42" t="s">
        <v>339</v>
      </c>
      <c r="B461" s="29">
        <v>546</v>
      </c>
      <c r="C461" s="15" t="s">
        <v>123</v>
      </c>
      <c r="D461" s="15" t="s">
        <v>126</v>
      </c>
      <c r="E461" s="29" t="s">
        <v>235</v>
      </c>
      <c r="F461" s="15"/>
      <c r="G461" s="10">
        <f>G462</f>
        <v>27.3</v>
      </c>
      <c r="H461" s="10">
        <f aca="true" t="shared" si="226" ref="H461:R462">H462</f>
        <v>0</v>
      </c>
      <c r="I461" s="10">
        <f t="shared" si="226"/>
        <v>0</v>
      </c>
      <c r="J461" s="10">
        <f t="shared" si="226"/>
        <v>27.3</v>
      </c>
      <c r="K461" s="10">
        <f t="shared" si="226"/>
        <v>27.3</v>
      </c>
      <c r="L461" s="10">
        <f t="shared" si="226"/>
        <v>0</v>
      </c>
      <c r="M461" s="10">
        <f t="shared" si="226"/>
        <v>0</v>
      </c>
      <c r="N461" s="10">
        <f t="shared" si="226"/>
        <v>27.3</v>
      </c>
      <c r="O461" s="10">
        <f t="shared" si="226"/>
        <v>27.3</v>
      </c>
      <c r="P461" s="10">
        <f t="shared" si="226"/>
        <v>0</v>
      </c>
      <c r="Q461" s="10">
        <f t="shared" si="226"/>
        <v>0</v>
      </c>
      <c r="R461" s="10">
        <f t="shared" si="226"/>
        <v>27.3</v>
      </c>
    </row>
    <row r="462" spans="1:18" ht="37.5">
      <c r="A462" s="42" t="s">
        <v>230</v>
      </c>
      <c r="B462" s="29">
        <v>546</v>
      </c>
      <c r="C462" s="15" t="s">
        <v>123</v>
      </c>
      <c r="D462" s="15" t="s">
        <v>126</v>
      </c>
      <c r="E462" s="29" t="s">
        <v>236</v>
      </c>
      <c r="F462" s="15"/>
      <c r="G462" s="10">
        <f>G463</f>
        <v>27.3</v>
      </c>
      <c r="H462" s="10">
        <f t="shared" si="226"/>
        <v>0</v>
      </c>
      <c r="I462" s="10">
        <f t="shared" si="226"/>
        <v>0</v>
      </c>
      <c r="J462" s="10">
        <f t="shared" si="226"/>
        <v>27.3</v>
      </c>
      <c r="K462" s="10">
        <f t="shared" si="226"/>
        <v>27.3</v>
      </c>
      <c r="L462" s="10">
        <f t="shared" si="226"/>
        <v>0</v>
      </c>
      <c r="M462" s="10">
        <f t="shared" si="226"/>
        <v>0</v>
      </c>
      <c r="N462" s="10">
        <f t="shared" si="226"/>
        <v>27.3</v>
      </c>
      <c r="O462" s="10">
        <f t="shared" si="226"/>
        <v>27.3</v>
      </c>
      <c r="P462" s="10">
        <f t="shared" si="226"/>
        <v>0</v>
      </c>
      <c r="Q462" s="10">
        <f t="shared" si="226"/>
        <v>0</v>
      </c>
      <c r="R462" s="10">
        <f t="shared" si="226"/>
        <v>27.3</v>
      </c>
    </row>
    <row r="463" spans="1:18" ht="141" customHeight="1">
      <c r="A463" s="42" t="s">
        <v>652</v>
      </c>
      <c r="B463" s="29">
        <v>546</v>
      </c>
      <c r="C463" s="15" t="s">
        <v>123</v>
      </c>
      <c r="D463" s="15" t="s">
        <v>126</v>
      </c>
      <c r="E463" s="29" t="s">
        <v>251</v>
      </c>
      <c r="F463" s="15"/>
      <c r="G463" s="10">
        <f>G464+G465</f>
        <v>27.3</v>
      </c>
      <c r="H463" s="10">
        <f aca="true" t="shared" si="227" ref="H463:R463">H464+H465</f>
        <v>0</v>
      </c>
      <c r="I463" s="10">
        <f t="shared" si="227"/>
        <v>0</v>
      </c>
      <c r="J463" s="10">
        <f t="shared" si="227"/>
        <v>27.3</v>
      </c>
      <c r="K463" s="10">
        <f t="shared" si="227"/>
        <v>27.3</v>
      </c>
      <c r="L463" s="10">
        <f t="shared" si="227"/>
        <v>0</v>
      </c>
      <c r="M463" s="10">
        <f t="shared" si="227"/>
        <v>0</v>
      </c>
      <c r="N463" s="10">
        <f t="shared" si="227"/>
        <v>27.3</v>
      </c>
      <c r="O463" s="10">
        <f t="shared" si="227"/>
        <v>27.3</v>
      </c>
      <c r="P463" s="10">
        <f t="shared" si="227"/>
        <v>0</v>
      </c>
      <c r="Q463" s="10">
        <f t="shared" si="227"/>
        <v>0</v>
      </c>
      <c r="R463" s="10">
        <f t="shared" si="227"/>
        <v>27.3</v>
      </c>
    </row>
    <row r="464" spans="1:18" ht="27.75" customHeight="1">
      <c r="A464" s="42" t="s">
        <v>173</v>
      </c>
      <c r="B464" s="29">
        <v>546</v>
      </c>
      <c r="C464" s="15" t="s">
        <v>123</v>
      </c>
      <c r="D464" s="15" t="s">
        <v>126</v>
      </c>
      <c r="E464" s="29" t="s">
        <v>251</v>
      </c>
      <c r="F464" s="15" t="s">
        <v>174</v>
      </c>
      <c r="G464" s="10">
        <f>H464+J464+I464</f>
        <v>19.1</v>
      </c>
      <c r="H464" s="10"/>
      <c r="I464" s="10"/>
      <c r="J464" s="10">
        <v>19.1</v>
      </c>
      <c r="K464" s="10">
        <f>L464+N464+M464</f>
        <v>19.1</v>
      </c>
      <c r="L464" s="10"/>
      <c r="M464" s="10"/>
      <c r="N464" s="10">
        <v>19.1</v>
      </c>
      <c r="O464" s="10">
        <f>P464+R464+Q464</f>
        <v>19.1</v>
      </c>
      <c r="P464" s="82"/>
      <c r="Q464" s="82"/>
      <c r="R464" s="82">
        <v>19.1</v>
      </c>
    </row>
    <row r="465" spans="1:18" ht="37.5">
      <c r="A465" s="42" t="s">
        <v>92</v>
      </c>
      <c r="B465" s="29">
        <v>546</v>
      </c>
      <c r="C465" s="15" t="s">
        <v>123</v>
      </c>
      <c r="D465" s="15" t="s">
        <v>126</v>
      </c>
      <c r="E465" s="29" t="s">
        <v>251</v>
      </c>
      <c r="F465" s="15" t="s">
        <v>177</v>
      </c>
      <c r="G465" s="10">
        <f>H465+J465+I465</f>
        <v>8.2</v>
      </c>
      <c r="H465" s="10"/>
      <c r="I465" s="10"/>
      <c r="J465" s="10">
        <v>8.2</v>
      </c>
      <c r="K465" s="10">
        <f>L465+N465+M465</f>
        <v>8.2</v>
      </c>
      <c r="L465" s="10"/>
      <c r="M465" s="10"/>
      <c r="N465" s="10">
        <v>8.2</v>
      </c>
      <c r="O465" s="10">
        <f>P465+R465+Q465</f>
        <v>8.2</v>
      </c>
      <c r="P465" s="82"/>
      <c r="Q465" s="82"/>
      <c r="R465" s="82">
        <v>8.2</v>
      </c>
    </row>
    <row r="466" spans="1:18" ht="37.5">
      <c r="A466" s="42" t="s">
        <v>206</v>
      </c>
      <c r="B466" s="29">
        <v>546</v>
      </c>
      <c r="C466" s="15" t="s">
        <v>123</v>
      </c>
      <c r="D466" s="15" t="s">
        <v>145</v>
      </c>
      <c r="E466" s="29"/>
      <c r="F466" s="15"/>
      <c r="G466" s="10">
        <f>G467</f>
        <v>369.2</v>
      </c>
      <c r="H466" s="10">
        <f aca="true" t="shared" si="228" ref="H466:R467">H467</f>
        <v>276.7</v>
      </c>
      <c r="I466" s="10">
        <f t="shared" si="228"/>
        <v>92.5</v>
      </c>
      <c r="J466" s="10">
        <f t="shared" si="228"/>
        <v>0</v>
      </c>
      <c r="K466" s="10">
        <f t="shared" si="228"/>
        <v>347.40000000000003</v>
      </c>
      <c r="L466" s="10">
        <f t="shared" si="228"/>
        <v>276.6</v>
      </c>
      <c r="M466" s="10">
        <f t="shared" si="228"/>
        <v>70.80000000000001</v>
      </c>
      <c r="N466" s="10">
        <f t="shared" si="228"/>
        <v>0</v>
      </c>
      <c r="O466" s="10">
        <f t="shared" si="228"/>
        <v>347.40000000000003</v>
      </c>
      <c r="P466" s="10" t="e">
        <f t="shared" si="228"/>
        <v>#REF!</v>
      </c>
      <c r="Q466" s="10" t="e">
        <f t="shared" si="228"/>
        <v>#REF!</v>
      </c>
      <c r="R466" s="10" t="e">
        <f t="shared" si="228"/>
        <v>#REF!</v>
      </c>
    </row>
    <row r="467" spans="1:18" ht="56.25">
      <c r="A467" s="42" t="s">
        <v>538</v>
      </c>
      <c r="B467" s="29">
        <v>546</v>
      </c>
      <c r="C467" s="15" t="s">
        <v>123</v>
      </c>
      <c r="D467" s="15" t="s">
        <v>145</v>
      </c>
      <c r="E467" s="29" t="s">
        <v>246</v>
      </c>
      <c r="F467" s="15"/>
      <c r="G467" s="10">
        <f>G468</f>
        <v>369.2</v>
      </c>
      <c r="H467" s="10">
        <f t="shared" si="228"/>
        <v>276.7</v>
      </c>
      <c r="I467" s="10">
        <f t="shared" si="228"/>
        <v>92.5</v>
      </c>
      <c r="J467" s="10">
        <f t="shared" si="228"/>
        <v>0</v>
      </c>
      <c r="K467" s="10">
        <f t="shared" si="228"/>
        <v>347.40000000000003</v>
      </c>
      <c r="L467" s="10">
        <f t="shared" si="228"/>
        <v>276.6</v>
      </c>
      <c r="M467" s="10">
        <f t="shared" si="228"/>
        <v>70.80000000000001</v>
      </c>
      <c r="N467" s="10">
        <f t="shared" si="228"/>
        <v>0</v>
      </c>
      <c r="O467" s="10">
        <f t="shared" si="228"/>
        <v>347.40000000000003</v>
      </c>
      <c r="P467" s="10" t="e">
        <f t="shared" si="228"/>
        <v>#REF!</v>
      </c>
      <c r="Q467" s="10" t="e">
        <f t="shared" si="228"/>
        <v>#REF!</v>
      </c>
      <c r="R467" s="10" t="e">
        <f t="shared" si="228"/>
        <v>#REF!</v>
      </c>
    </row>
    <row r="468" spans="1:18" ht="27" customHeight="1">
      <c r="A468" s="42" t="s">
        <v>195</v>
      </c>
      <c r="B468" s="29">
        <v>546</v>
      </c>
      <c r="C468" s="15" t="s">
        <v>123</v>
      </c>
      <c r="D468" s="15" t="s">
        <v>145</v>
      </c>
      <c r="E468" s="29" t="s">
        <v>61</v>
      </c>
      <c r="F468" s="15"/>
      <c r="G468" s="10">
        <f aca="true" t="shared" si="229" ref="G468:R468">G469+G473+G476+G479+G482</f>
        <v>369.2</v>
      </c>
      <c r="H468" s="10">
        <f t="shared" si="229"/>
        <v>276.7</v>
      </c>
      <c r="I468" s="10">
        <f t="shared" si="229"/>
        <v>92.5</v>
      </c>
      <c r="J468" s="10">
        <f t="shared" si="229"/>
        <v>0</v>
      </c>
      <c r="K468" s="10">
        <f t="shared" si="229"/>
        <v>347.40000000000003</v>
      </c>
      <c r="L468" s="10">
        <f t="shared" si="229"/>
        <v>276.6</v>
      </c>
      <c r="M468" s="10">
        <f t="shared" si="229"/>
        <v>70.80000000000001</v>
      </c>
      <c r="N468" s="10">
        <f t="shared" si="229"/>
        <v>0</v>
      </c>
      <c r="O468" s="10">
        <f t="shared" si="229"/>
        <v>347.40000000000003</v>
      </c>
      <c r="P468" s="10" t="e">
        <f t="shared" si="229"/>
        <v>#REF!</v>
      </c>
      <c r="Q468" s="10" t="e">
        <f t="shared" si="229"/>
        <v>#REF!</v>
      </c>
      <c r="R468" s="10" t="e">
        <f t="shared" si="229"/>
        <v>#REF!</v>
      </c>
    </row>
    <row r="469" spans="1:18" ht="21.75" customHeight="1">
      <c r="A469" s="42" t="s">
        <v>563</v>
      </c>
      <c r="B469" s="29">
        <v>546</v>
      </c>
      <c r="C469" s="15" t="s">
        <v>123</v>
      </c>
      <c r="D469" s="15" t="s">
        <v>145</v>
      </c>
      <c r="E469" s="29" t="s">
        <v>539</v>
      </c>
      <c r="F469" s="15"/>
      <c r="G469" s="10">
        <f>G470</f>
        <v>36.5</v>
      </c>
      <c r="H469" s="10">
        <f aca="true" t="shared" si="230" ref="H469:O469">H470</f>
        <v>0</v>
      </c>
      <c r="I469" s="10">
        <f t="shared" si="230"/>
        <v>36.5</v>
      </c>
      <c r="J469" s="10">
        <f t="shared" si="230"/>
        <v>0</v>
      </c>
      <c r="K469" s="10">
        <f t="shared" si="230"/>
        <v>38.2</v>
      </c>
      <c r="L469" s="10">
        <f t="shared" si="230"/>
        <v>0</v>
      </c>
      <c r="M469" s="10">
        <f t="shared" si="230"/>
        <v>38.2</v>
      </c>
      <c r="N469" s="10">
        <f t="shared" si="230"/>
        <v>0</v>
      </c>
      <c r="O469" s="10">
        <f t="shared" si="230"/>
        <v>38.2</v>
      </c>
      <c r="P469" s="10">
        <f>P470</f>
        <v>0</v>
      </c>
      <c r="Q469" s="10">
        <f>Q470</f>
        <v>38.2</v>
      </c>
      <c r="R469" s="10">
        <f>R470</f>
        <v>0</v>
      </c>
    </row>
    <row r="470" spans="1:18" ht="24.75" customHeight="1">
      <c r="A470" s="42" t="s">
        <v>333</v>
      </c>
      <c r="B470" s="29">
        <v>546</v>
      </c>
      <c r="C470" s="15" t="s">
        <v>123</v>
      </c>
      <c r="D470" s="15" t="s">
        <v>145</v>
      </c>
      <c r="E470" s="29" t="s">
        <v>540</v>
      </c>
      <c r="F470" s="15"/>
      <c r="G470" s="10">
        <f>G471+G472</f>
        <v>36.5</v>
      </c>
      <c r="H470" s="10">
        <f aca="true" t="shared" si="231" ref="H470:R470">H471+H472</f>
        <v>0</v>
      </c>
      <c r="I470" s="10">
        <f t="shared" si="231"/>
        <v>36.5</v>
      </c>
      <c r="J470" s="10">
        <f t="shared" si="231"/>
        <v>0</v>
      </c>
      <c r="K470" s="10">
        <f t="shared" si="231"/>
        <v>38.2</v>
      </c>
      <c r="L470" s="10">
        <f t="shared" si="231"/>
        <v>0</v>
      </c>
      <c r="M470" s="10">
        <f t="shared" si="231"/>
        <v>38.2</v>
      </c>
      <c r="N470" s="10">
        <f t="shared" si="231"/>
        <v>0</v>
      </c>
      <c r="O470" s="10">
        <f t="shared" si="231"/>
        <v>38.2</v>
      </c>
      <c r="P470" s="10">
        <f t="shared" si="231"/>
        <v>0</v>
      </c>
      <c r="Q470" s="10">
        <f t="shared" si="231"/>
        <v>38.2</v>
      </c>
      <c r="R470" s="10">
        <f t="shared" si="231"/>
        <v>0</v>
      </c>
    </row>
    <row r="471" spans="1:18" ht="39" customHeight="1">
      <c r="A471" s="42" t="s">
        <v>92</v>
      </c>
      <c r="B471" s="29">
        <v>546</v>
      </c>
      <c r="C471" s="15" t="s">
        <v>123</v>
      </c>
      <c r="D471" s="15" t="s">
        <v>145</v>
      </c>
      <c r="E471" s="29" t="s">
        <v>540</v>
      </c>
      <c r="F471" s="15" t="s">
        <v>177</v>
      </c>
      <c r="G471" s="10">
        <f>H471+I471+J471</f>
        <v>36.5</v>
      </c>
      <c r="H471" s="10"/>
      <c r="I471" s="10">
        <f>37.4-0.9</f>
        <v>36.5</v>
      </c>
      <c r="J471" s="10"/>
      <c r="K471" s="10">
        <f>L471+M471+N471</f>
        <v>35.2</v>
      </c>
      <c r="L471" s="10"/>
      <c r="M471" s="10">
        <v>35.2</v>
      </c>
      <c r="N471" s="10"/>
      <c r="O471" s="10">
        <f>P471+Q471+R471</f>
        <v>35.2</v>
      </c>
      <c r="P471" s="10"/>
      <c r="Q471" s="10">
        <v>35.2</v>
      </c>
      <c r="R471" s="10"/>
    </row>
    <row r="472" spans="1:18" ht="18.75">
      <c r="A472" s="42" t="s">
        <v>184</v>
      </c>
      <c r="B472" s="29">
        <v>546</v>
      </c>
      <c r="C472" s="15" t="s">
        <v>123</v>
      </c>
      <c r="D472" s="15" t="s">
        <v>145</v>
      </c>
      <c r="E472" s="29" t="s">
        <v>540</v>
      </c>
      <c r="F472" s="15" t="s">
        <v>180</v>
      </c>
      <c r="G472" s="10">
        <f>H472+I472+J472</f>
        <v>0</v>
      </c>
      <c r="H472" s="10"/>
      <c r="I472" s="10">
        <v>0</v>
      </c>
      <c r="J472" s="10"/>
      <c r="K472" s="10">
        <f>L472+M472+N472</f>
        <v>3</v>
      </c>
      <c r="L472" s="10"/>
      <c r="M472" s="10">
        <v>3</v>
      </c>
      <c r="N472" s="10"/>
      <c r="O472" s="10">
        <f>P472+Q472+R472</f>
        <v>3</v>
      </c>
      <c r="P472" s="18"/>
      <c r="Q472" s="18">
        <v>3</v>
      </c>
      <c r="R472" s="18"/>
    </row>
    <row r="473" spans="1:18" ht="39" customHeight="1">
      <c r="A473" s="42" t="s">
        <v>75</v>
      </c>
      <c r="B473" s="29">
        <v>546</v>
      </c>
      <c r="C473" s="15" t="s">
        <v>123</v>
      </c>
      <c r="D473" s="15" t="s">
        <v>145</v>
      </c>
      <c r="E473" s="29" t="s">
        <v>105</v>
      </c>
      <c r="F473" s="15"/>
      <c r="G473" s="10">
        <f>G474</f>
        <v>318.7</v>
      </c>
      <c r="H473" s="10">
        <f aca="true" t="shared" si="232" ref="H473:O473">H474</f>
        <v>276.7</v>
      </c>
      <c r="I473" s="10">
        <f t="shared" si="232"/>
        <v>42</v>
      </c>
      <c r="J473" s="10">
        <f t="shared" si="232"/>
        <v>0</v>
      </c>
      <c r="K473" s="10">
        <f t="shared" si="232"/>
        <v>291.20000000000005</v>
      </c>
      <c r="L473" s="10">
        <f t="shared" si="232"/>
        <v>276.6</v>
      </c>
      <c r="M473" s="10">
        <f t="shared" si="232"/>
        <v>14.6</v>
      </c>
      <c r="N473" s="10">
        <f t="shared" si="232"/>
        <v>0</v>
      </c>
      <c r="O473" s="10">
        <f t="shared" si="232"/>
        <v>291.20000000000005</v>
      </c>
      <c r="P473" s="10" t="e">
        <f>#REF!+P474</f>
        <v>#REF!</v>
      </c>
      <c r="Q473" s="10" t="e">
        <f>#REF!+Q474</f>
        <v>#REF!</v>
      </c>
      <c r="R473" s="10" t="e">
        <f>#REF!+R474</f>
        <v>#REF!</v>
      </c>
    </row>
    <row r="474" spans="1:18" ht="37.5">
      <c r="A474" s="42" t="s">
        <v>304</v>
      </c>
      <c r="B474" s="29">
        <v>546</v>
      </c>
      <c r="C474" s="15" t="s">
        <v>123</v>
      </c>
      <c r="D474" s="15" t="s">
        <v>145</v>
      </c>
      <c r="E474" s="29" t="s">
        <v>541</v>
      </c>
      <c r="F474" s="15"/>
      <c r="G474" s="10">
        <f>G475</f>
        <v>318.7</v>
      </c>
      <c r="H474" s="10">
        <f aca="true" t="shared" si="233" ref="H474:R474">H475</f>
        <v>276.7</v>
      </c>
      <c r="I474" s="10">
        <f t="shared" si="233"/>
        <v>42</v>
      </c>
      <c r="J474" s="10">
        <f t="shared" si="233"/>
        <v>0</v>
      </c>
      <c r="K474" s="10">
        <f t="shared" si="233"/>
        <v>291.20000000000005</v>
      </c>
      <c r="L474" s="10">
        <f t="shared" si="233"/>
        <v>276.6</v>
      </c>
      <c r="M474" s="10">
        <f t="shared" si="233"/>
        <v>14.6</v>
      </c>
      <c r="N474" s="10">
        <f t="shared" si="233"/>
        <v>0</v>
      </c>
      <c r="O474" s="10">
        <f t="shared" si="233"/>
        <v>291.20000000000005</v>
      </c>
      <c r="P474" s="10">
        <f t="shared" si="233"/>
        <v>276.6</v>
      </c>
      <c r="Q474" s="10">
        <f t="shared" si="233"/>
        <v>14.6</v>
      </c>
      <c r="R474" s="10">
        <f t="shared" si="233"/>
        <v>0</v>
      </c>
    </row>
    <row r="475" spans="1:18" ht="37.5">
      <c r="A475" s="42" t="s">
        <v>92</v>
      </c>
      <c r="B475" s="29">
        <v>546</v>
      </c>
      <c r="C475" s="15" t="s">
        <v>123</v>
      </c>
      <c r="D475" s="15" t="s">
        <v>145</v>
      </c>
      <c r="E475" s="29" t="s">
        <v>541</v>
      </c>
      <c r="F475" s="15" t="s">
        <v>177</v>
      </c>
      <c r="G475" s="10">
        <v>318.7</v>
      </c>
      <c r="H475" s="10">
        <v>276.7</v>
      </c>
      <c r="I475" s="10">
        <v>42</v>
      </c>
      <c r="J475" s="10"/>
      <c r="K475" s="10">
        <f>L475++M475+N475</f>
        <v>291.20000000000005</v>
      </c>
      <c r="L475" s="10">
        <v>276.6</v>
      </c>
      <c r="M475" s="10">
        <v>14.6</v>
      </c>
      <c r="N475" s="10"/>
      <c r="O475" s="10">
        <f>P475++Q475+R475</f>
        <v>291.20000000000005</v>
      </c>
      <c r="P475" s="82">
        <v>276.6</v>
      </c>
      <c r="Q475" s="82">
        <v>14.6</v>
      </c>
      <c r="R475" s="82"/>
    </row>
    <row r="476" spans="1:18" ht="37.5">
      <c r="A476" s="42" t="s">
        <v>77</v>
      </c>
      <c r="B476" s="29">
        <v>546</v>
      </c>
      <c r="C476" s="15" t="s">
        <v>123</v>
      </c>
      <c r="D476" s="15" t="s">
        <v>145</v>
      </c>
      <c r="E476" s="29" t="s">
        <v>62</v>
      </c>
      <c r="F476" s="15"/>
      <c r="G476" s="10">
        <f>G477</f>
        <v>10</v>
      </c>
      <c r="H476" s="10">
        <f aca="true" t="shared" si="234" ref="H476:R477">H477</f>
        <v>0</v>
      </c>
      <c r="I476" s="10">
        <f t="shared" si="234"/>
        <v>10</v>
      </c>
      <c r="J476" s="10">
        <f t="shared" si="234"/>
        <v>0</v>
      </c>
      <c r="K476" s="10">
        <f t="shared" si="234"/>
        <v>10</v>
      </c>
      <c r="L476" s="10">
        <f t="shared" si="234"/>
        <v>0</v>
      </c>
      <c r="M476" s="10">
        <f t="shared" si="234"/>
        <v>10</v>
      </c>
      <c r="N476" s="10">
        <f t="shared" si="234"/>
        <v>0</v>
      </c>
      <c r="O476" s="10">
        <f t="shared" si="234"/>
        <v>10</v>
      </c>
      <c r="P476" s="10">
        <f t="shared" si="234"/>
        <v>0</v>
      </c>
      <c r="Q476" s="10">
        <f t="shared" si="234"/>
        <v>10</v>
      </c>
      <c r="R476" s="10">
        <f t="shared" si="234"/>
        <v>0</v>
      </c>
    </row>
    <row r="477" spans="1:18" ht="27.75" customHeight="1">
      <c r="A477" s="42" t="s">
        <v>333</v>
      </c>
      <c r="B477" s="29">
        <v>546</v>
      </c>
      <c r="C477" s="15" t="s">
        <v>123</v>
      </c>
      <c r="D477" s="15" t="s">
        <v>145</v>
      </c>
      <c r="E477" s="29" t="s">
        <v>542</v>
      </c>
      <c r="F477" s="15"/>
      <c r="G477" s="10">
        <f>G478</f>
        <v>10</v>
      </c>
      <c r="H477" s="10">
        <f t="shared" si="234"/>
        <v>0</v>
      </c>
      <c r="I477" s="10">
        <f t="shared" si="234"/>
        <v>10</v>
      </c>
      <c r="J477" s="10">
        <f t="shared" si="234"/>
        <v>0</v>
      </c>
      <c r="K477" s="10">
        <f t="shared" si="234"/>
        <v>10</v>
      </c>
      <c r="L477" s="10">
        <f t="shared" si="234"/>
        <v>0</v>
      </c>
      <c r="M477" s="10">
        <f t="shared" si="234"/>
        <v>10</v>
      </c>
      <c r="N477" s="10">
        <f t="shared" si="234"/>
        <v>0</v>
      </c>
      <c r="O477" s="10">
        <f t="shared" si="234"/>
        <v>10</v>
      </c>
      <c r="P477" s="10">
        <f t="shared" si="234"/>
        <v>0</v>
      </c>
      <c r="Q477" s="10">
        <f t="shared" si="234"/>
        <v>10</v>
      </c>
      <c r="R477" s="10">
        <f t="shared" si="234"/>
        <v>0</v>
      </c>
    </row>
    <row r="478" spans="1:18" ht="18.75">
      <c r="A478" s="42" t="s">
        <v>184</v>
      </c>
      <c r="B478" s="29">
        <v>546</v>
      </c>
      <c r="C478" s="15" t="s">
        <v>123</v>
      </c>
      <c r="D478" s="15" t="s">
        <v>145</v>
      </c>
      <c r="E478" s="29" t="s">
        <v>542</v>
      </c>
      <c r="F478" s="15" t="s">
        <v>180</v>
      </c>
      <c r="G478" s="10">
        <f>H478+I478+J478</f>
        <v>10</v>
      </c>
      <c r="H478" s="10"/>
      <c r="I478" s="10">
        <v>10</v>
      </c>
      <c r="J478" s="10"/>
      <c r="K478" s="10">
        <f>L478+M478+N478</f>
        <v>10</v>
      </c>
      <c r="L478" s="10"/>
      <c r="M478" s="10">
        <v>10</v>
      </c>
      <c r="N478" s="10"/>
      <c r="O478" s="10">
        <f>P478+Q478+R478</f>
        <v>10</v>
      </c>
      <c r="P478" s="82"/>
      <c r="Q478" s="82">
        <v>10</v>
      </c>
      <c r="R478" s="82"/>
    </row>
    <row r="479" spans="1:18" ht="37.5">
      <c r="A479" s="42" t="s">
        <v>544</v>
      </c>
      <c r="B479" s="29">
        <v>546</v>
      </c>
      <c r="C479" s="15" t="s">
        <v>123</v>
      </c>
      <c r="D479" s="15" t="s">
        <v>145</v>
      </c>
      <c r="E479" s="29" t="s">
        <v>543</v>
      </c>
      <c r="F479" s="15"/>
      <c r="G479" s="10">
        <f>G480</f>
        <v>0</v>
      </c>
      <c r="H479" s="10">
        <f aca="true" t="shared" si="235" ref="H479:R480">H480</f>
        <v>0</v>
      </c>
      <c r="I479" s="10">
        <f t="shared" si="235"/>
        <v>0</v>
      </c>
      <c r="J479" s="10">
        <f t="shared" si="235"/>
        <v>0</v>
      </c>
      <c r="K479" s="10">
        <f t="shared" si="235"/>
        <v>4</v>
      </c>
      <c r="L479" s="10">
        <f t="shared" si="235"/>
        <v>0</v>
      </c>
      <c r="M479" s="10">
        <f t="shared" si="235"/>
        <v>4</v>
      </c>
      <c r="N479" s="10">
        <f t="shared" si="235"/>
        <v>0</v>
      </c>
      <c r="O479" s="10">
        <f t="shared" si="235"/>
        <v>4</v>
      </c>
      <c r="P479" s="10">
        <f t="shared" si="235"/>
        <v>0</v>
      </c>
      <c r="Q479" s="10">
        <f t="shared" si="235"/>
        <v>4</v>
      </c>
      <c r="R479" s="10">
        <f t="shared" si="235"/>
        <v>0</v>
      </c>
    </row>
    <row r="480" spans="1:18" ht="22.5" customHeight="1">
      <c r="A480" s="42" t="s">
        <v>333</v>
      </c>
      <c r="B480" s="29">
        <v>546</v>
      </c>
      <c r="C480" s="15" t="s">
        <v>123</v>
      </c>
      <c r="D480" s="15" t="s">
        <v>145</v>
      </c>
      <c r="E480" s="29" t="s">
        <v>545</v>
      </c>
      <c r="F480" s="15"/>
      <c r="G480" s="10">
        <f>H480+I480+J480</f>
        <v>0</v>
      </c>
      <c r="H480" s="10">
        <f t="shared" si="235"/>
        <v>0</v>
      </c>
      <c r="I480" s="10">
        <v>0</v>
      </c>
      <c r="J480" s="10">
        <f t="shared" si="235"/>
        <v>0</v>
      </c>
      <c r="K480" s="10">
        <f t="shared" si="235"/>
        <v>4</v>
      </c>
      <c r="L480" s="10">
        <f t="shared" si="235"/>
        <v>0</v>
      </c>
      <c r="M480" s="10">
        <f t="shared" si="235"/>
        <v>4</v>
      </c>
      <c r="N480" s="10">
        <f t="shared" si="235"/>
        <v>0</v>
      </c>
      <c r="O480" s="10">
        <f t="shared" si="235"/>
        <v>4</v>
      </c>
      <c r="P480" s="10">
        <f t="shared" si="235"/>
        <v>0</v>
      </c>
      <c r="Q480" s="10">
        <f t="shared" si="235"/>
        <v>4</v>
      </c>
      <c r="R480" s="10">
        <f t="shared" si="235"/>
        <v>0</v>
      </c>
    </row>
    <row r="481" spans="1:18" ht="37.5">
      <c r="A481" s="42" t="s">
        <v>92</v>
      </c>
      <c r="B481" s="29">
        <v>546</v>
      </c>
      <c r="C481" s="15" t="s">
        <v>123</v>
      </c>
      <c r="D481" s="15" t="s">
        <v>145</v>
      </c>
      <c r="E481" s="29" t="s">
        <v>545</v>
      </c>
      <c r="F481" s="15" t="s">
        <v>177</v>
      </c>
      <c r="G481" s="10">
        <f>H481+I481+J481</f>
        <v>4</v>
      </c>
      <c r="H481" s="10"/>
      <c r="I481" s="10">
        <v>4</v>
      </c>
      <c r="J481" s="10"/>
      <c r="K481" s="10">
        <f>L481+M481+N481</f>
        <v>4</v>
      </c>
      <c r="L481" s="10"/>
      <c r="M481" s="10">
        <v>4</v>
      </c>
      <c r="N481" s="10"/>
      <c r="O481" s="10">
        <f>P481+Q481+R481</f>
        <v>4</v>
      </c>
      <c r="P481" s="82"/>
      <c r="Q481" s="82">
        <v>4</v>
      </c>
      <c r="R481" s="82"/>
    </row>
    <row r="482" spans="1:18" ht="78" customHeight="1">
      <c r="A482" s="42" t="s">
        <v>606</v>
      </c>
      <c r="B482" s="29">
        <v>546</v>
      </c>
      <c r="C482" s="15" t="s">
        <v>123</v>
      </c>
      <c r="D482" s="15" t="s">
        <v>145</v>
      </c>
      <c r="E482" s="29" t="s">
        <v>601</v>
      </c>
      <c r="F482" s="15"/>
      <c r="G482" s="10">
        <f aca="true" t="shared" si="236" ref="G482:R483">G483</f>
        <v>4</v>
      </c>
      <c r="H482" s="10">
        <f t="shared" si="236"/>
        <v>0</v>
      </c>
      <c r="I482" s="10">
        <f t="shared" si="236"/>
        <v>4</v>
      </c>
      <c r="J482" s="10">
        <f t="shared" si="236"/>
        <v>0</v>
      </c>
      <c r="K482" s="10">
        <f t="shared" si="236"/>
        <v>4</v>
      </c>
      <c r="L482" s="10">
        <f t="shared" si="236"/>
        <v>0</v>
      </c>
      <c r="M482" s="10">
        <f t="shared" si="236"/>
        <v>4</v>
      </c>
      <c r="N482" s="10">
        <f t="shared" si="236"/>
        <v>0</v>
      </c>
      <c r="O482" s="10">
        <f t="shared" si="236"/>
        <v>4</v>
      </c>
      <c r="P482" s="10">
        <f t="shared" si="236"/>
        <v>0</v>
      </c>
      <c r="Q482" s="10">
        <f t="shared" si="236"/>
        <v>4</v>
      </c>
      <c r="R482" s="10">
        <f t="shared" si="236"/>
        <v>0</v>
      </c>
    </row>
    <row r="483" spans="1:18" ht="29.25" customHeight="1">
      <c r="A483" s="42" t="s">
        <v>333</v>
      </c>
      <c r="B483" s="29">
        <v>546</v>
      </c>
      <c r="C483" s="15" t="s">
        <v>123</v>
      </c>
      <c r="D483" s="15" t="s">
        <v>145</v>
      </c>
      <c r="E483" s="29" t="s">
        <v>602</v>
      </c>
      <c r="F483" s="15"/>
      <c r="G483" s="10">
        <f>G484</f>
        <v>4</v>
      </c>
      <c r="H483" s="10">
        <f t="shared" si="236"/>
        <v>0</v>
      </c>
      <c r="I483" s="10">
        <f t="shared" si="236"/>
        <v>4</v>
      </c>
      <c r="J483" s="10">
        <f t="shared" si="236"/>
        <v>0</v>
      </c>
      <c r="K483" s="10">
        <f t="shared" si="236"/>
        <v>4</v>
      </c>
      <c r="L483" s="10">
        <f t="shared" si="236"/>
        <v>0</v>
      </c>
      <c r="M483" s="10">
        <f t="shared" si="236"/>
        <v>4</v>
      </c>
      <c r="N483" s="10">
        <f t="shared" si="236"/>
        <v>0</v>
      </c>
      <c r="O483" s="10">
        <f t="shared" si="236"/>
        <v>4</v>
      </c>
      <c r="P483" s="10">
        <f t="shared" si="236"/>
        <v>0</v>
      </c>
      <c r="Q483" s="10">
        <f t="shared" si="236"/>
        <v>4</v>
      </c>
      <c r="R483" s="10">
        <f t="shared" si="236"/>
        <v>0</v>
      </c>
    </row>
    <row r="484" spans="1:18" ht="18.75">
      <c r="A484" s="42" t="s">
        <v>175</v>
      </c>
      <c r="B484" s="29">
        <v>546</v>
      </c>
      <c r="C484" s="15" t="s">
        <v>123</v>
      </c>
      <c r="D484" s="15" t="s">
        <v>145</v>
      </c>
      <c r="E484" s="29" t="s">
        <v>602</v>
      </c>
      <c r="F484" s="15" t="s">
        <v>176</v>
      </c>
      <c r="G484" s="10">
        <f>H484+I483+J484</f>
        <v>4</v>
      </c>
      <c r="H484" s="10"/>
      <c r="I484" s="10">
        <v>4</v>
      </c>
      <c r="J484" s="10"/>
      <c r="K484" s="10">
        <f>L484+M483+N484</f>
        <v>4</v>
      </c>
      <c r="L484" s="10"/>
      <c r="M484" s="10">
        <v>4</v>
      </c>
      <c r="N484" s="10"/>
      <c r="O484" s="10">
        <f>P484+Q483+R484</f>
        <v>4</v>
      </c>
      <c r="P484" s="82"/>
      <c r="Q484" s="82">
        <v>4</v>
      </c>
      <c r="R484" s="82"/>
    </row>
    <row r="485" spans="1:18" ht="18.75">
      <c r="A485" s="42" t="s">
        <v>127</v>
      </c>
      <c r="B485" s="29">
        <v>546</v>
      </c>
      <c r="C485" s="15" t="s">
        <v>121</v>
      </c>
      <c r="D485" s="15" t="s">
        <v>400</v>
      </c>
      <c r="E485" s="15"/>
      <c r="F485" s="15"/>
      <c r="G485" s="10">
        <f aca="true" t="shared" si="237" ref="G485:R485">G492+G510+G486</f>
        <v>112160.7</v>
      </c>
      <c r="H485" s="10">
        <f>H492+H510+H486</f>
        <v>98662.3</v>
      </c>
      <c r="I485" s="10">
        <f>I492+I510+I486</f>
        <v>13498.4</v>
      </c>
      <c r="J485" s="10">
        <f>J492+J510+J486</f>
        <v>0</v>
      </c>
      <c r="K485" s="10">
        <f t="shared" si="237"/>
        <v>24485.999999999996</v>
      </c>
      <c r="L485" s="10">
        <f t="shared" si="237"/>
        <v>10881.1</v>
      </c>
      <c r="M485" s="10">
        <f t="shared" si="237"/>
        <v>13604.9</v>
      </c>
      <c r="N485" s="10">
        <f t="shared" si="237"/>
        <v>0</v>
      </c>
      <c r="O485" s="10">
        <f t="shared" si="237"/>
        <v>25527</v>
      </c>
      <c r="P485" s="10">
        <f t="shared" si="237"/>
        <v>11061.1</v>
      </c>
      <c r="Q485" s="10">
        <f t="shared" si="237"/>
        <v>14465.9</v>
      </c>
      <c r="R485" s="10">
        <f t="shared" si="237"/>
        <v>0</v>
      </c>
    </row>
    <row r="486" spans="1:18" ht="18.75">
      <c r="A486" s="42" t="s">
        <v>590</v>
      </c>
      <c r="B486" s="29">
        <v>546</v>
      </c>
      <c r="C486" s="15" t="s">
        <v>121</v>
      </c>
      <c r="D486" s="15" t="s">
        <v>133</v>
      </c>
      <c r="E486" s="12"/>
      <c r="F486" s="12"/>
      <c r="G486" s="10">
        <f aca="true" t="shared" si="238" ref="G486:R490">G487</f>
        <v>3600.6</v>
      </c>
      <c r="H486" s="10">
        <f t="shared" si="238"/>
        <v>3493</v>
      </c>
      <c r="I486" s="10">
        <f t="shared" si="238"/>
        <v>107.6</v>
      </c>
      <c r="J486" s="10">
        <f t="shared" si="238"/>
        <v>0</v>
      </c>
      <c r="K486" s="10">
        <f t="shared" si="238"/>
        <v>0</v>
      </c>
      <c r="L486" s="10">
        <f t="shared" si="238"/>
        <v>0</v>
      </c>
      <c r="M486" s="10">
        <f t="shared" si="238"/>
        <v>0</v>
      </c>
      <c r="N486" s="10">
        <f t="shared" si="238"/>
        <v>0</v>
      </c>
      <c r="O486" s="10">
        <f t="shared" si="238"/>
        <v>0</v>
      </c>
      <c r="P486" s="10">
        <f t="shared" si="238"/>
        <v>0</v>
      </c>
      <c r="Q486" s="10">
        <f t="shared" si="238"/>
        <v>0</v>
      </c>
      <c r="R486" s="10">
        <f t="shared" si="238"/>
        <v>0</v>
      </c>
    </row>
    <row r="487" spans="1:18" ht="37.5">
      <c r="A487" s="42" t="s">
        <v>503</v>
      </c>
      <c r="B487" s="29">
        <v>546</v>
      </c>
      <c r="C487" s="15" t="s">
        <v>121</v>
      </c>
      <c r="D487" s="15" t="s">
        <v>133</v>
      </c>
      <c r="E487" s="65" t="s">
        <v>247</v>
      </c>
      <c r="F487" s="12"/>
      <c r="G487" s="10">
        <f>G488</f>
        <v>3600.6</v>
      </c>
      <c r="H487" s="10">
        <f t="shared" si="238"/>
        <v>3493</v>
      </c>
      <c r="I487" s="10">
        <f t="shared" si="238"/>
        <v>107.6</v>
      </c>
      <c r="J487" s="10">
        <f t="shared" si="238"/>
        <v>0</v>
      </c>
      <c r="K487" s="10">
        <f t="shared" si="238"/>
        <v>0</v>
      </c>
      <c r="L487" s="10">
        <f t="shared" si="238"/>
        <v>0</v>
      </c>
      <c r="M487" s="10">
        <f t="shared" si="238"/>
        <v>0</v>
      </c>
      <c r="N487" s="10">
        <f t="shared" si="238"/>
        <v>0</v>
      </c>
      <c r="O487" s="10">
        <f t="shared" si="238"/>
        <v>0</v>
      </c>
      <c r="P487" s="10">
        <f t="shared" si="238"/>
        <v>0</v>
      </c>
      <c r="Q487" s="10">
        <f t="shared" si="238"/>
        <v>0</v>
      </c>
      <c r="R487" s="10">
        <f t="shared" si="238"/>
        <v>0</v>
      </c>
    </row>
    <row r="488" spans="1:18" ht="37.5">
      <c r="A488" s="8" t="s">
        <v>607</v>
      </c>
      <c r="B488" s="29">
        <v>546</v>
      </c>
      <c r="C488" s="15" t="s">
        <v>121</v>
      </c>
      <c r="D488" s="15" t="s">
        <v>133</v>
      </c>
      <c r="E488" s="65" t="s">
        <v>592</v>
      </c>
      <c r="F488" s="12"/>
      <c r="G488" s="10">
        <f>G489</f>
        <v>3600.6</v>
      </c>
      <c r="H488" s="10">
        <f t="shared" si="238"/>
        <v>3493</v>
      </c>
      <c r="I488" s="10">
        <f t="shared" si="238"/>
        <v>107.6</v>
      </c>
      <c r="J488" s="10">
        <f t="shared" si="238"/>
        <v>0</v>
      </c>
      <c r="K488" s="10">
        <f t="shared" si="238"/>
        <v>0</v>
      </c>
      <c r="L488" s="10">
        <f t="shared" si="238"/>
        <v>0</v>
      </c>
      <c r="M488" s="10">
        <f t="shared" si="238"/>
        <v>0</v>
      </c>
      <c r="N488" s="10">
        <f t="shared" si="238"/>
        <v>0</v>
      </c>
      <c r="O488" s="10">
        <f t="shared" si="238"/>
        <v>0</v>
      </c>
      <c r="P488" s="10">
        <f t="shared" si="238"/>
        <v>0</v>
      </c>
      <c r="Q488" s="10">
        <f t="shared" si="238"/>
        <v>0</v>
      </c>
      <c r="R488" s="10">
        <f t="shared" si="238"/>
        <v>0</v>
      </c>
    </row>
    <row r="489" spans="1:18" ht="37.5">
      <c r="A489" s="8" t="s">
        <v>593</v>
      </c>
      <c r="B489" s="29">
        <v>546</v>
      </c>
      <c r="C489" s="15" t="s">
        <v>121</v>
      </c>
      <c r="D489" s="15" t="s">
        <v>133</v>
      </c>
      <c r="E489" s="65" t="s">
        <v>594</v>
      </c>
      <c r="F489" s="12"/>
      <c r="G489" s="10">
        <f>G490</f>
        <v>3600.6</v>
      </c>
      <c r="H489" s="10">
        <f t="shared" si="238"/>
        <v>3493</v>
      </c>
      <c r="I489" s="10">
        <f t="shared" si="238"/>
        <v>107.6</v>
      </c>
      <c r="J489" s="10">
        <f t="shared" si="238"/>
        <v>0</v>
      </c>
      <c r="K489" s="10">
        <f t="shared" si="238"/>
        <v>0</v>
      </c>
      <c r="L489" s="10">
        <f t="shared" si="238"/>
        <v>0</v>
      </c>
      <c r="M489" s="10">
        <f t="shared" si="238"/>
        <v>0</v>
      </c>
      <c r="N489" s="10">
        <f t="shared" si="238"/>
        <v>0</v>
      </c>
      <c r="O489" s="10">
        <f t="shared" si="238"/>
        <v>0</v>
      </c>
      <c r="P489" s="10">
        <f t="shared" si="238"/>
        <v>0</v>
      </c>
      <c r="Q489" s="10">
        <f t="shared" si="238"/>
        <v>0</v>
      </c>
      <c r="R489" s="10">
        <f t="shared" si="238"/>
        <v>0</v>
      </c>
    </row>
    <row r="490" spans="1:18" ht="39" customHeight="1">
      <c r="A490" s="8" t="s">
        <v>595</v>
      </c>
      <c r="B490" s="29">
        <v>546</v>
      </c>
      <c r="C490" s="15" t="s">
        <v>121</v>
      </c>
      <c r="D490" s="15" t="s">
        <v>133</v>
      </c>
      <c r="E490" s="52" t="s">
        <v>596</v>
      </c>
      <c r="F490" s="12"/>
      <c r="G490" s="10">
        <f>G491</f>
        <v>3600.6</v>
      </c>
      <c r="H490" s="10">
        <f t="shared" si="238"/>
        <v>3493</v>
      </c>
      <c r="I490" s="10">
        <f t="shared" si="238"/>
        <v>107.6</v>
      </c>
      <c r="J490" s="10">
        <f t="shared" si="238"/>
        <v>0</v>
      </c>
      <c r="K490" s="10">
        <f t="shared" si="238"/>
        <v>0</v>
      </c>
      <c r="L490" s="10">
        <f t="shared" si="238"/>
        <v>0</v>
      </c>
      <c r="M490" s="10">
        <f t="shared" si="238"/>
        <v>0</v>
      </c>
      <c r="N490" s="10">
        <f t="shared" si="238"/>
        <v>0</v>
      </c>
      <c r="O490" s="10">
        <f t="shared" si="238"/>
        <v>0</v>
      </c>
      <c r="P490" s="10">
        <f t="shared" si="238"/>
        <v>0</v>
      </c>
      <c r="Q490" s="10">
        <f t="shared" si="238"/>
        <v>0</v>
      </c>
      <c r="R490" s="10">
        <f t="shared" si="238"/>
        <v>0</v>
      </c>
    </row>
    <row r="491" spans="1:18" ht="37.5">
      <c r="A491" s="42" t="s">
        <v>92</v>
      </c>
      <c r="B491" s="29">
        <v>546</v>
      </c>
      <c r="C491" s="15" t="s">
        <v>121</v>
      </c>
      <c r="D491" s="15" t="s">
        <v>133</v>
      </c>
      <c r="E491" s="131" t="s">
        <v>596</v>
      </c>
      <c r="F491" s="15" t="s">
        <v>177</v>
      </c>
      <c r="G491" s="10">
        <f>H491+I491+J491</f>
        <v>3600.6</v>
      </c>
      <c r="H491" s="10">
        <f>3102.4+390.6</f>
        <v>3493</v>
      </c>
      <c r="I491" s="10">
        <f>96+11.6</f>
        <v>107.6</v>
      </c>
      <c r="J491" s="13"/>
      <c r="K491" s="10">
        <f>L491+M491+N491</f>
        <v>0</v>
      </c>
      <c r="L491" s="13"/>
      <c r="M491" s="13"/>
      <c r="N491" s="13"/>
      <c r="O491" s="10">
        <f>P491+Q491+R491</f>
        <v>0</v>
      </c>
      <c r="P491" s="10"/>
      <c r="Q491" s="10"/>
      <c r="R491" s="10"/>
    </row>
    <row r="492" spans="1:18" ht="18.75">
      <c r="A492" s="42" t="s">
        <v>158</v>
      </c>
      <c r="B492" s="29">
        <v>546</v>
      </c>
      <c r="C492" s="15" t="s">
        <v>121</v>
      </c>
      <c r="D492" s="15" t="s">
        <v>125</v>
      </c>
      <c r="E492" s="15"/>
      <c r="F492" s="15"/>
      <c r="G492" s="10">
        <f>G493</f>
        <v>105975.59999999999</v>
      </c>
      <c r="H492" s="10">
        <f>H493</f>
        <v>92843.40000000001</v>
      </c>
      <c r="I492" s="10">
        <f>I493</f>
        <v>13132.199999999999</v>
      </c>
      <c r="J492" s="10">
        <f>J493</f>
        <v>0</v>
      </c>
      <c r="K492" s="10">
        <f aca="true" t="shared" si="239" ref="K492:R492">K493</f>
        <v>23334.899999999998</v>
      </c>
      <c r="L492" s="10">
        <f t="shared" si="239"/>
        <v>9856.9</v>
      </c>
      <c r="M492" s="10">
        <f t="shared" si="239"/>
        <v>13478</v>
      </c>
      <c r="N492" s="10">
        <f t="shared" si="239"/>
        <v>0</v>
      </c>
      <c r="O492" s="10">
        <f t="shared" si="239"/>
        <v>24175.9</v>
      </c>
      <c r="P492" s="10">
        <f t="shared" si="239"/>
        <v>9856.9</v>
      </c>
      <c r="Q492" s="10">
        <f t="shared" si="239"/>
        <v>14319</v>
      </c>
      <c r="R492" s="10">
        <f t="shared" si="239"/>
        <v>0</v>
      </c>
    </row>
    <row r="493" spans="1:18" ht="56.25">
      <c r="A493" s="42" t="s">
        <v>482</v>
      </c>
      <c r="B493" s="29">
        <v>546</v>
      </c>
      <c r="C493" s="15" t="s">
        <v>121</v>
      </c>
      <c r="D493" s="15" t="s">
        <v>125</v>
      </c>
      <c r="E493" s="15" t="s">
        <v>113</v>
      </c>
      <c r="F493" s="15"/>
      <c r="G493" s="10">
        <f>G494+G502</f>
        <v>105975.59999999999</v>
      </c>
      <c r="H493" s="10">
        <f>H494+H502</f>
        <v>92843.40000000001</v>
      </c>
      <c r="I493" s="10">
        <f>I494+I502</f>
        <v>13132.199999999999</v>
      </c>
      <c r="J493" s="10">
        <f>J494+J502</f>
        <v>0</v>
      </c>
      <c r="K493" s="10">
        <f aca="true" t="shared" si="240" ref="K493:R493">K494+K502</f>
        <v>23334.899999999998</v>
      </c>
      <c r="L493" s="10">
        <f t="shared" si="240"/>
        <v>9856.9</v>
      </c>
      <c r="M493" s="10">
        <f t="shared" si="240"/>
        <v>13478</v>
      </c>
      <c r="N493" s="10">
        <f t="shared" si="240"/>
        <v>0</v>
      </c>
      <c r="O493" s="10">
        <f t="shared" si="240"/>
        <v>24175.9</v>
      </c>
      <c r="P493" s="10">
        <f t="shared" si="240"/>
        <v>9856.9</v>
      </c>
      <c r="Q493" s="10">
        <f t="shared" si="240"/>
        <v>14319</v>
      </c>
      <c r="R493" s="10">
        <f t="shared" si="240"/>
        <v>0</v>
      </c>
    </row>
    <row r="494" spans="1:18" ht="37.5">
      <c r="A494" s="42" t="s">
        <v>22</v>
      </c>
      <c r="B494" s="29">
        <v>546</v>
      </c>
      <c r="C494" s="15" t="s">
        <v>121</v>
      </c>
      <c r="D494" s="15" t="s">
        <v>125</v>
      </c>
      <c r="E494" s="15" t="s">
        <v>114</v>
      </c>
      <c r="F494" s="15"/>
      <c r="G494" s="10">
        <f>G495+G498+G500</f>
        <v>9938.5</v>
      </c>
      <c r="H494" s="10">
        <f aca="true" t="shared" si="241" ref="H494:O494">H495+H498+H500</f>
        <v>1336.6</v>
      </c>
      <c r="I494" s="10">
        <f t="shared" si="241"/>
        <v>8601.9</v>
      </c>
      <c r="J494" s="10">
        <f t="shared" si="241"/>
        <v>0</v>
      </c>
      <c r="K494" s="10">
        <f t="shared" si="241"/>
        <v>7854.8</v>
      </c>
      <c r="L494" s="10">
        <f t="shared" si="241"/>
        <v>0</v>
      </c>
      <c r="M494" s="10">
        <f t="shared" si="241"/>
        <v>7854.8</v>
      </c>
      <c r="N494" s="10">
        <f t="shared" si="241"/>
        <v>0</v>
      </c>
      <c r="O494" s="10">
        <f t="shared" si="241"/>
        <v>7977.5</v>
      </c>
      <c r="P494" s="10">
        <f>P495</f>
        <v>0</v>
      </c>
      <c r="Q494" s="10">
        <f>Q495</f>
        <v>7977.5</v>
      </c>
      <c r="R494" s="10">
        <f>R495</f>
        <v>0</v>
      </c>
    </row>
    <row r="495" spans="1:18" ht="18.75">
      <c r="A495" s="42" t="s">
        <v>348</v>
      </c>
      <c r="B495" s="29">
        <v>546</v>
      </c>
      <c r="C495" s="15" t="s">
        <v>121</v>
      </c>
      <c r="D495" s="15" t="s">
        <v>125</v>
      </c>
      <c r="E495" s="15" t="s">
        <v>115</v>
      </c>
      <c r="F495" s="15"/>
      <c r="G495" s="10">
        <f>G496+G497</f>
        <v>7137.5</v>
      </c>
      <c r="H495" s="10">
        <f>H496+H497</f>
        <v>0</v>
      </c>
      <c r="I495" s="10">
        <f>I496+I497</f>
        <v>7137.5</v>
      </c>
      <c r="J495" s="10">
        <f>J496+J497</f>
        <v>0</v>
      </c>
      <c r="K495" s="10">
        <f aca="true" t="shared" si="242" ref="K495:R495">K496+K497</f>
        <v>7854.8</v>
      </c>
      <c r="L495" s="10">
        <f t="shared" si="242"/>
        <v>0</v>
      </c>
      <c r="M495" s="10">
        <f t="shared" si="242"/>
        <v>7854.8</v>
      </c>
      <c r="N495" s="10">
        <f t="shared" si="242"/>
        <v>0</v>
      </c>
      <c r="O495" s="10">
        <f t="shared" si="242"/>
        <v>7977.5</v>
      </c>
      <c r="P495" s="10">
        <f t="shared" si="242"/>
        <v>0</v>
      </c>
      <c r="Q495" s="10">
        <f t="shared" si="242"/>
        <v>7977.5</v>
      </c>
      <c r="R495" s="10">
        <f t="shared" si="242"/>
        <v>0</v>
      </c>
    </row>
    <row r="496" spans="1:18" ht="37.5">
      <c r="A496" s="42" t="s">
        <v>92</v>
      </c>
      <c r="B496" s="29">
        <v>546</v>
      </c>
      <c r="C496" s="15" t="s">
        <v>121</v>
      </c>
      <c r="D496" s="15" t="s">
        <v>125</v>
      </c>
      <c r="E496" s="15" t="s">
        <v>115</v>
      </c>
      <c r="F496" s="15" t="s">
        <v>177</v>
      </c>
      <c r="G496" s="10">
        <f>H496+I496+J496</f>
        <v>1437.5</v>
      </c>
      <c r="H496" s="10"/>
      <c r="I496" s="10">
        <f>1257.7+179.8</f>
        <v>1437.5</v>
      </c>
      <c r="J496" s="10"/>
      <c r="K496" s="10">
        <f>L496+M496+N496</f>
        <v>2454.8</v>
      </c>
      <c r="L496" s="10"/>
      <c r="M496" s="10">
        <v>2454.8</v>
      </c>
      <c r="N496" s="10"/>
      <c r="O496" s="10">
        <f>P496+Q496+R496</f>
        <v>2577.5</v>
      </c>
      <c r="P496" s="82"/>
      <c r="Q496" s="82">
        <v>2577.5</v>
      </c>
      <c r="R496" s="82"/>
    </row>
    <row r="497" spans="1:18" ht="18.75">
      <c r="A497" s="42" t="s">
        <v>225</v>
      </c>
      <c r="B497" s="29">
        <v>546</v>
      </c>
      <c r="C497" s="15" t="s">
        <v>121</v>
      </c>
      <c r="D497" s="15" t="s">
        <v>125</v>
      </c>
      <c r="E497" s="15" t="s">
        <v>115</v>
      </c>
      <c r="F497" s="15" t="s">
        <v>224</v>
      </c>
      <c r="G497" s="10">
        <f>H497+I497+J497</f>
        <v>5700</v>
      </c>
      <c r="H497" s="10"/>
      <c r="I497" s="10">
        <f>5400+300</f>
        <v>5700</v>
      </c>
      <c r="J497" s="10"/>
      <c r="K497" s="10">
        <f>L497+M497+N497</f>
        <v>5400</v>
      </c>
      <c r="L497" s="10"/>
      <c r="M497" s="10">
        <v>5400</v>
      </c>
      <c r="N497" s="10"/>
      <c r="O497" s="10">
        <f>P497+Q497+R497</f>
        <v>5400</v>
      </c>
      <c r="P497" s="82"/>
      <c r="Q497" s="82">
        <v>5400</v>
      </c>
      <c r="R497" s="82"/>
    </row>
    <row r="498" spans="1:18" ht="37.5">
      <c r="A498" s="42" t="s">
        <v>661</v>
      </c>
      <c r="B498" s="29">
        <v>546</v>
      </c>
      <c r="C498" s="15" t="s">
        <v>121</v>
      </c>
      <c r="D498" s="15" t="s">
        <v>125</v>
      </c>
      <c r="E498" s="15" t="s">
        <v>660</v>
      </c>
      <c r="F498" s="15"/>
      <c r="G498" s="10">
        <f>G499</f>
        <v>1444.3</v>
      </c>
      <c r="H498" s="10">
        <f aca="true" t="shared" si="243" ref="H498:O498">H499</f>
        <v>0</v>
      </c>
      <c r="I498" s="10">
        <f t="shared" si="243"/>
        <v>1444.3</v>
      </c>
      <c r="J498" s="10">
        <f t="shared" si="243"/>
        <v>0</v>
      </c>
      <c r="K498" s="10">
        <f t="shared" si="243"/>
        <v>0</v>
      </c>
      <c r="L498" s="10">
        <f t="shared" si="243"/>
        <v>0</v>
      </c>
      <c r="M498" s="10">
        <f t="shared" si="243"/>
        <v>0</v>
      </c>
      <c r="N498" s="10">
        <f t="shared" si="243"/>
        <v>0</v>
      </c>
      <c r="O498" s="10">
        <f t="shared" si="243"/>
        <v>0</v>
      </c>
      <c r="P498" s="82"/>
      <c r="Q498" s="82"/>
      <c r="R498" s="82"/>
    </row>
    <row r="499" spans="1:18" ht="18.75">
      <c r="A499" s="42" t="s">
        <v>225</v>
      </c>
      <c r="B499" s="29">
        <v>546</v>
      </c>
      <c r="C499" s="15" t="s">
        <v>121</v>
      </c>
      <c r="D499" s="15" t="s">
        <v>125</v>
      </c>
      <c r="E499" s="15" t="s">
        <v>660</v>
      </c>
      <c r="F499" s="15" t="s">
        <v>224</v>
      </c>
      <c r="G499" s="10">
        <f>H499+I499+J499</f>
        <v>1444.3</v>
      </c>
      <c r="H499" s="10"/>
      <c r="I499" s="10">
        <v>1444.3</v>
      </c>
      <c r="J499" s="10"/>
      <c r="K499" s="10">
        <v>0</v>
      </c>
      <c r="L499" s="10"/>
      <c r="M499" s="10"/>
      <c r="N499" s="10"/>
      <c r="O499" s="10">
        <v>0</v>
      </c>
      <c r="P499" s="82"/>
      <c r="Q499" s="82"/>
      <c r="R499" s="82"/>
    </row>
    <row r="500" spans="1:18" ht="37.5">
      <c r="A500" s="42" t="s">
        <v>352</v>
      </c>
      <c r="B500" s="29">
        <v>546</v>
      </c>
      <c r="C500" s="15" t="s">
        <v>121</v>
      </c>
      <c r="D500" s="15" t="s">
        <v>125</v>
      </c>
      <c r="E500" s="15" t="s">
        <v>708</v>
      </c>
      <c r="F500" s="15"/>
      <c r="G500" s="10">
        <f>G501</f>
        <v>1356.6999999999998</v>
      </c>
      <c r="H500" s="10">
        <f aca="true" t="shared" si="244" ref="H500:O500">H501</f>
        <v>1336.6</v>
      </c>
      <c r="I500" s="10">
        <f t="shared" si="244"/>
        <v>20.1</v>
      </c>
      <c r="J500" s="10">
        <f t="shared" si="244"/>
        <v>0</v>
      </c>
      <c r="K500" s="10">
        <f t="shared" si="244"/>
        <v>0</v>
      </c>
      <c r="L500" s="10">
        <f t="shared" si="244"/>
        <v>0</v>
      </c>
      <c r="M500" s="10">
        <f t="shared" si="244"/>
        <v>0</v>
      </c>
      <c r="N500" s="10">
        <f t="shared" si="244"/>
        <v>0</v>
      </c>
      <c r="O500" s="10">
        <f t="shared" si="244"/>
        <v>0</v>
      </c>
      <c r="P500" s="82"/>
      <c r="Q500" s="82"/>
      <c r="R500" s="82"/>
    </row>
    <row r="501" spans="1:18" ht="18.75">
      <c r="A501" s="42" t="s">
        <v>225</v>
      </c>
      <c r="B501" s="29">
        <v>546</v>
      </c>
      <c r="C501" s="15" t="s">
        <v>121</v>
      </c>
      <c r="D501" s="15" t="s">
        <v>125</v>
      </c>
      <c r="E501" s="15" t="s">
        <v>708</v>
      </c>
      <c r="F501" s="15" t="s">
        <v>224</v>
      </c>
      <c r="G501" s="10">
        <f>H501+I501+J501</f>
        <v>1356.6999999999998</v>
      </c>
      <c r="H501" s="10">
        <v>1336.6</v>
      </c>
      <c r="I501" s="10">
        <v>20.1</v>
      </c>
      <c r="J501" s="10"/>
      <c r="K501" s="10"/>
      <c r="L501" s="10"/>
      <c r="M501" s="10"/>
      <c r="N501" s="10"/>
      <c r="O501" s="10"/>
      <c r="P501" s="82"/>
      <c r="Q501" s="82"/>
      <c r="R501" s="82"/>
    </row>
    <row r="502" spans="1:18" ht="37.5">
      <c r="A502" s="51" t="s">
        <v>23</v>
      </c>
      <c r="B502" s="29">
        <v>546</v>
      </c>
      <c r="C502" s="15" t="s">
        <v>121</v>
      </c>
      <c r="D502" s="15" t="s">
        <v>125</v>
      </c>
      <c r="E502" s="15" t="s">
        <v>116</v>
      </c>
      <c r="F502" s="15"/>
      <c r="G502" s="10">
        <f aca="true" t="shared" si="245" ref="G502:R502">G503+G508+G506</f>
        <v>96037.09999999999</v>
      </c>
      <c r="H502" s="10">
        <f t="shared" si="245"/>
        <v>91506.8</v>
      </c>
      <c r="I502" s="10">
        <f t="shared" si="245"/>
        <v>4530.299999999999</v>
      </c>
      <c r="J502" s="10">
        <f t="shared" si="245"/>
        <v>0</v>
      </c>
      <c r="K502" s="10">
        <f t="shared" si="245"/>
        <v>15480.099999999999</v>
      </c>
      <c r="L502" s="10">
        <f t="shared" si="245"/>
        <v>9856.9</v>
      </c>
      <c r="M502" s="10">
        <f t="shared" si="245"/>
        <v>5623.2</v>
      </c>
      <c r="N502" s="10">
        <f t="shared" si="245"/>
        <v>0</v>
      </c>
      <c r="O502" s="10">
        <f t="shared" si="245"/>
        <v>16198.4</v>
      </c>
      <c r="P502" s="10">
        <f t="shared" si="245"/>
        <v>9856.9</v>
      </c>
      <c r="Q502" s="10">
        <f t="shared" si="245"/>
        <v>6341.5</v>
      </c>
      <c r="R502" s="10">
        <f t="shared" si="245"/>
        <v>0</v>
      </c>
    </row>
    <row r="503" spans="1:18" ht="18.75">
      <c r="A503" s="42" t="s">
        <v>217</v>
      </c>
      <c r="B503" s="29">
        <v>546</v>
      </c>
      <c r="C503" s="15" t="s">
        <v>121</v>
      </c>
      <c r="D503" s="15" t="s">
        <v>125</v>
      </c>
      <c r="E503" s="15" t="s">
        <v>117</v>
      </c>
      <c r="F503" s="15"/>
      <c r="G503" s="10">
        <f>G504+G505</f>
        <v>2830.2</v>
      </c>
      <c r="H503" s="10">
        <f aca="true" t="shared" si="246" ref="H503:R503">H504+H505</f>
        <v>0</v>
      </c>
      <c r="I503" s="10">
        <f t="shared" si="246"/>
        <v>2830.2</v>
      </c>
      <c r="J503" s="10">
        <f t="shared" si="246"/>
        <v>0</v>
      </c>
      <c r="K503" s="10">
        <f t="shared" si="246"/>
        <v>5577.5</v>
      </c>
      <c r="L503" s="10">
        <f t="shared" si="246"/>
        <v>0</v>
      </c>
      <c r="M503" s="10">
        <f t="shared" si="246"/>
        <v>5577.5</v>
      </c>
      <c r="N503" s="10">
        <f t="shared" si="246"/>
        <v>0</v>
      </c>
      <c r="O503" s="10">
        <f t="shared" si="246"/>
        <v>6295.8</v>
      </c>
      <c r="P503" s="10">
        <f t="shared" si="246"/>
        <v>0</v>
      </c>
      <c r="Q503" s="10">
        <f t="shared" si="246"/>
        <v>6295.8</v>
      </c>
      <c r="R503" s="10">
        <f t="shared" si="246"/>
        <v>0</v>
      </c>
    </row>
    <row r="504" spans="1:18" ht="37.5">
      <c r="A504" s="42" t="s">
        <v>92</v>
      </c>
      <c r="B504" s="29">
        <v>546</v>
      </c>
      <c r="C504" s="15" t="s">
        <v>121</v>
      </c>
      <c r="D504" s="15" t="s">
        <v>125</v>
      </c>
      <c r="E504" s="15" t="s">
        <v>117</v>
      </c>
      <c r="F504" s="15" t="s">
        <v>177</v>
      </c>
      <c r="G504" s="10">
        <v>880.2</v>
      </c>
      <c r="H504" s="10"/>
      <c r="I504" s="10">
        <v>880.2</v>
      </c>
      <c r="J504" s="10"/>
      <c r="K504" s="10">
        <f>L504+M504+N504</f>
        <v>5577.5</v>
      </c>
      <c r="L504" s="10"/>
      <c r="M504" s="10">
        <v>5577.5</v>
      </c>
      <c r="N504" s="10"/>
      <c r="O504" s="10">
        <f>P504+Q504+R504</f>
        <v>6295.8</v>
      </c>
      <c r="P504" s="82"/>
      <c r="Q504" s="82">
        <v>6295.8</v>
      </c>
      <c r="R504" s="82"/>
    </row>
    <row r="505" spans="1:18" ht="18.75">
      <c r="A505" s="42" t="s">
        <v>225</v>
      </c>
      <c r="B505" s="29">
        <v>546</v>
      </c>
      <c r="C505" s="15" t="s">
        <v>121</v>
      </c>
      <c r="D505" s="15" t="s">
        <v>125</v>
      </c>
      <c r="E505" s="15" t="s">
        <v>117</v>
      </c>
      <c r="F505" s="15" t="s">
        <v>224</v>
      </c>
      <c r="G505" s="10">
        <f>H505+I505+J505</f>
        <v>1950</v>
      </c>
      <c r="H505" s="10"/>
      <c r="I505" s="10">
        <v>1950</v>
      </c>
      <c r="J505" s="10"/>
      <c r="K505" s="10">
        <v>0</v>
      </c>
      <c r="L505" s="10"/>
      <c r="M505" s="10"/>
      <c r="N505" s="10"/>
      <c r="O505" s="10">
        <v>0</v>
      </c>
      <c r="P505" s="82"/>
      <c r="Q505" s="82"/>
      <c r="R505" s="82"/>
    </row>
    <row r="506" spans="1:18" ht="37.5">
      <c r="A506" s="42" t="s">
        <v>352</v>
      </c>
      <c r="B506" s="29">
        <v>546</v>
      </c>
      <c r="C506" s="15" t="s">
        <v>121</v>
      </c>
      <c r="D506" s="15" t="s">
        <v>125</v>
      </c>
      <c r="E506" s="15" t="s">
        <v>407</v>
      </c>
      <c r="F506" s="15"/>
      <c r="G506" s="10">
        <f>G507</f>
        <v>91684.2</v>
      </c>
      <c r="H506" s="10">
        <f aca="true" t="shared" si="247" ref="H506:R506">H507</f>
        <v>90029.8</v>
      </c>
      <c r="I506" s="10">
        <f t="shared" si="247"/>
        <v>1654.4</v>
      </c>
      <c r="J506" s="10">
        <f t="shared" si="247"/>
        <v>0</v>
      </c>
      <c r="K506" s="10">
        <f t="shared" si="247"/>
        <v>8379.9</v>
      </c>
      <c r="L506" s="10">
        <f t="shared" si="247"/>
        <v>8379.9</v>
      </c>
      <c r="M506" s="10">
        <f t="shared" si="247"/>
        <v>0</v>
      </c>
      <c r="N506" s="10">
        <f t="shared" si="247"/>
        <v>0</v>
      </c>
      <c r="O506" s="10">
        <f t="shared" si="247"/>
        <v>8379.9</v>
      </c>
      <c r="P506" s="10">
        <f t="shared" si="247"/>
        <v>8379.9</v>
      </c>
      <c r="Q506" s="10">
        <f t="shared" si="247"/>
        <v>0</v>
      </c>
      <c r="R506" s="10">
        <f t="shared" si="247"/>
        <v>0</v>
      </c>
    </row>
    <row r="507" spans="1:18" ht="18.75">
      <c r="A507" s="42" t="s">
        <v>225</v>
      </c>
      <c r="B507" s="29">
        <v>546</v>
      </c>
      <c r="C507" s="15" t="s">
        <v>121</v>
      </c>
      <c r="D507" s="15" t="s">
        <v>125</v>
      </c>
      <c r="E507" s="15" t="s">
        <v>407</v>
      </c>
      <c r="F507" s="15" t="s">
        <v>224</v>
      </c>
      <c r="G507" s="10">
        <f>H507+I507+J507</f>
        <v>91684.2</v>
      </c>
      <c r="H507" s="10">
        <v>90029.8</v>
      </c>
      <c r="I507" s="10">
        <v>1654.4</v>
      </c>
      <c r="J507" s="10"/>
      <c r="K507" s="10">
        <f>L507+M507+N507</f>
        <v>8379.9</v>
      </c>
      <c r="L507" s="10">
        <v>8379.9</v>
      </c>
      <c r="M507" s="10"/>
      <c r="N507" s="10"/>
      <c r="O507" s="10">
        <f>P507+Q507+R507</f>
        <v>8379.9</v>
      </c>
      <c r="P507" s="10">
        <v>8379.9</v>
      </c>
      <c r="Q507" s="10"/>
      <c r="R507" s="10"/>
    </row>
    <row r="508" spans="1:18" ht="63" customHeight="1">
      <c r="A508" s="42" t="s">
        <v>351</v>
      </c>
      <c r="B508" s="29">
        <v>546</v>
      </c>
      <c r="C508" s="15" t="s">
        <v>121</v>
      </c>
      <c r="D508" s="15" t="s">
        <v>125</v>
      </c>
      <c r="E508" s="15" t="s">
        <v>349</v>
      </c>
      <c r="F508" s="15"/>
      <c r="G508" s="10">
        <f>G509</f>
        <v>1522.7</v>
      </c>
      <c r="H508" s="10">
        <f aca="true" t="shared" si="248" ref="H508:R508">H509</f>
        <v>1477</v>
      </c>
      <c r="I508" s="10">
        <f t="shared" si="248"/>
        <v>45.7</v>
      </c>
      <c r="J508" s="10">
        <f t="shared" si="248"/>
        <v>0</v>
      </c>
      <c r="K508" s="10">
        <f t="shared" si="248"/>
        <v>1522.7</v>
      </c>
      <c r="L508" s="10">
        <f t="shared" si="248"/>
        <v>1477</v>
      </c>
      <c r="M508" s="10">
        <f t="shared" si="248"/>
        <v>45.7</v>
      </c>
      <c r="N508" s="10">
        <f t="shared" si="248"/>
        <v>0</v>
      </c>
      <c r="O508" s="10">
        <f t="shared" si="248"/>
        <v>1522.7</v>
      </c>
      <c r="P508" s="10">
        <f t="shared" si="248"/>
        <v>1477</v>
      </c>
      <c r="Q508" s="10">
        <f t="shared" si="248"/>
        <v>45.7</v>
      </c>
      <c r="R508" s="10">
        <f t="shared" si="248"/>
        <v>0</v>
      </c>
    </row>
    <row r="509" spans="1:18" ht="18.75">
      <c r="A509" s="42" t="s">
        <v>225</v>
      </c>
      <c r="B509" s="29">
        <v>546</v>
      </c>
      <c r="C509" s="15" t="s">
        <v>121</v>
      </c>
      <c r="D509" s="15" t="s">
        <v>125</v>
      </c>
      <c r="E509" s="15" t="s">
        <v>349</v>
      </c>
      <c r="F509" s="15" t="s">
        <v>224</v>
      </c>
      <c r="G509" s="10">
        <f>H509+I509+J509</f>
        <v>1522.7</v>
      </c>
      <c r="H509" s="10">
        <v>1477</v>
      </c>
      <c r="I509" s="10">
        <v>45.7</v>
      </c>
      <c r="J509" s="10"/>
      <c r="K509" s="10">
        <f>L509+M509+N509</f>
        <v>1522.7</v>
      </c>
      <c r="L509" s="10">
        <v>1477</v>
      </c>
      <c r="M509" s="10">
        <v>45.7</v>
      </c>
      <c r="N509" s="10">
        <v>0</v>
      </c>
      <c r="O509" s="10">
        <f>P509+Q509+R509</f>
        <v>1522.7</v>
      </c>
      <c r="P509" s="82">
        <v>1477</v>
      </c>
      <c r="Q509" s="82">
        <v>45.7</v>
      </c>
      <c r="R509" s="82"/>
    </row>
    <row r="510" spans="1:18" ht="18.75">
      <c r="A510" s="42" t="s">
        <v>169</v>
      </c>
      <c r="B510" s="29">
        <v>546</v>
      </c>
      <c r="C510" s="15" t="s">
        <v>121</v>
      </c>
      <c r="D510" s="15" t="s">
        <v>170</v>
      </c>
      <c r="E510" s="15"/>
      <c r="F510" s="15"/>
      <c r="G510" s="10">
        <f>G524+G511</f>
        <v>2584.5</v>
      </c>
      <c r="H510" s="10">
        <f aca="true" t="shared" si="249" ref="H510:R510">H524+H511</f>
        <v>2325.9</v>
      </c>
      <c r="I510" s="10">
        <f t="shared" si="249"/>
        <v>258.6</v>
      </c>
      <c r="J510" s="10">
        <f t="shared" si="249"/>
        <v>0</v>
      </c>
      <c r="K510" s="10">
        <f t="shared" si="249"/>
        <v>1151.1000000000001</v>
      </c>
      <c r="L510" s="10">
        <f t="shared" si="249"/>
        <v>1024.2</v>
      </c>
      <c r="M510" s="10">
        <f t="shared" si="249"/>
        <v>126.9</v>
      </c>
      <c r="N510" s="10">
        <f t="shared" si="249"/>
        <v>0</v>
      </c>
      <c r="O510" s="10">
        <f t="shared" si="249"/>
        <v>1351.1000000000001</v>
      </c>
      <c r="P510" s="10">
        <f t="shared" si="249"/>
        <v>1204.2</v>
      </c>
      <c r="Q510" s="10">
        <f t="shared" si="249"/>
        <v>146.89999999999998</v>
      </c>
      <c r="R510" s="10">
        <f t="shared" si="249"/>
        <v>0</v>
      </c>
    </row>
    <row r="511" spans="1:18" ht="37.5">
      <c r="A511" s="42" t="s">
        <v>503</v>
      </c>
      <c r="B511" s="29">
        <v>546</v>
      </c>
      <c r="C511" s="15" t="s">
        <v>121</v>
      </c>
      <c r="D511" s="15" t="s">
        <v>170</v>
      </c>
      <c r="E511" s="35" t="s">
        <v>247</v>
      </c>
      <c r="F511" s="15"/>
      <c r="G511" s="10">
        <f aca="true" t="shared" si="250" ref="G511:R511">G518+G512</f>
        <v>2577.3</v>
      </c>
      <c r="H511" s="10">
        <f t="shared" si="250"/>
        <v>2325.9</v>
      </c>
      <c r="I511" s="10">
        <f t="shared" si="250"/>
        <v>251.4</v>
      </c>
      <c r="J511" s="10">
        <f t="shared" si="250"/>
        <v>0</v>
      </c>
      <c r="K511" s="10">
        <f t="shared" si="250"/>
        <v>1143.9</v>
      </c>
      <c r="L511" s="10">
        <f t="shared" si="250"/>
        <v>1024.2</v>
      </c>
      <c r="M511" s="10">
        <f t="shared" si="250"/>
        <v>119.7</v>
      </c>
      <c r="N511" s="10">
        <f t="shared" si="250"/>
        <v>0</v>
      </c>
      <c r="O511" s="10">
        <f t="shared" si="250"/>
        <v>1343.9</v>
      </c>
      <c r="P511" s="10">
        <f t="shared" si="250"/>
        <v>1204.2</v>
      </c>
      <c r="Q511" s="10">
        <f t="shared" si="250"/>
        <v>139.7</v>
      </c>
      <c r="R511" s="10">
        <f t="shared" si="250"/>
        <v>0</v>
      </c>
    </row>
    <row r="512" spans="1:18" ht="56.25">
      <c r="A512" s="42" t="s">
        <v>504</v>
      </c>
      <c r="B512" s="29">
        <v>546</v>
      </c>
      <c r="C512" s="15" t="s">
        <v>121</v>
      </c>
      <c r="D512" s="15" t="s">
        <v>170</v>
      </c>
      <c r="E512" s="35" t="s">
        <v>311</v>
      </c>
      <c r="F512" s="15"/>
      <c r="G512" s="10">
        <f>G513</f>
        <v>1550</v>
      </c>
      <c r="H512" s="10">
        <f aca="true" t="shared" si="251" ref="H512:R512">H513</f>
        <v>1350</v>
      </c>
      <c r="I512" s="10">
        <f t="shared" si="251"/>
        <v>200</v>
      </c>
      <c r="J512" s="10">
        <f t="shared" si="251"/>
        <v>0</v>
      </c>
      <c r="K512" s="10">
        <f t="shared" si="251"/>
        <v>350</v>
      </c>
      <c r="L512" s="10">
        <f t="shared" si="251"/>
        <v>270</v>
      </c>
      <c r="M512" s="10">
        <f t="shared" si="251"/>
        <v>80</v>
      </c>
      <c r="N512" s="10">
        <f t="shared" si="251"/>
        <v>0</v>
      </c>
      <c r="O512" s="10">
        <f t="shared" si="251"/>
        <v>550</v>
      </c>
      <c r="P512" s="10">
        <f t="shared" si="251"/>
        <v>450</v>
      </c>
      <c r="Q512" s="10">
        <f t="shared" si="251"/>
        <v>100</v>
      </c>
      <c r="R512" s="10">
        <f t="shared" si="251"/>
        <v>0</v>
      </c>
    </row>
    <row r="513" spans="1:18" ht="25.5" customHeight="1">
      <c r="A513" s="42" t="s">
        <v>522</v>
      </c>
      <c r="B513" s="29">
        <v>546</v>
      </c>
      <c r="C513" s="15" t="s">
        <v>121</v>
      </c>
      <c r="D513" s="15" t="s">
        <v>170</v>
      </c>
      <c r="E513" s="35" t="s">
        <v>571</v>
      </c>
      <c r="F513" s="15"/>
      <c r="G513" s="10">
        <f>G516+G514</f>
        <v>1550</v>
      </c>
      <c r="H513" s="10">
        <f aca="true" t="shared" si="252" ref="H513:R513">H516+H514</f>
        <v>1350</v>
      </c>
      <c r="I513" s="10">
        <f t="shared" si="252"/>
        <v>200</v>
      </c>
      <c r="J513" s="10">
        <f t="shared" si="252"/>
        <v>0</v>
      </c>
      <c r="K513" s="10">
        <f t="shared" si="252"/>
        <v>350</v>
      </c>
      <c r="L513" s="10">
        <f t="shared" si="252"/>
        <v>270</v>
      </c>
      <c r="M513" s="10">
        <f t="shared" si="252"/>
        <v>80</v>
      </c>
      <c r="N513" s="10">
        <f t="shared" si="252"/>
        <v>0</v>
      </c>
      <c r="O513" s="10">
        <f t="shared" si="252"/>
        <v>550</v>
      </c>
      <c r="P513" s="10">
        <f t="shared" si="252"/>
        <v>450</v>
      </c>
      <c r="Q513" s="10">
        <f t="shared" si="252"/>
        <v>100</v>
      </c>
      <c r="R513" s="10">
        <f t="shared" si="252"/>
        <v>0</v>
      </c>
    </row>
    <row r="514" spans="1:18" ht="25.5" customHeight="1">
      <c r="A514" s="42" t="s">
        <v>556</v>
      </c>
      <c r="B514" s="29">
        <v>546</v>
      </c>
      <c r="C514" s="15" t="s">
        <v>121</v>
      </c>
      <c r="D514" s="15" t="s">
        <v>170</v>
      </c>
      <c r="E514" s="35" t="s">
        <v>572</v>
      </c>
      <c r="F514" s="15"/>
      <c r="G514" s="10">
        <f aca="true" t="shared" si="253" ref="G514:R514">G515</f>
        <v>50</v>
      </c>
      <c r="H514" s="10">
        <f t="shared" si="253"/>
        <v>0</v>
      </c>
      <c r="I514" s="10">
        <f t="shared" si="253"/>
        <v>50</v>
      </c>
      <c r="J514" s="10">
        <f t="shared" si="253"/>
        <v>0</v>
      </c>
      <c r="K514" s="10">
        <f t="shared" si="253"/>
        <v>50</v>
      </c>
      <c r="L514" s="10">
        <f t="shared" si="253"/>
        <v>0</v>
      </c>
      <c r="M514" s="10">
        <f t="shared" si="253"/>
        <v>50</v>
      </c>
      <c r="N514" s="10">
        <f t="shared" si="253"/>
        <v>0</v>
      </c>
      <c r="O514" s="10">
        <f t="shared" si="253"/>
        <v>50</v>
      </c>
      <c r="P514" s="10">
        <f t="shared" si="253"/>
        <v>0</v>
      </c>
      <c r="Q514" s="10">
        <f t="shared" si="253"/>
        <v>50</v>
      </c>
      <c r="R514" s="10">
        <f t="shared" si="253"/>
        <v>0</v>
      </c>
    </row>
    <row r="515" spans="1:18" ht="25.5" customHeight="1">
      <c r="A515" s="42" t="s">
        <v>92</v>
      </c>
      <c r="B515" s="29">
        <v>546</v>
      </c>
      <c r="C515" s="15" t="s">
        <v>121</v>
      </c>
      <c r="D515" s="15" t="s">
        <v>170</v>
      </c>
      <c r="E515" s="35" t="s">
        <v>572</v>
      </c>
      <c r="F515" s="15" t="s">
        <v>177</v>
      </c>
      <c r="G515" s="10">
        <f>H515+I515+J515</f>
        <v>50</v>
      </c>
      <c r="H515" s="10"/>
      <c r="I515" s="10">
        <v>50</v>
      </c>
      <c r="J515" s="10"/>
      <c r="K515" s="10">
        <f>L515+M515+N515</f>
        <v>50</v>
      </c>
      <c r="L515" s="10"/>
      <c r="M515" s="10">
        <v>50</v>
      </c>
      <c r="N515" s="10"/>
      <c r="O515" s="10">
        <f>P515+Q515+R515</f>
        <v>50</v>
      </c>
      <c r="P515" s="10"/>
      <c r="Q515" s="10">
        <v>50</v>
      </c>
      <c r="R515" s="10"/>
    </row>
    <row r="516" spans="1:18" ht="18.75">
      <c r="A516" s="42" t="s">
        <v>521</v>
      </c>
      <c r="B516" s="29">
        <v>546</v>
      </c>
      <c r="C516" s="15" t="s">
        <v>121</v>
      </c>
      <c r="D516" s="15" t="s">
        <v>170</v>
      </c>
      <c r="E516" s="35" t="s">
        <v>669</v>
      </c>
      <c r="F516" s="15"/>
      <c r="G516" s="10">
        <f>G517</f>
        <v>1500</v>
      </c>
      <c r="H516" s="10">
        <f aca="true" t="shared" si="254" ref="H516:R516">H517</f>
        <v>1350</v>
      </c>
      <c r="I516" s="10">
        <f t="shared" si="254"/>
        <v>150</v>
      </c>
      <c r="J516" s="10">
        <f t="shared" si="254"/>
        <v>0</v>
      </c>
      <c r="K516" s="10">
        <f t="shared" si="254"/>
        <v>300</v>
      </c>
      <c r="L516" s="10">
        <f t="shared" si="254"/>
        <v>270</v>
      </c>
      <c r="M516" s="10">
        <f t="shared" si="254"/>
        <v>30</v>
      </c>
      <c r="N516" s="10">
        <f t="shared" si="254"/>
        <v>0</v>
      </c>
      <c r="O516" s="10">
        <f t="shared" si="254"/>
        <v>500</v>
      </c>
      <c r="P516" s="10">
        <f t="shared" si="254"/>
        <v>450</v>
      </c>
      <c r="Q516" s="10">
        <f t="shared" si="254"/>
        <v>50</v>
      </c>
      <c r="R516" s="10">
        <f t="shared" si="254"/>
        <v>0</v>
      </c>
    </row>
    <row r="517" spans="1:18" ht="37.5">
      <c r="A517" s="42" t="s">
        <v>92</v>
      </c>
      <c r="B517" s="29">
        <v>546</v>
      </c>
      <c r="C517" s="15" t="s">
        <v>121</v>
      </c>
      <c r="D517" s="15" t="s">
        <v>170</v>
      </c>
      <c r="E517" s="35" t="s">
        <v>669</v>
      </c>
      <c r="F517" s="15" t="s">
        <v>177</v>
      </c>
      <c r="G517" s="10">
        <f>H517+I517+J517</f>
        <v>1500</v>
      </c>
      <c r="H517" s="10">
        <v>1350</v>
      </c>
      <c r="I517" s="10">
        <v>150</v>
      </c>
      <c r="J517" s="10"/>
      <c r="K517" s="10">
        <f>L517+M517+N517</f>
        <v>300</v>
      </c>
      <c r="L517" s="10">
        <v>270</v>
      </c>
      <c r="M517" s="10">
        <v>30</v>
      </c>
      <c r="N517" s="10"/>
      <c r="O517" s="10">
        <f>P517+Q517+R517</f>
        <v>500</v>
      </c>
      <c r="P517" s="18">
        <v>450</v>
      </c>
      <c r="Q517" s="18">
        <v>50</v>
      </c>
      <c r="R517" s="10"/>
    </row>
    <row r="518" spans="1:18" ht="45.75" customHeight="1">
      <c r="A518" s="42" t="s">
        <v>609</v>
      </c>
      <c r="B518" s="29">
        <v>546</v>
      </c>
      <c r="C518" s="15" t="s">
        <v>121</v>
      </c>
      <c r="D518" s="15" t="s">
        <v>170</v>
      </c>
      <c r="E518" s="35" t="s">
        <v>345</v>
      </c>
      <c r="F518" s="15"/>
      <c r="G518" s="10">
        <f>G519</f>
        <v>1027.3</v>
      </c>
      <c r="H518" s="10">
        <f aca="true" t="shared" si="255" ref="H518:R518">H519</f>
        <v>975.9</v>
      </c>
      <c r="I518" s="10">
        <f t="shared" si="255"/>
        <v>51.4</v>
      </c>
      <c r="J518" s="10">
        <f t="shared" si="255"/>
        <v>0</v>
      </c>
      <c r="K518" s="10">
        <f t="shared" si="255"/>
        <v>793.9000000000001</v>
      </c>
      <c r="L518" s="10">
        <f t="shared" si="255"/>
        <v>754.2</v>
      </c>
      <c r="M518" s="10">
        <f t="shared" si="255"/>
        <v>39.7</v>
      </c>
      <c r="N518" s="10">
        <f t="shared" si="255"/>
        <v>0</v>
      </c>
      <c r="O518" s="10">
        <f t="shared" si="255"/>
        <v>793.9000000000001</v>
      </c>
      <c r="P518" s="10">
        <f t="shared" si="255"/>
        <v>754.2</v>
      </c>
      <c r="Q518" s="10">
        <f t="shared" si="255"/>
        <v>39.7</v>
      </c>
      <c r="R518" s="10">
        <f t="shared" si="255"/>
        <v>0</v>
      </c>
    </row>
    <row r="519" spans="1:18" ht="38.25" customHeight="1">
      <c r="A519" s="42" t="s">
        <v>346</v>
      </c>
      <c r="B519" s="29">
        <v>546</v>
      </c>
      <c r="C519" s="15" t="s">
        <v>121</v>
      </c>
      <c r="D519" s="15" t="s">
        <v>170</v>
      </c>
      <c r="E519" s="35" t="s">
        <v>518</v>
      </c>
      <c r="F519" s="15"/>
      <c r="G519" s="10">
        <f>G520+G522</f>
        <v>1027.3</v>
      </c>
      <c r="H519" s="10">
        <f aca="true" t="shared" si="256" ref="H519:R519">H520+H522</f>
        <v>975.9</v>
      </c>
      <c r="I519" s="10">
        <f t="shared" si="256"/>
        <v>51.4</v>
      </c>
      <c r="J519" s="10">
        <f t="shared" si="256"/>
        <v>0</v>
      </c>
      <c r="K519" s="10">
        <f t="shared" si="256"/>
        <v>793.9000000000001</v>
      </c>
      <c r="L519" s="10">
        <f t="shared" si="256"/>
        <v>754.2</v>
      </c>
      <c r="M519" s="10">
        <f t="shared" si="256"/>
        <v>39.7</v>
      </c>
      <c r="N519" s="10">
        <f t="shared" si="256"/>
        <v>0</v>
      </c>
      <c r="O519" s="10">
        <f t="shared" si="256"/>
        <v>793.9000000000001</v>
      </c>
      <c r="P519" s="10">
        <f t="shared" si="256"/>
        <v>754.2</v>
      </c>
      <c r="Q519" s="10">
        <f t="shared" si="256"/>
        <v>39.7</v>
      </c>
      <c r="R519" s="10">
        <f t="shared" si="256"/>
        <v>0</v>
      </c>
    </row>
    <row r="520" spans="1:18" ht="56.25">
      <c r="A520" s="42" t="s">
        <v>424</v>
      </c>
      <c r="B520" s="29">
        <v>546</v>
      </c>
      <c r="C520" s="15" t="s">
        <v>121</v>
      </c>
      <c r="D520" s="15" t="s">
        <v>170</v>
      </c>
      <c r="E520" s="35" t="s">
        <v>519</v>
      </c>
      <c r="F520" s="15"/>
      <c r="G520" s="10">
        <f>G521</f>
        <v>0</v>
      </c>
      <c r="H520" s="10">
        <f aca="true" t="shared" si="257" ref="H520:R520">H521</f>
        <v>0</v>
      </c>
      <c r="I520" s="10">
        <f t="shared" si="257"/>
        <v>0</v>
      </c>
      <c r="J520" s="10">
        <f t="shared" si="257"/>
        <v>0</v>
      </c>
      <c r="K520" s="10">
        <f t="shared" si="257"/>
        <v>0</v>
      </c>
      <c r="L520" s="10">
        <f t="shared" si="257"/>
        <v>0</v>
      </c>
      <c r="M520" s="10">
        <f t="shared" si="257"/>
        <v>0</v>
      </c>
      <c r="N520" s="10">
        <f t="shared" si="257"/>
        <v>0</v>
      </c>
      <c r="O520" s="10">
        <f t="shared" si="257"/>
        <v>0</v>
      </c>
      <c r="P520" s="10">
        <f t="shared" si="257"/>
        <v>0</v>
      </c>
      <c r="Q520" s="10">
        <f t="shared" si="257"/>
        <v>0</v>
      </c>
      <c r="R520" s="10">
        <f t="shared" si="257"/>
        <v>0</v>
      </c>
    </row>
    <row r="521" spans="1:18" ht="56.25">
      <c r="A521" s="42" t="s">
        <v>423</v>
      </c>
      <c r="B521" s="29">
        <v>546</v>
      </c>
      <c r="C521" s="15" t="s">
        <v>121</v>
      </c>
      <c r="D521" s="15" t="s">
        <v>170</v>
      </c>
      <c r="E521" s="35" t="s">
        <v>519</v>
      </c>
      <c r="F521" s="15" t="s">
        <v>422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37.5">
      <c r="A522" s="42" t="s">
        <v>632</v>
      </c>
      <c r="B522" s="29">
        <v>546</v>
      </c>
      <c r="C522" s="15" t="s">
        <v>121</v>
      </c>
      <c r="D522" s="15" t="s">
        <v>170</v>
      </c>
      <c r="E522" s="35" t="s">
        <v>520</v>
      </c>
      <c r="F522" s="15"/>
      <c r="G522" s="10">
        <f>G523</f>
        <v>1027.3</v>
      </c>
      <c r="H522" s="10">
        <f aca="true" t="shared" si="258" ref="H522:R522">H523</f>
        <v>975.9</v>
      </c>
      <c r="I522" s="10">
        <f t="shared" si="258"/>
        <v>51.4</v>
      </c>
      <c r="J522" s="10">
        <f t="shared" si="258"/>
        <v>0</v>
      </c>
      <c r="K522" s="10">
        <f t="shared" si="258"/>
        <v>793.9000000000001</v>
      </c>
      <c r="L522" s="10">
        <f t="shared" si="258"/>
        <v>754.2</v>
      </c>
      <c r="M522" s="10">
        <f t="shared" si="258"/>
        <v>39.7</v>
      </c>
      <c r="N522" s="10">
        <f t="shared" si="258"/>
        <v>0</v>
      </c>
      <c r="O522" s="10">
        <f t="shared" si="258"/>
        <v>793.9000000000001</v>
      </c>
      <c r="P522" s="10">
        <f t="shared" si="258"/>
        <v>754.2</v>
      </c>
      <c r="Q522" s="10">
        <f t="shared" si="258"/>
        <v>39.7</v>
      </c>
      <c r="R522" s="10">
        <f t="shared" si="258"/>
        <v>0</v>
      </c>
    </row>
    <row r="523" spans="1:18" ht="56.25">
      <c r="A523" s="42" t="s">
        <v>423</v>
      </c>
      <c r="B523" s="29">
        <v>546</v>
      </c>
      <c r="C523" s="15" t="s">
        <v>121</v>
      </c>
      <c r="D523" s="15" t="s">
        <v>170</v>
      </c>
      <c r="E523" s="35" t="s">
        <v>520</v>
      </c>
      <c r="F523" s="15" t="s">
        <v>422</v>
      </c>
      <c r="G523" s="10">
        <f>H523+I523+J523</f>
        <v>1027.3</v>
      </c>
      <c r="H523" s="10">
        <v>975.9</v>
      </c>
      <c r="I523" s="10">
        <v>51.4</v>
      </c>
      <c r="J523" s="10"/>
      <c r="K523" s="10">
        <f>L523+N523+M523</f>
        <v>793.9000000000001</v>
      </c>
      <c r="L523" s="10">
        <v>754.2</v>
      </c>
      <c r="M523" s="10">
        <v>39.7</v>
      </c>
      <c r="N523" s="10"/>
      <c r="O523" s="10">
        <f>P523+R523+Q523</f>
        <v>793.9000000000001</v>
      </c>
      <c r="P523" s="18">
        <v>754.2</v>
      </c>
      <c r="Q523" s="18">
        <v>39.7</v>
      </c>
      <c r="R523" s="18"/>
    </row>
    <row r="524" spans="1:18" ht="18.75">
      <c r="A524" s="42" t="s">
        <v>339</v>
      </c>
      <c r="B524" s="29">
        <v>546</v>
      </c>
      <c r="C524" s="15" t="s">
        <v>121</v>
      </c>
      <c r="D524" s="15" t="s">
        <v>170</v>
      </c>
      <c r="E524" s="29" t="s">
        <v>235</v>
      </c>
      <c r="F524" s="15"/>
      <c r="G524" s="10">
        <f>G525</f>
        <v>7.2</v>
      </c>
      <c r="H524" s="10">
        <f aca="true" t="shared" si="259" ref="H524:R524">H525</f>
        <v>0</v>
      </c>
      <c r="I524" s="10">
        <f t="shared" si="259"/>
        <v>7.2</v>
      </c>
      <c r="J524" s="10">
        <f t="shared" si="259"/>
        <v>0</v>
      </c>
      <c r="K524" s="10">
        <f t="shared" si="259"/>
        <v>7.2</v>
      </c>
      <c r="L524" s="10">
        <f t="shared" si="259"/>
        <v>0</v>
      </c>
      <c r="M524" s="10">
        <f t="shared" si="259"/>
        <v>7.2</v>
      </c>
      <c r="N524" s="10">
        <f t="shared" si="259"/>
        <v>0</v>
      </c>
      <c r="O524" s="10">
        <f t="shared" si="259"/>
        <v>7.2</v>
      </c>
      <c r="P524" s="10">
        <f t="shared" si="259"/>
        <v>0</v>
      </c>
      <c r="Q524" s="10">
        <f t="shared" si="259"/>
        <v>7.2</v>
      </c>
      <c r="R524" s="10">
        <f t="shared" si="259"/>
        <v>0</v>
      </c>
    </row>
    <row r="525" spans="1:18" ht="37.5">
      <c r="A525" s="42" t="s">
        <v>231</v>
      </c>
      <c r="B525" s="29">
        <v>546</v>
      </c>
      <c r="C525" s="15" t="s">
        <v>121</v>
      </c>
      <c r="D525" s="15" t="s">
        <v>170</v>
      </c>
      <c r="E525" s="29" t="s">
        <v>66</v>
      </c>
      <c r="F525" s="15"/>
      <c r="G525" s="10">
        <f>G526</f>
        <v>7.2</v>
      </c>
      <c r="H525" s="10">
        <f aca="true" t="shared" si="260" ref="H525:R526">H526</f>
        <v>0</v>
      </c>
      <c r="I525" s="10">
        <f t="shared" si="260"/>
        <v>7.2</v>
      </c>
      <c r="J525" s="10">
        <f t="shared" si="260"/>
        <v>0</v>
      </c>
      <c r="K525" s="10">
        <f t="shared" si="260"/>
        <v>7.2</v>
      </c>
      <c r="L525" s="10">
        <f t="shared" si="260"/>
        <v>0</v>
      </c>
      <c r="M525" s="10">
        <f t="shared" si="260"/>
        <v>7.2</v>
      </c>
      <c r="N525" s="10">
        <f t="shared" si="260"/>
        <v>0</v>
      </c>
      <c r="O525" s="10">
        <f t="shared" si="260"/>
        <v>7.2</v>
      </c>
      <c r="P525" s="10">
        <f t="shared" si="260"/>
        <v>0</v>
      </c>
      <c r="Q525" s="10">
        <f t="shared" si="260"/>
        <v>7.2</v>
      </c>
      <c r="R525" s="10">
        <f t="shared" si="260"/>
        <v>0</v>
      </c>
    </row>
    <row r="526" spans="1:18" ht="64.5" customHeight="1">
      <c r="A526" s="42" t="s">
        <v>579</v>
      </c>
      <c r="B526" s="29">
        <v>546</v>
      </c>
      <c r="C526" s="15" t="s">
        <v>121</v>
      </c>
      <c r="D526" s="15" t="s">
        <v>170</v>
      </c>
      <c r="E526" s="29" t="s">
        <v>101</v>
      </c>
      <c r="F526" s="15"/>
      <c r="G526" s="10">
        <f>G527</f>
        <v>7.2</v>
      </c>
      <c r="H526" s="10">
        <f t="shared" si="260"/>
        <v>0</v>
      </c>
      <c r="I526" s="10">
        <f t="shared" si="260"/>
        <v>7.2</v>
      </c>
      <c r="J526" s="10">
        <f t="shared" si="260"/>
        <v>0</v>
      </c>
      <c r="K526" s="10">
        <f t="shared" si="260"/>
        <v>7.2</v>
      </c>
      <c r="L526" s="10">
        <f t="shared" si="260"/>
        <v>0</v>
      </c>
      <c r="M526" s="10">
        <f t="shared" si="260"/>
        <v>7.2</v>
      </c>
      <c r="N526" s="10">
        <f t="shared" si="260"/>
        <v>0</v>
      </c>
      <c r="O526" s="10">
        <f t="shared" si="260"/>
        <v>7.2</v>
      </c>
      <c r="P526" s="10">
        <f t="shared" si="260"/>
        <v>0</v>
      </c>
      <c r="Q526" s="10">
        <f t="shared" si="260"/>
        <v>7.2</v>
      </c>
      <c r="R526" s="10">
        <f t="shared" si="260"/>
        <v>0</v>
      </c>
    </row>
    <row r="527" spans="1:18" ht="18.75">
      <c r="A527" s="42" t="s">
        <v>225</v>
      </c>
      <c r="B527" s="29">
        <v>546</v>
      </c>
      <c r="C527" s="15" t="s">
        <v>121</v>
      </c>
      <c r="D527" s="15" t="s">
        <v>170</v>
      </c>
      <c r="E527" s="29" t="s">
        <v>101</v>
      </c>
      <c r="F527" s="15" t="s">
        <v>224</v>
      </c>
      <c r="G527" s="10">
        <f>H527+I527+J527</f>
        <v>7.2</v>
      </c>
      <c r="H527" s="10"/>
      <c r="I527" s="10">
        <v>7.2</v>
      </c>
      <c r="J527" s="10"/>
      <c r="K527" s="10">
        <f>L527+M527+N527</f>
        <v>7.2</v>
      </c>
      <c r="L527" s="10"/>
      <c r="M527" s="10">
        <v>7.2</v>
      </c>
      <c r="N527" s="10"/>
      <c r="O527" s="10">
        <f>P527+Q527+R527</f>
        <v>7.2</v>
      </c>
      <c r="P527" s="82"/>
      <c r="Q527" s="82">
        <v>7.2</v>
      </c>
      <c r="R527" s="82"/>
    </row>
    <row r="528" spans="1:18" ht="18.75">
      <c r="A528" s="42" t="s">
        <v>164</v>
      </c>
      <c r="B528" s="29">
        <v>546</v>
      </c>
      <c r="C528" s="15" t="s">
        <v>128</v>
      </c>
      <c r="D528" s="15" t="s">
        <v>400</v>
      </c>
      <c r="E528" s="29"/>
      <c r="F528" s="15"/>
      <c r="G528" s="10">
        <f aca="true" t="shared" si="261" ref="G528:R528">G529+G537+G561</f>
        <v>4937</v>
      </c>
      <c r="H528" s="10">
        <f t="shared" si="261"/>
        <v>3245.6</v>
      </c>
      <c r="I528" s="10">
        <f t="shared" si="261"/>
        <v>1407.6000000000001</v>
      </c>
      <c r="J528" s="10">
        <f t="shared" si="261"/>
        <v>283.8</v>
      </c>
      <c r="K528" s="10">
        <f t="shared" si="261"/>
        <v>2122.8</v>
      </c>
      <c r="L528" s="10">
        <f t="shared" si="261"/>
        <v>1145.3</v>
      </c>
      <c r="M528" s="10">
        <f t="shared" si="261"/>
        <v>850.2</v>
      </c>
      <c r="N528" s="10">
        <f t="shared" si="261"/>
        <v>127.3</v>
      </c>
      <c r="O528" s="10">
        <f t="shared" si="261"/>
        <v>2222.8</v>
      </c>
      <c r="P528" s="10">
        <f t="shared" si="261"/>
        <v>1145.3</v>
      </c>
      <c r="Q528" s="10">
        <f t="shared" si="261"/>
        <v>950.2</v>
      </c>
      <c r="R528" s="10">
        <f t="shared" si="261"/>
        <v>127.3</v>
      </c>
    </row>
    <row r="529" spans="1:18" ht="18.75">
      <c r="A529" s="42" t="s">
        <v>165</v>
      </c>
      <c r="B529" s="29">
        <v>546</v>
      </c>
      <c r="C529" s="15" t="s">
        <v>128</v>
      </c>
      <c r="D529" s="15" t="s">
        <v>120</v>
      </c>
      <c r="E529" s="29"/>
      <c r="F529" s="15"/>
      <c r="G529" s="10">
        <f>G534+G530</f>
        <v>210.2</v>
      </c>
      <c r="H529" s="10">
        <f aca="true" t="shared" si="262" ref="H529:R529">H534+H530</f>
        <v>0</v>
      </c>
      <c r="I529" s="10">
        <f t="shared" si="262"/>
        <v>210.2</v>
      </c>
      <c r="J529" s="10">
        <f t="shared" si="262"/>
        <v>0</v>
      </c>
      <c r="K529" s="10">
        <f t="shared" si="262"/>
        <v>710.2</v>
      </c>
      <c r="L529" s="10">
        <f t="shared" si="262"/>
        <v>0</v>
      </c>
      <c r="M529" s="10">
        <f t="shared" si="262"/>
        <v>710.2</v>
      </c>
      <c r="N529" s="10">
        <f t="shared" si="262"/>
        <v>0</v>
      </c>
      <c r="O529" s="10">
        <f t="shared" si="262"/>
        <v>710.2</v>
      </c>
      <c r="P529" s="10">
        <f t="shared" si="262"/>
        <v>0</v>
      </c>
      <c r="Q529" s="10">
        <f t="shared" si="262"/>
        <v>710.2</v>
      </c>
      <c r="R529" s="10">
        <f t="shared" si="262"/>
        <v>0</v>
      </c>
    </row>
    <row r="530" spans="1:18" ht="49.5" customHeight="1">
      <c r="A530" s="42" t="s">
        <v>510</v>
      </c>
      <c r="B530" s="29">
        <v>546</v>
      </c>
      <c r="C530" s="15" t="s">
        <v>128</v>
      </c>
      <c r="D530" s="15" t="s">
        <v>120</v>
      </c>
      <c r="E530" s="15" t="s">
        <v>275</v>
      </c>
      <c r="F530" s="15"/>
      <c r="G530" s="10">
        <f aca="true" t="shared" si="263" ref="G530:H532">G531</f>
        <v>0</v>
      </c>
      <c r="H530" s="10">
        <f t="shared" si="263"/>
        <v>0</v>
      </c>
      <c r="I530" s="10">
        <f aca="true" t="shared" si="264" ref="I530:R532">I531</f>
        <v>0</v>
      </c>
      <c r="J530" s="10">
        <f t="shared" si="264"/>
        <v>0</v>
      </c>
      <c r="K530" s="10">
        <f t="shared" si="264"/>
        <v>500</v>
      </c>
      <c r="L530" s="10">
        <f t="shared" si="264"/>
        <v>0</v>
      </c>
      <c r="M530" s="10">
        <f t="shared" si="264"/>
        <v>500</v>
      </c>
      <c r="N530" s="10">
        <f t="shared" si="264"/>
        <v>0</v>
      </c>
      <c r="O530" s="10">
        <f t="shared" si="264"/>
        <v>500</v>
      </c>
      <c r="P530" s="10">
        <f t="shared" si="264"/>
        <v>0</v>
      </c>
      <c r="Q530" s="10">
        <f t="shared" si="264"/>
        <v>500</v>
      </c>
      <c r="R530" s="10">
        <f t="shared" si="264"/>
        <v>0</v>
      </c>
    </row>
    <row r="531" spans="1:18" ht="29.25" customHeight="1">
      <c r="A531" s="42" t="s">
        <v>565</v>
      </c>
      <c r="B531" s="29">
        <v>546</v>
      </c>
      <c r="C531" s="15" t="s">
        <v>128</v>
      </c>
      <c r="D531" s="15" t="s">
        <v>120</v>
      </c>
      <c r="E531" s="15" t="s">
        <v>27</v>
      </c>
      <c r="F531" s="15"/>
      <c r="G531" s="10">
        <f t="shared" si="263"/>
        <v>0</v>
      </c>
      <c r="H531" s="10">
        <f t="shared" si="263"/>
        <v>0</v>
      </c>
      <c r="I531" s="10">
        <f t="shared" si="264"/>
        <v>0</v>
      </c>
      <c r="J531" s="10">
        <f t="shared" si="264"/>
        <v>0</v>
      </c>
      <c r="K531" s="10">
        <f t="shared" si="264"/>
        <v>500</v>
      </c>
      <c r="L531" s="10">
        <f t="shared" si="264"/>
        <v>0</v>
      </c>
      <c r="M531" s="10">
        <f t="shared" si="264"/>
        <v>500</v>
      </c>
      <c r="N531" s="10">
        <f t="shared" si="264"/>
        <v>0</v>
      </c>
      <c r="O531" s="10">
        <f t="shared" si="264"/>
        <v>500</v>
      </c>
      <c r="P531" s="10">
        <f t="shared" si="264"/>
        <v>0</v>
      </c>
      <c r="Q531" s="10">
        <f t="shared" si="264"/>
        <v>500</v>
      </c>
      <c r="R531" s="10">
        <f t="shared" si="264"/>
        <v>0</v>
      </c>
    </row>
    <row r="532" spans="1:18" ht="18.75">
      <c r="A532" s="42" t="s">
        <v>227</v>
      </c>
      <c r="B532" s="29">
        <v>546</v>
      </c>
      <c r="C532" s="15" t="s">
        <v>128</v>
      </c>
      <c r="D532" s="15" t="s">
        <v>120</v>
      </c>
      <c r="E532" s="15" t="s">
        <v>28</v>
      </c>
      <c r="F532" s="15"/>
      <c r="G532" s="10">
        <f t="shared" si="263"/>
        <v>0</v>
      </c>
      <c r="H532" s="10">
        <f t="shared" si="263"/>
        <v>0</v>
      </c>
      <c r="I532" s="10">
        <f t="shared" si="264"/>
        <v>0</v>
      </c>
      <c r="J532" s="10">
        <f t="shared" si="264"/>
        <v>0</v>
      </c>
      <c r="K532" s="10">
        <f t="shared" si="264"/>
        <v>500</v>
      </c>
      <c r="L532" s="10">
        <f t="shared" si="264"/>
        <v>0</v>
      </c>
      <c r="M532" s="10">
        <f t="shared" si="264"/>
        <v>500</v>
      </c>
      <c r="N532" s="10">
        <f t="shared" si="264"/>
        <v>0</v>
      </c>
      <c r="O532" s="10">
        <f t="shared" si="264"/>
        <v>500</v>
      </c>
      <c r="P532" s="10">
        <f t="shared" si="264"/>
        <v>0</v>
      </c>
      <c r="Q532" s="10">
        <f t="shared" si="264"/>
        <v>500</v>
      </c>
      <c r="R532" s="10">
        <f t="shared" si="264"/>
        <v>0</v>
      </c>
    </row>
    <row r="533" spans="1:18" ht="18.75">
      <c r="A533" s="42" t="s">
        <v>353</v>
      </c>
      <c r="B533" s="29">
        <v>546</v>
      </c>
      <c r="C533" s="15" t="s">
        <v>128</v>
      </c>
      <c r="D533" s="15" t="s">
        <v>120</v>
      </c>
      <c r="E533" s="15" t="s">
        <v>28</v>
      </c>
      <c r="F533" s="15" t="s">
        <v>183</v>
      </c>
      <c r="G533" s="10">
        <f>H533+I533+J533</f>
        <v>0</v>
      </c>
      <c r="H533" s="10"/>
      <c r="I533" s="10">
        <v>0</v>
      </c>
      <c r="J533" s="10"/>
      <c r="K533" s="10">
        <f>L533+M533+N533</f>
        <v>500</v>
      </c>
      <c r="L533" s="10"/>
      <c r="M533" s="10">
        <v>500</v>
      </c>
      <c r="N533" s="10"/>
      <c r="O533" s="10">
        <f>P533+Q533+R533</f>
        <v>500</v>
      </c>
      <c r="P533" s="10"/>
      <c r="Q533" s="10">
        <v>500</v>
      </c>
      <c r="R533" s="10"/>
    </row>
    <row r="534" spans="1:18" ht="18.75">
      <c r="A534" s="42" t="s">
        <v>165</v>
      </c>
      <c r="B534" s="29">
        <v>546</v>
      </c>
      <c r="C534" s="15" t="s">
        <v>128</v>
      </c>
      <c r="D534" s="15" t="s">
        <v>120</v>
      </c>
      <c r="E534" s="29" t="s">
        <v>33</v>
      </c>
      <c r="F534" s="15"/>
      <c r="G534" s="10">
        <f>G535</f>
        <v>210.2</v>
      </c>
      <c r="H534" s="10">
        <f aca="true" t="shared" si="265" ref="H534:R535">H535</f>
        <v>0</v>
      </c>
      <c r="I534" s="10">
        <f t="shared" si="265"/>
        <v>210.2</v>
      </c>
      <c r="J534" s="10">
        <f t="shared" si="265"/>
        <v>0</v>
      </c>
      <c r="K534" s="10">
        <f t="shared" si="265"/>
        <v>210.2</v>
      </c>
      <c r="L534" s="10">
        <f t="shared" si="265"/>
        <v>0</v>
      </c>
      <c r="M534" s="10">
        <f t="shared" si="265"/>
        <v>210.2</v>
      </c>
      <c r="N534" s="10">
        <f t="shared" si="265"/>
        <v>0</v>
      </c>
      <c r="O534" s="10">
        <f t="shared" si="265"/>
        <v>210.2</v>
      </c>
      <c r="P534" s="10">
        <f t="shared" si="265"/>
        <v>0</v>
      </c>
      <c r="Q534" s="10">
        <f t="shared" si="265"/>
        <v>210.2</v>
      </c>
      <c r="R534" s="10">
        <f t="shared" si="265"/>
        <v>0</v>
      </c>
    </row>
    <row r="535" spans="1:18" ht="18.75">
      <c r="A535" s="42" t="s">
        <v>305</v>
      </c>
      <c r="B535" s="29">
        <v>546</v>
      </c>
      <c r="C535" s="15" t="s">
        <v>128</v>
      </c>
      <c r="D535" s="15" t="s">
        <v>120</v>
      </c>
      <c r="E535" s="29" t="s">
        <v>34</v>
      </c>
      <c r="F535" s="15"/>
      <c r="G535" s="10">
        <f>G536</f>
        <v>210.2</v>
      </c>
      <c r="H535" s="10">
        <f t="shared" si="265"/>
        <v>0</v>
      </c>
      <c r="I535" s="10">
        <f t="shared" si="265"/>
        <v>210.2</v>
      </c>
      <c r="J535" s="10">
        <f t="shared" si="265"/>
        <v>0</v>
      </c>
      <c r="K535" s="10">
        <f t="shared" si="265"/>
        <v>210.2</v>
      </c>
      <c r="L535" s="10">
        <f t="shared" si="265"/>
        <v>0</v>
      </c>
      <c r="M535" s="10">
        <f t="shared" si="265"/>
        <v>210.2</v>
      </c>
      <c r="N535" s="10">
        <f t="shared" si="265"/>
        <v>0</v>
      </c>
      <c r="O535" s="10">
        <f t="shared" si="265"/>
        <v>210.2</v>
      </c>
      <c r="P535" s="10">
        <f t="shared" si="265"/>
        <v>0</v>
      </c>
      <c r="Q535" s="10">
        <f t="shared" si="265"/>
        <v>210.2</v>
      </c>
      <c r="R535" s="10">
        <f t="shared" si="265"/>
        <v>0</v>
      </c>
    </row>
    <row r="536" spans="1:18" ht="37.5">
      <c r="A536" s="42" t="s">
        <v>92</v>
      </c>
      <c r="B536" s="29">
        <v>546</v>
      </c>
      <c r="C536" s="15" t="s">
        <v>128</v>
      </c>
      <c r="D536" s="15" t="s">
        <v>120</v>
      </c>
      <c r="E536" s="29" t="s">
        <v>34</v>
      </c>
      <c r="F536" s="15" t="s">
        <v>177</v>
      </c>
      <c r="G536" s="10">
        <f>H536+I536+J536</f>
        <v>210.2</v>
      </c>
      <c r="H536" s="10"/>
      <c r="I536" s="10">
        <v>210.2</v>
      </c>
      <c r="J536" s="10"/>
      <c r="K536" s="10">
        <f>L536+M536+N536</f>
        <v>210.2</v>
      </c>
      <c r="L536" s="10"/>
      <c r="M536" s="10">
        <v>210.2</v>
      </c>
      <c r="N536" s="10"/>
      <c r="O536" s="10">
        <f>P536+Q536+R536</f>
        <v>210.2</v>
      </c>
      <c r="P536" s="82"/>
      <c r="Q536" s="82">
        <v>210.2</v>
      </c>
      <c r="R536" s="82"/>
    </row>
    <row r="537" spans="1:18" ht="18.75">
      <c r="A537" s="42" t="s">
        <v>156</v>
      </c>
      <c r="B537" s="29">
        <v>546</v>
      </c>
      <c r="C537" s="15" t="s">
        <v>128</v>
      </c>
      <c r="D537" s="15" t="s">
        <v>124</v>
      </c>
      <c r="E537" s="29"/>
      <c r="F537" s="15"/>
      <c r="G537" s="10">
        <f aca="true" t="shared" si="266" ref="G537:R537">G538+G558</f>
        <v>2966.1</v>
      </c>
      <c r="H537" s="10">
        <f t="shared" si="266"/>
        <v>1645</v>
      </c>
      <c r="I537" s="10">
        <f t="shared" si="266"/>
        <v>1197.4</v>
      </c>
      <c r="J537" s="10">
        <f t="shared" si="266"/>
        <v>123.7</v>
      </c>
      <c r="K537" s="10">
        <f t="shared" si="266"/>
        <v>140</v>
      </c>
      <c r="L537" s="10">
        <f t="shared" si="266"/>
        <v>0</v>
      </c>
      <c r="M537" s="10">
        <f t="shared" si="266"/>
        <v>140</v>
      </c>
      <c r="N537" s="10">
        <f t="shared" si="266"/>
        <v>0</v>
      </c>
      <c r="O537" s="10">
        <f t="shared" si="266"/>
        <v>240</v>
      </c>
      <c r="P537" s="10">
        <f t="shared" si="266"/>
        <v>0</v>
      </c>
      <c r="Q537" s="10">
        <f t="shared" si="266"/>
        <v>240</v>
      </c>
      <c r="R537" s="10">
        <f t="shared" si="266"/>
        <v>0</v>
      </c>
    </row>
    <row r="538" spans="1:18" ht="56.25">
      <c r="A538" s="42" t="s">
        <v>469</v>
      </c>
      <c r="B538" s="29">
        <v>546</v>
      </c>
      <c r="C538" s="15" t="s">
        <v>128</v>
      </c>
      <c r="D538" s="15" t="s">
        <v>124</v>
      </c>
      <c r="E538" s="15" t="s">
        <v>252</v>
      </c>
      <c r="F538" s="15"/>
      <c r="G538" s="10">
        <f aca="true" t="shared" si="267" ref="G538:R538">G539+G549</f>
        <v>2926.1</v>
      </c>
      <c r="H538" s="10">
        <f t="shared" si="267"/>
        <v>1645</v>
      </c>
      <c r="I538" s="10">
        <f t="shared" si="267"/>
        <v>1157.4</v>
      </c>
      <c r="J538" s="10">
        <f t="shared" si="267"/>
        <v>123.7</v>
      </c>
      <c r="K538" s="10">
        <f t="shared" si="267"/>
        <v>100</v>
      </c>
      <c r="L538" s="10">
        <f t="shared" si="267"/>
        <v>0</v>
      </c>
      <c r="M538" s="10">
        <f t="shared" si="267"/>
        <v>100</v>
      </c>
      <c r="N538" s="10">
        <f t="shared" si="267"/>
        <v>0</v>
      </c>
      <c r="O538" s="10">
        <f t="shared" si="267"/>
        <v>200</v>
      </c>
      <c r="P538" s="10">
        <f t="shared" si="267"/>
        <v>0</v>
      </c>
      <c r="Q538" s="10">
        <f t="shared" si="267"/>
        <v>200</v>
      </c>
      <c r="R538" s="10">
        <f t="shared" si="267"/>
        <v>0</v>
      </c>
    </row>
    <row r="539" spans="1:18" ht="37.5">
      <c r="A539" s="42" t="s">
        <v>470</v>
      </c>
      <c r="B539" s="29">
        <v>546</v>
      </c>
      <c r="C539" s="15" t="s">
        <v>128</v>
      </c>
      <c r="D539" s="15" t="s">
        <v>124</v>
      </c>
      <c r="E539" s="15" t="s">
        <v>253</v>
      </c>
      <c r="F539" s="15"/>
      <c r="G539" s="10">
        <f>G543+G540</f>
        <v>1927.5</v>
      </c>
      <c r="H539" s="10">
        <f aca="true" t="shared" si="268" ref="H539:O539">H543+H540</f>
        <v>1211</v>
      </c>
      <c r="I539" s="10">
        <f t="shared" si="268"/>
        <v>630</v>
      </c>
      <c r="J539" s="10">
        <f t="shared" si="268"/>
        <v>86.5</v>
      </c>
      <c r="K539" s="10">
        <f t="shared" si="268"/>
        <v>0</v>
      </c>
      <c r="L539" s="10">
        <f t="shared" si="268"/>
        <v>0</v>
      </c>
      <c r="M539" s="10">
        <f t="shared" si="268"/>
        <v>0</v>
      </c>
      <c r="N539" s="10">
        <f t="shared" si="268"/>
        <v>0</v>
      </c>
      <c r="O539" s="10">
        <f t="shared" si="268"/>
        <v>0</v>
      </c>
      <c r="P539" s="10">
        <f>P543</f>
        <v>0</v>
      </c>
      <c r="Q539" s="10">
        <f>Q543</f>
        <v>0</v>
      </c>
      <c r="R539" s="10">
        <f>R543</f>
        <v>0</v>
      </c>
    </row>
    <row r="540" spans="1:18" ht="37.5">
      <c r="A540" s="42" t="s">
        <v>412</v>
      </c>
      <c r="B540" s="29">
        <v>546</v>
      </c>
      <c r="C540" s="15" t="s">
        <v>128</v>
      </c>
      <c r="D540" s="15" t="s">
        <v>124</v>
      </c>
      <c r="E540" s="15" t="s">
        <v>376</v>
      </c>
      <c r="F540" s="15"/>
      <c r="G540" s="10">
        <f>G541</f>
        <v>477.5</v>
      </c>
      <c r="H540" s="10">
        <f aca="true" t="shared" si="269" ref="H540:O541">H541</f>
        <v>336</v>
      </c>
      <c r="I540" s="10">
        <f t="shared" si="269"/>
        <v>117.5</v>
      </c>
      <c r="J540" s="10">
        <f t="shared" si="269"/>
        <v>24</v>
      </c>
      <c r="K540" s="10">
        <f t="shared" si="269"/>
        <v>0</v>
      </c>
      <c r="L540" s="10">
        <f t="shared" si="269"/>
        <v>0</v>
      </c>
      <c r="M540" s="10">
        <f t="shared" si="269"/>
        <v>0</v>
      </c>
      <c r="N540" s="10">
        <f t="shared" si="269"/>
        <v>0</v>
      </c>
      <c r="O540" s="10">
        <f t="shared" si="269"/>
        <v>0</v>
      </c>
      <c r="P540" s="10"/>
      <c r="Q540" s="10"/>
      <c r="R540" s="10"/>
    </row>
    <row r="541" spans="1:18" ht="18.75">
      <c r="A541" s="42" t="s">
        <v>663</v>
      </c>
      <c r="B541" s="29">
        <v>546</v>
      </c>
      <c r="C541" s="15" t="s">
        <v>128</v>
      </c>
      <c r="D541" s="15" t="s">
        <v>124</v>
      </c>
      <c r="E541" s="15" t="s">
        <v>676</v>
      </c>
      <c r="F541" s="15"/>
      <c r="G541" s="10">
        <f>G542</f>
        <v>477.5</v>
      </c>
      <c r="H541" s="10">
        <f t="shared" si="269"/>
        <v>336</v>
      </c>
      <c r="I541" s="10">
        <f t="shared" si="269"/>
        <v>117.5</v>
      </c>
      <c r="J541" s="10">
        <f t="shared" si="269"/>
        <v>24</v>
      </c>
      <c r="K541" s="10">
        <f t="shared" si="269"/>
        <v>0</v>
      </c>
      <c r="L541" s="10">
        <f t="shared" si="269"/>
        <v>0</v>
      </c>
      <c r="M541" s="10">
        <f t="shared" si="269"/>
        <v>0</v>
      </c>
      <c r="N541" s="10">
        <f t="shared" si="269"/>
        <v>0</v>
      </c>
      <c r="O541" s="10">
        <f t="shared" si="269"/>
        <v>0</v>
      </c>
      <c r="P541" s="10"/>
      <c r="Q541" s="10"/>
      <c r="R541" s="10"/>
    </row>
    <row r="542" spans="1:18" ht="37.5">
      <c r="A542" s="42" t="s">
        <v>92</v>
      </c>
      <c r="B542" s="29">
        <v>546</v>
      </c>
      <c r="C542" s="15" t="s">
        <v>128</v>
      </c>
      <c r="D542" s="15" t="s">
        <v>124</v>
      </c>
      <c r="E542" s="15" t="s">
        <v>676</v>
      </c>
      <c r="F542" s="15" t="s">
        <v>177</v>
      </c>
      <c r="G542" s="10">
        <v>477.5</v>
      </c>
      <c r="H542" s="10">
        <v>336</v>
      </c>
      <c r="I542" s="10">
        <v>117.5</v>
      </c>
      <c r="J542" s="10">
        <v>24</v>
      </c>
      <c r="K542" s="10"/>
      <c r="L542" s="10"/>
      <c r="M542" s="10"/>
      <c r="N542" s="10"/>
      <c r="O542" s="10"/>
      <c r="P542" s="10"/>
      <c r="Q542" s="10"/>
      <c r="R542" s="10"/>
    </row>
    <row r="543" spans="1:18" ht="56.25">
      <c r="A543" s="42" t="s">
        <v>471</v>
      </c>
      <c r="B543" s="29">
        <v>546</v>
      </c>
      <c r="C543" s="15" t="s">
        <v>128</v>
      </c>
      <c r="D543" s="15" t="s">
        <v>124</v>
      </c>
      <c r="E543" s="15" t="s">
        <v>55</v>
      </c>
      <c r="F543" s="15"/>
      <c r="G543" s="10">
        <f>G544+G547</f>
        <v>1450</v>
      </c>
      <c r="H543" s="10">
        <f aca="true" t="shared" si="270" ref="H543:O543">H544+H547</f>
        <v>875</v>
      </c>
      <c r="I543" s="10">
        <f t="shared" si="270"/>
        <v>512.5</v>
      </c>
      <c r="J543" s="10">
        <f t="shared" si="270"/>
        <v>62.5</v>
      </c>
      <c r="K543" s="10">
        <f t="shared" si="270"/>
        <v>0</v>
      </c>
      <c r="L543" s="10">
        <f t="shared" si="270"/>
        <v>0</v>
      </c>
      <c r="M543" s="10">
        <f t="shared" si="270"/>
        <v>0</v>
      </c>
      <c r="N543" s="10">
        <f t="shared" si="270"/>
        <v>0</v>
      </c>
      <c r="O543" s="10">
        <f t="shared" si="270"/>
        <v>0</v>
      </c>
      <c r="P543" s="10">
        <f aca="true" t="shared" si="271" ref="P543:R544">P544</f>
        <v>0</v>
      </c>
      <c r="Q543" s="10">
        <f t="shared" si="271"/>
        <v>0</v>
      </c>
      <c r="R543" s="10">
        <f t="shared" si="271"/>
        <v>0</v>
      </c>
    </row>
    <row r="544" spans="1:18" ht="18.75">
      <c r="A544" s="42" t="s">
        <v>222</v>
      </c>
      <c r="B544" s="29">
        <v>546</v>
      </c>
      <c r="C544" s="15" t="s">
        <v>128</v>
      </c>
      <c r="D544" s="15" t="s">
        <v>124</v>
      </c>
      <c r="E544" s="15" t="s">
        <v>386</v>
      </c>
      <c r="F544" s="15"/>
      <c r="G544" s="10">
        <f>G545+G546</f>
        <v>200</v>
      </c>
      <c r="H544" s="10">
        <f aca="true" t="shared" si="272" ref="H544:O544">H545+H546</f>
        <v>0</v>
      </c>
      <c r="I544" s="10">
        <f t="shared" si="272"/>
        <v>200</v>
      </c>
      <c r="J544" s="10">
        <f t="shared" si="272"/>
        <v>0</v>
      </c>
      <c r="K544" s="10">
        <f t="shared" si="272"/>
        <v>0</v>
      </c>
      <c r="L544" s="10">
        <f t="shared" si="272"/>
        <v>0</v>
      </c>
      <c r="M544" s="10">
        <f t="shared" si="272"/>
        <v>0</v>
      </c>
      <c r="N544" s="10">
        <f t="shared" si="272"/>
        <v>0</v>
      </c>
      <c r="O544" s="10">
        <f t="shared" si="272"/>
        <v>0</v>
      </c>
      <c r="P544" s="10">
        <f t="shared" si="271"/>
        <v>0</v>
      </c>
      <c r="Q544" s="10">
        <f t="shared" si="271"/>
        <v>0</v>
      </c>
      <c r="R544" s="10">
        <f t="shared" si="271"/>
        <v>0</v>
      </c>
    </row>
    <row r="545" spans="1:18" ht="38.25" customHeight="1">
      <c r="A545" s="42" t="s">
        <v>92</v>
      </c>
      <c r="B545" s="29">
        <v>546</v>
      </c>
      <c r="C545" s="15" t="s">
        <v>128</v>
      </c>
      <c r="D545" s="15" t="s">
        <v>124</v>
      </c>
      <c r="E545" s="15" t="s">
        <v>386</v>
      </c>
      <c r="F545" s="15" t="s">
        <v>177</v>
      </c>
      <c r="G545" s="10">
        <f>H545+I545+J545</f>
        <v>0</v>
      </c>
      <c r="H545" s="10"/>
      <c r="I545" s="10">
        <v>0</v>
      </c>
      <c r="J545" s="10"/>
      <c r="K545" s="10">
        <f>L545+M545+N545</f>
        <v>0</v>
      </c>
      <c r="L545" s="10"/>
      <c r="M545" s="10">
        <v>0</v>
      </c>
      <c r="N545" s="10"/>
      <c r="O545" s="10">
        <f>P545+Q545+R545</f>
        <v>0</v>
      </c>
      <c r="P545" s="10"/>
      <c r="Q545" s="10">
        <v>0</v>
      </c>
      <c r="R545" s="10"/>
    </row>
    <row r="546" spans="1:18" ht="68.25" customHeight="1">
      <c r="A546" s="42" t="s">
        <v>423</v>
      </c>
      <c r="B546" s="29">
        <v>546</v>
      </c>
      <c r="C546" s="15" t="s">
        <v>128</v>
      </c>
      <c r="D546" s="15" t="s">
        <v>124</v>
      </c>
      <c r="E546" s="15" t="s">
        <v>386</v>
      </c>
      <c r="F546" s="15" t="s">
        <v>422</v>
      </c>
      <c r="G546" s="10">
        <v>200</v>
      </c>
      <c r="H546" s="10"/>
      <c r="I546" s="10">
        <v>200</v>
      </c>
      <c r="J546" s="10"/>
      <c r="K546" s="10">
        <v>0</v>
      </c>
      <c r="L546" s="10"/>
      <c r="M546" s="10"/>
      <c r="N546" s="10"/>
      <c r="O546" s="10">
        <v>0</v>
      </c>
      <c r="P546" s="10"/>
      <c r="Q546" s="10"/>
      <c r="R546" s="10"/>
    </row>
    <row r="547" spans="1:18" ht="30" customHeight="1">
      <c r="A547" s="42" t="s">
        <v>663</v>
      </c>
      <c r="B547" s="29">
        <v>546</v>
      </c>
      <c r="C547" s="15" t="s">
        <v>128</v>
      </c>
      <c r="D547" s="15" t="s">
        <v>124</v>
      </c>
      <c r="E547" s="15" t="s">
        <v>677</v>
      </c>
      <c r="F547" s="15"/>
      <c r="G547" s="10">
        <f>G548</f>
        <v>1250</v>
      </c>
      <c r="H547" s="10">
        <f aca="true" t="shared" si="273" ref="H547:O547">H548</f>
        <v>875</v>
      </c>
      <c r="I547" s="10">
        <f t="shared" si="273"/>
        <v>312.5</v>
      </c>
      <c r="J547" s="10">
        <f t="shared" si="273"/>
        <v>62.5</v>
      </c>
      <c r="K547" s="10">
        <f t="shared" si="273"/>
        <v>0</v>
      </c>
      <c r="L547" s="10">
        <f t="shared" si="273"/>
        <v>0</v>
      </c>
      <c r="M547" s="10">
        <f t="shared" si="273"/>
        <v>0</v>
      </c>
      <c r="N547" s="10">
        <f t="shared" si="273"/>
        <v>0</v>
      </c>
      <c r="O547" s="10">
        <f t="shared" si="273"/>
        <v>0</v>
      </c>
      <c r="P547" s="10"/>
      <c r="Q547" s="10"/>
      <c r="R547" s="10"/>
    </row>
    <row r="548" spans="1:18" ht="40.5" customHeight="1">
      <c r="A548" s="42" t="s">
        <v>92</v>
      </c>
      <c r="B548" s="29">
        <v>546</v>
      </c>
      <c r="C548" s="15" t="s">
        <v>128</v>
      </c>
      <c r="D548" s="15" t="s">
        <v>124</v>
      </c>
      <c r="E548" s="15" t="s">
        <v>677</v>
      </c>
      <c r="F548" s="15" t="s">
        <v>177</v>
      </c>
      <c r="G548" s="10">
        <f>H548+I548+J548</f>
        <v>1250</v>
      </c>
      <c r="H548" s="10">
        <v>875</v>
      </c>
      <c r="I548" s="10">
        <v>312.5</v>
      </c>
      <c r="J548" s="10">
        <v>62.5</v>
      </c>
      <c r="K548" s="10"/>
      <c r="L548" s="10"/>
      <c r="M548" s="10"/>
      <c r="N548" s="10"/>
      <c r="O548" s="10"/>
      <c r="P548" s="10"/>
      <c r="Q548" s="10"/>
      <c r="R548" s="10"/>
    </row>
    <row r="549" spans="1:18" ht="45" customHeight="1">
      <c r="A549" s="42" t="s">
        <v>472</v>
      </c>
      <c r="B549" s="29">
        <v>546</v>
      </c>
      <c r="C549" s="15" t="s">
        <v>128</v>
      </c>
      <c r="D549" s="15" t="s">
        <v>124</v>
      </c>
      <c r="E549" s="15" t="s">
        <v>12</v>
      </c>
      <c r="F549" s="15"/>
      <c r="G549" s="10">
        <f>G550</f>
        <v>998.6</v>
      </c>
      <c r="H549" s="10">
        <f>H550</f>
        <v>434</v>
      </c>
      <c r="I549" s="10">
        <f>I550</f>
        <v>527.4000000000001</v>
      </c>
      <c r="J549" s="10">
        <f>J550</f>
        <v>37.2</v>
      </c>
      <c r="K549" s="10">
        <f aca="true" t="shared" si="274" ref="K549:R549">K550</f>
        <v>100</v>
      </c>
      <c r="L549" s="10">
        <f t="shared" si="274"/>
        <v>0</v>
      </c>
      <c r="M549" s="10">
        <f t="shared" si="274"/>
        <v>100</v>
      </c>
      <c r="N549" s="10">
        <f t="shared" si="274"/>
        <v>0</v>
      </c>
      <c r="O549" s="10">
        <f t="shared" si="274"/>
        <v>200</v>
      </c>
      <c r="P549" s="10">
        <f t="shared" si="274"/>
        <v>0</v>
      </c>
      <c r="Q549" s="10">
        <f t="shared" si="274"/>
        <v>200</v>
      </c>
      <c r="R549" s="10">
        <f t="shared" si="274"/>
        <v>0</v>
      </c>
    </row>
    <row r="550" spans="1:18" ht="37.5">
      <c r="A550" s="42" t="s">
        <v>85</v>
      </c>
      <c r="B550" s="29">
        <v>546</v>
      </c>
      <c r="C550" s="15" t="s">
        <v>128</v>
      </c>
      <c r="D550" s="15" t="s">
        <v>124</v>
      </c>
      <c r="E550" s="15" t="s">
        <v>84</v>
      </c>
      <c r="F550" s="15"/>
      <c r="G550" s="10">
        <f aca="true" t="shared" si="275" ref="G550:O550">G554+G551+G556</f>
        <v>998.6</v>
      </c>
      <c r="H550" s="10">
        <f t="shared" si="275"/>
        <v>434</v>
      </c>
      <c r="I550" s="10">
        <f t="shared" si="275"/>
        <v>527.4000000000001</v>
      </c>
      <c r="J550" s="10">
        <f t="shared" si="275"/>
        <v>37.2</v>
      </c>
      <c r="K550" s="10">
        <f t="shared" si="275"/>
        <v>100</v>
      </c>
      <c r="L550" s="10">
        <f t="shared" si="275"/>
        <v>0</v>
      </c>
      <c r="M550" s="10">
        <f t="shared" si="275"/>
        <v>100</v>
      </c>
      <c r="N550" s="10">
        <f t="shared" si="275"/>
        <v>0</v>
      </c>
      <c r="O550" s="10">
        <f t="shared" si="275"/>
        <v>200</v>
      </c>
      <c r="P550" s="10">
        <f>P554</f>
        <v>0</v>
      </c>
      <c r="Q550" s="10">
        <f>Q554</f>
        <v>200</v>
      </c>
      <c r="R550" s="10">
        <f>R554</f>
        <v>0</v>
      </c>
    </row>
    <row r="551" spans="1:18" ht="18.75">
      <c r="A551" s="42" t="s">
        <v>385</v>
      </c>
      <c r="B551" s="29">
        <v>546</v>
      </c>
      <c r="C551" s="15" t="s">
        <v>128</v>
      </c>
      <c r="D551" s="15" t="s">
        <v>124</v>
      </c>
      <c r="E551" s="15" t="s">
        <v>387</v>
      </c>
      <c r="F551" s="15"/>
      <c r="G551" s="10">
        <f>G553+G552</f>
        <v>28.5</v>
      </c>
      <c r="H551" s="10">
        <f>H553+H552</f>
        <v>0</v>
      </c>
      <c r="I551" s="10">
        <f>I553+I552</f>
        <v>28.5</v>
      </c>
      <c r="J551" s="10">
        <f>J553+J552</f>
        <v>0</v>
      </c>
      <c r="K551" s="10">
        <f>K553</f>
        <v>0</v>
      </c>
      <c r="L551" s="10">
        <f>L553</f>
        <v>0</v>
      </c>
      <c r="M551" s="10">
        <f>M553</f>
        <v>0</v>
      </c>
      <c r="N551" s="10">
        <f>N553</f>
        <v>0</v>
      </c>
      <c r="O551" s="10">
        <f>O553</f>
        <v>0</v>
      </c>
      <c r="P551" s="10"/>
      <c r="Q551" s="10"/>
      <c r="R551" s="10"/>
    </row>
    <row r="552" spans="1:18" ht="37.5">
      <c r="A552" s="42" t="s">
        <v>92</v>
      </c>
      <c r="B552" s="29">
        <v>546</v>
      </c>
      <c r="C552" s="15" t="s">
        <v>128</v>
      </c>
      <c r="D552" s="15" t="s">
        <v>124</v>
      </c>
      <c r="E552" s="15" t="s">
        <v>387</v>
      </c>
      <c r="F552" s="15" t="s">
        <v>177</v>
      </c>
      <c r="G552" s="10">
        <f>H552+I552+J552</f>
        <v>28.5</v>
      </c>
      <c r="H552" s="10"/>
      <c r="I552" s="10">
        <v>28.5</v>
      </c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8.75">
      <c r="A553" s="42" t="s">
        <v>353</v>
      </c>
      <c r="B553" s="29">
        <v>546</v>
      </c>
      <c r="C553" s="15" t="s">
        <v>128</v>
      </c>
      <c r="D553" s="15" t="s">
        <v>124</v>
      </c>
      <c r="E553" s="15" t="s">
        <v>387</v>
      </c>
      <c r="F553" s="15" t="s">
        <v>183</v>
      </c>
      <c r="G553" s="10">
        <f>H553+I553+J553</f>
        <v>0</v>
      </c>
      <c r="H553" s="10"/>
      <c r="I553" s="10">
        <v>0</v>
      </c>
      <c r="J553" s="10"/>
      <c r="K553" s="10">
        <v>0</v>
      </c>
      <c r="L553" s="10"/>
      <c r="M553" s="10"/>
      <c r="N553" s="10"/>
      <c r="O553" s="10">
        <v>0</v>
      </c>
      <c r="P553" s="10"/>
      <c r="Q553" s="10"/>
      <c r="R553" s="10"/>
    </row>
    <row r="554" spans="1:18" ht="21.75" customHeight="1">
      <c r="A554" s="50" t="s">
        <v>426</v>
      </c>
      <c r="B554" s="29">
        <v>546</v>
      </c>
      <c r="C554" s="15" t="s">
        <v>128</v>
      </c>
      <c r="D554" s="15" t="s">
        <v>124</v>
      </c>
      <c r="E554" s="15" t="s">
        <v>425</v>
      </c>
      <c r="F554" s="15"/>
      <c r="G554" s="10">
        <f>G555</f>
        <v>350.1</v>
      </c>
      <c r="H554" s="10">
        <f aca="true" t="shared" si="276" ref="H554:R554">H555</f>
        <v>0</v>
      </c>
      <c r="I554" s="10">
        <f t="shared" si="276"/>
        <v>350.1</v>
      </c>
      <c r="J554" s="10">
        <f t="shared" si="276"/>
        <v>0</v>
      </c>
      <c r="K554" s="10">
        <f t="shared" si="276"/>
        <v>100</v>
      </c>
      <c r="L554" s="10">
        <f t="shared" si="276"/>
        <v>0</v>
      </c>
      <c r="M554" s="10">
        <f t="shared" si="276"/>
        <v>100</v>
      </c>
      <c r="N554" s="10">
        <f t="shared" si="276"/>
        <v>0</v>
      </c>
      <c r="O554" s="10">
        <f t="shared" si="276"/>
        <v>200</v>
      </c>
      <c r="P554" s="10">
        <f t="shared" si="276"/>
        <v>0</v>
      </c>
      <c r="Q554" s="10">
        <f t="shared" si="276"/>
        <v>200</v>
      </c>
      <c r="R554" s="10">
        <f t="shared" si="276"/>
        <v>0</v>
      </c>
    </row>
    <row r="555" spans="1:18" ht="37.5">
      <c r="A555" s="42" t="s">
        <v>92</v>
      </c>
      <c r="B555" s="29">
        <v>546</v>
      </c>
      <c r="C555" s="15" t="s">
        <v>128</v>
      </c>
      <c r="D555" s="15" t="s">
        <v>124</v>
      </c>
      <c r="E555" s="15" t="s">
        <v>425</v>
      </c>
      <c r="F555" s="15" t="s">
        <v>177</v>
      </c>
      <c r="G555" s="10">
        <f>H555+I554+J555</f>
        <v>350.1</v>
      </c>
      <c r="H555" s="10"/>
      <c r="I555" s="10">
        <v>350.1</v>
      </c>
      <c r="J555" s="10"/>
      <c r="K555" s="10">
        <f>L555+M555+N555</f>
        <v>100</v>
      </c>
      <c r="L555" s="10"/>
      <c r="M555" s="10">
        <v>100</v>
      </c>
      <c r="N555" s="10"/>
      <c r="O555" s="10">
        <f>P555+Q555+R555</f>
        <v>200</v>
      </c>
      <c r="P555" s="10"/>
      <c r="Q555" s="10">
        <v>200</v>
      </c>
      <c r="R555" s="10"/>
    </row>
    <row r="556" spans="1:18" ht="18.75">
      <c r="A556" s="42" t="s">
        <v>663</v>
      </c>
      <c r="B556" s="29">
        <v>546</v>
      </c>
      <c r="C556" s="15" t="s">
        <v>128</v>
      </c>
      <c r="D556" s="15" t="s">
        <v>124</v>
      </c>
      <c r="E556" s="15" t="s">
        <v>662</v>
      </c>
      <c r="F556" s="15"/>
      <c r="G556" s="10">
        <f>G557</f>
        <v>620</v>
      </c>
      <c r="H556" s="10">
        <f aca="true" t="shared" si="277" ref="H556:O556">H557</f>
        <v>434</v>
      </c>
      <c r="I556" s="10">
        <f t="shared" si="277"/>
        <v>148.8</v>
      </c>
      <c r="J556" s="10">
        <f t="shared" si="277"/>
        <v>37.2</v>
      </c>
      <c r="K556" s="10">
        <f t="shared" si="277"/>
        <v>0</v>
      </c>
      <c r="L556" s="10">
        <f t="shared" si="277"/>
        <v>0</v>
      </c>
      <c r="M556" s="10">
        <f t="shared" si="277"/>
        <v>0</v>
      </c>
      <c r="N556" s="10">
        <f t="shared" si="277"/>
        <v>0</v>
      </c>
      <c r="O556" s="10">
        <f t="shared" si="277"/>
        <v>0</v>
      </c>
      <c r="P556" s="10"/>
      <c r="Q556" s="10"/>
      <c r="R556" s="10"/>
    </row>
    <row r="557" spans="1:18" ht="42" customHeight="1">
      <c r="A557" s="42" t="s">
        <v>92</v>
      </c>
      <c r="B557" s="29">
        <v>546</v>
      </c>
      <c r="C557" s="15" t="s">
        <v>128</v>
      </c>
      <c r="D557" s="15" t="s">
        <v>124</v>
      </c>
      <c r="E557" s="15" t="s">
        <v>662</v>
      </c>
      <c r="F557" s="15" t="s">
        <v>177</v>
      </c>
      <c r="G557" s="10">
        <v>620</v>
      </c>
      <c r="H557" s="10">
        <v>434</v>
      </c>
      <c r="I557" s="10">
        <v>148.8</v>
      </c>
      <c r="J557" s="10">
        <v>37.2</v>
      </c>
      <c r="K557" s="10">
        <v>0</v>
      </c>
      <c r="L557" s="10"/>
      <c r="M557" s="10"/>
      <c r="N557" s="10"/>
      <c r="O557" s="10">
        <v>0</v>
      </c>
      <c r="P557" s="10"/>
      <c r="Q557" s="10"/>
      <c r="R557" s="10"/>
    </row>
    <row r="558" spans="1:18" ht="18.75">
      <c r="A558" s="42" t="s">
        <v>165</v>
      </c>
      <c r="B558" s="29">
        <v>546</v>
      </c>
      <c r="C558" s="15" t="s">
        <v>128</v>
      </c>
      <c r="D558" s="15" t="s">
        <v>124</v>
      </c>
      <c r="E558" s="29" t="s">
        <v>33</v>
      </c>
      <c r="F558" s="15"/>
      <c r="G558" s="10">
        <f>G559</f>
        <v>40</v>
      </c>
      <c r="H558" s="10">
        <f aca="true" t="shared" si="278" ref="H558:R559">H559</f>
        <v>0</v>
      </c>
      <c r="I558" s="10">
        <f t="shared" si="278"/>
        <v>40</v>
      </c>
      <c r="J558" s="10">
        <f t="shared" si="278"/>
        <v>0</v>
      </c>
      <c r="K558" s="10">
        <f t="shared" si="278"/>
        <v>40</v>
      </c>
      <c r="L558" s="10">
        <f t="shared" si="278"/>
        <v>0</v>
      </c>
      <c r="M558" s="10">
        <f t="shared" si="278"/>
        <v>40</v>
      </c>
      <c r="N558" s="10">
        <f t="shared" si="278"/>
        <v>0</v>
      </c>
      <c r="O558" s="10">
        <f t="shared" si="278"/>
        <v>40</v>
      </c>
      <c r="P558" s="10">
        <f t="shared" si="278"/>
        <v>0</v>
      </c>
      <c r="Q558" s="10">
        <f t="shared" si="278"/>
        <v>40</v>
      </c>
      <c r="R558" s="10">
        <f t="shared" si="278"/>
        <v>0</v>
      </c>
    </row>
    <row r="559" spans="1:18" ht="18.75">
      <c r="A559" s="42" t="s">
        <v>305</v>
      </c>
      <c r="B559" s="29">
        <v>546</v>
      </c>
      <c r="C559" s="15" t="s">
        <v>128</v>
      </c>
      <c r="D559" s="15" t="s">
        <v>124</v>
      </c>
      <c r="E559" s="29" t="s">
        <v>343</v>
      </c>
      <c r="F559" s="15"/>
      <c r="G559" s="10">
        <f>G560</f>
        <v>40</v>
      </c>
      <c r="H559" s="10">
        <f t="shared" si="278"/>
        <v>0</v>
      </c>
      <c r="I559" s="10">
        <f t="shared" si="278"/>
        <v>40</v>
      </c>
      <c r="J559" s="10">
        <f t="shared" si="278"/>
        <v>0</v>
      </c>
      <c r="K559" s="10">
        <f t="shared" si="278"/>
        <v>40</v>
      </c>
      <c r="L559" s="10">
        <f t="shared" si="278"/>
        <v>0</v>
      </c>
      <c r="M559" s="10">
        <f t="shared" si="278"/>
        <v>40</v>
      </c>
      <c r="N559" s="10">
        <f t="shared" si="278"/>
        <v>0</v>
      </c>
      <c r="O559" s="10">
        <f t="shared" si="278"/>
        <v>40</v>
      </c>
      <c r="P559" s="10">
        <f t="shared" si="278"/>
        <v>0</v>
      </c>
      <c r="Q559" s="10">
        <f t="shared" si="278"/>
        <v>40</v>
      </c>
      <c r="R559" s="10">
        <f t="shared" si="278"/>
        <v>0</v>
      </c>
    </row>
    <row r="560" spans="1:18" ht="37.5">
      <c r="A560" s="42" t="s">
        <v>92</v>
      </c>
      <c r="B560" s="29">
        <v>546</v>
      </c>
      <c r="C560" s="15" t="s">
        <v>128</v>
      </c>
      <c r="D560" s="15" t="s">
        <v>124</v>
      </c>
      <c r="E560" s="29" t="s">
        <v>34</v>
      </c>
      <c r="F560" s="15" t="s">
        <v>177</v>
      </c>
      <c r="G560" s="10">
        <f>H560+I560+J560</f>
        <v>40</v>
      </c>
      <c r="H560" s="10"/>
      <c r="I560" s="10">
        <f>120-80</f>
        <v>40</v>
      </c>
      <c r="J560" s="10"/>
      <c r="K560" s="10">
        <f>L560+M560+N560</f>
        <v>40</v>
      </c>
      <c r="L560" s="10"/>
      <c r="M560" s="10">
        <v>40</v>
      </c>
      <c r="N560" s="10"/>
      <c r="O560" s="10">
        <f>P560+Q560+R560</f>
        <v>40</v>
      </c>
      <c r="P560" s="10"/>
      <c r="Q560" s="10">
        <v>40</v>
      </c>
      <c r="R560" s="10"/>
    </row>
    <row r="561" spans="1:18" ht="18.75">
      <c r="A561" s="42" t="s">
        <v>416</v>
      </c>
      <c r="B561" s="29">
        <v>546</v>
      </c>
      <c r="C561" s="15" t="s">
        <v>128</v>
      </c>
      <c r="D561" s="15" t="s">
        <v>123</v>
      </c>
      <c r="E561" s="29"/>
      <c r="F561" s="15"/>
      <c r="G561" s="10">
        <f>G562</f>
        <v>1760.6999999999998</v>
      </c>
      <c r="H561" s="10">
        <f aca="true" t="shared" si="279" ref="H561:R562">H562</f>
        <v>1600.6</v>
      </c>
      <c r="I561" s="10">
        <f t="shared" si="279"/>
        <v>0</v>
      </c>
      <c r="J561" s="10">
        <f t="shared" si="279"/>
        <v>160.1</v>
      </c>
      <c r="K561" s="10">
        <f t="shared" si="279"/>
        <v>1272.6</v>
      </c>
      <c r="L561" s="10">
        <f t="shared" si="279"/>
        <v>1145.3</v>
      </c>
      <c r="M561" s="10">
        <f t="shared" si="279"/>
        <v>0</v>
      </c>
      <c r="N561" s="10">
        <f t="shared" si="279"/>
        <v>127.3</v>
      </c>
      <c r="O561" s="10">
        <f t="shared" si="279"/>
        <v>1272.6</v>
      </c>
      <c r="P561" s="10">
        <f t="shared" si="279"/>
        <v>1145.3</v>
      </c>
      <c r="Q561" s="10">
        <f t="shared" si="279"/>
        <v>0</v>
      </c>
      <c r="R561" s="10">
        <f t="shared" si="279"/>
        <v>127.3</v>
      </c>
    </row>
    <row r="562" spans="1:18" ht="44.25" customHeight="1">
      <c r="A562" s="42" t="s">
        <v>580</v>
      </c>
      <c r="B562" s="29">
        <v>546</v>
      </c>
      <c r="C562" s="15" t="s">
        <v>128</v>
      </c>
      <c r="D562" s="15" t="s">
        <v>123</v>
      </c>
      <c r="E562" s="29" t="s">
        <v>417</v>
      </c>
      <c r="F562" s="15"/>
      <c r="G562" s="10">
        <f>G563</f>
        <v>1760.6999999999998</v>
      </c>
      <c r="H562" s="10">
        <f t="shared" si="279"/>
        <v>1600.6</v>
      </c>
      <c r="I562" s="10">
        <f t="shared" si="279"/>
        <v>0</v>
      </c>
      <c r="J562" s="10">
        <f t="shared" si="279"/>
        <v>160.1</v>
      </c>
      <c r="K562" s="10">
        <f t="shared" si="279"/>
        <v>1272.6</v>
      </c>
      <c r="L562" s="10">
        <f t="shared" si="279"/>
        <v>1145.3</v>
      </c>
      <c r="M562" s="10">
        <f t="shared" si="279"/>
        <v>0</v>
      </c>
      <c r="N562" s="10">
        <f t="shared" si="279"/>
        <v>127.3</v>
      </c>
      <c r="O562" s="10">
        <f t="shared" si="279"/>
        <v>1272.6</v>
      </c>
      <c r="P562" s="10">
        <f t="shared" si="279"/>
        <v>1145.3</v>
      </c>
      <c r="Q562" s="10">
        <f t="shared" si="279"/>
        <v>0</v>
      </c>
      <c r="R562" s="10">
        <f t="shared" si="279"/>
        <v>127.3</v>
      </c>
    </row>
    <row r="563" spans="1:18" ht="37.5">
      <c r="A563" s="45" t="s">
        <v>523</v>
      </c>
      <c r="B563" s="29">
        <v>546</v>
      </c>
      <c r="C563" s="15" t="s">
        <v>128</v>
      </c>
      <c r="D563" s="15" t="s">
        <v>123</v>
      </c>
      <c r="E563" s="29" t="s">
        <v>419</v>
      </c>
      <c r="F563" s="15"/>
      <c r="G563" s="10">
        <f>G564+G566</f>
        <v>1760.6999999999998</v>
      </c>
      <c r="H563" s="10">
        <f aca="true" t="shared" si="280" ref="H563:R563">H564+H566</f>
        <v>1600.6</v>
      </c>
      <c r="I563" s="10">
        <f t="shared" si="280"/>
        <v>0</v>
      </c>
      <c r="J563" s="10">
        <f t="shared" si="280"/>
        <v>160.1</v>
      </c>
      <c r="K563" s="10">
        <f t="shared" si="280"/>
        <v>1272.6</v>
      </c>
      <c r="L563" s="10">
        <f t="shared" si="280"/>
        <v>1145.3</v>
      </c>
      <c r="M563" s="10">
        <f t="shared" si="280"/>
        <v>0</v>
      </c>
      <c r="N563" s="10">
        <f t="shared" si="280"/>
        <v>127.3</v>
      </c>
      <c r="O563" s="10">
        <f t="shared" si="280"/>
        <v>1272.6</v>
      </c>
      <c r="P563" s="10">
        <f t="shared" si="280"/>
        <v>1145.3</v>
      </c>
      <c r="Q563" s="10">
        <f t="shared" si="280"/>
        <v>0</v>
      </c>
      <c r="R563" s="10">
        <f t="shared" si="280"/>
        <v>127.3</v>
      </c>
    </row>
    <row r="564" spans="1:18" ht="18.75">
      <c r="A564" s="42" t="s">
        <v>500</v>
      </c>
      <c r="B564" s="29">
        <v>546</v>
      </c>
      <c r="C564" s="15" t="s">
        <v>128</v>
      </c>
      <c r="D564" s="15" t="s">
        <v>123</v>
      </c>
      <c r="E564" s="29" t="s">
        <v>499</v>
      </c>
      <c r="F564" s="15"/>
      <c r="G564" s="10">
        <f>G565</f>
        <v>0</v>
      </c>
      <c r="H564" s="10">
        <f aca="true" t="shared" si="281" ref="H564:R564">H565</f>
        <v>0</v>
      </c>
      <c r="I564" s="10">
        <f t="shared" si="281"/>
        <v>0</v>
      </c>
      <c r="J564" s="10">
        <f t="shared" si="281"/>
        <v>0</v>
      </c>
      <c r="K564" s="10">
        <f t="shared" si="281"/>
        <v>702.5999999999999</v>
      </c>
      <c r="L564" s="10">
        <f t="shared" si="281"/>
        <v>632.3</v>
      </c>
      <c r="M564" s="10">
        <f t="shared" si="281"/>
        <v>0</v>
      </c>
      <c r="N564" s="10">
        <f t="shared" si="281"/>
        <v>70.3</v>
      </c>
      <c r="O564" s="10">
        <f t="shared" si="281"/>
        <v>702.5999999999999</v>
      </c>
      <c r="P564" s="10">
        <f t="shared" si="281"/>
        <v>632.3</v>
      </c>
      <c r="Q564" s="10">
        <f t="shared" si="281"/>
        <v>0</v>
      </c>
      <c r="R564" s="10">
        <f t="shared" si="281"/>
        <v>70.3</v>
      </c>
    </row>
    <row r="565" spans="1:18" ht="37.5">
      <c r="A565" s="42" t="s">
        <v>92</v>
      </c>
      <c r="B565" s="29">
        <v>546</v>
      </c>
      <c r="C565" s="15" t="s">
        <v>128</v>
      </c>
      <c r="D565" s="15" t="s">
        <v>123</v>
      </c>
      <c r="E565" s="29" t="s">
        <v>499</v>
      </c>
      <c r="F565" s="15" t="s">
        <v>177</v>
      </c>
      <c r="G565" s="10">
        <f>H565+I565+J565</f>
        <v>0</v>
      </c>
      <c r="H565" s="10"/>
      <c r="I565" s="10"/>
      <c r="J565" s="10"/>
      <c r="K565" s="10">
        <f>L565+M565+N565</f>
        <v>702.5999999999999</v>
      </c>
      <c r="L565" s="10">
        <v>632.3</v>
      </c>
      <c r="M565" s="10"/>
      <c r="N565" s="10">
        <v>70.3</v>
      </c>
      <c r="O565" s="10">
        <f>P565+Q565+R565</f>
        <v>702.5999999999999</v>
      </c>
      <c r="P565" s="10">
        <v>632.3</v>
      </c>
      <c r="Q565" s="10"/>
      <c r="R565" s="10">
        <v>70.3</v>
      </c>
    </row>
    <row r="566" spans="1:18" ht="21.75" customHeight="1">
      <c r="A566" s="42" t="s">
        <v>418</v>
      </c>
      <c r="B566" s="29">
        <v>546</v>
      </c>
      <c r="C566" s="15" t="s">
        <v>128</v>
      </c>
      <c r="D566" s="15" t="s">
        <v>123</v>
      </c>
      <c r="E566" s="29" t="s">
        <v>420</v>
      </c>
      <c r="F566" s="15"/>
      <c r="G566" s="10">
        <f>G567</f>
        <v>1760.6999999999998</v>
      </c>
      <c r="H566" s="10">
        <f aca="true" t="shared" si="282" ref="H566:R566">H567</f>
        <v>1600.6</v>
      </c>
      <c r="I566" s="10">
        <f t="shared" si="282"/>
        <v>0</v>
      </c>
      <c r="J566" s="10">
        <f t="shared" si="282"/>
        <v>160.1</v>
      </c>
      <c r="K566" s="10">
        <f t="shared" si="282"/>
        <v>570</v>
      </c>
      <c r="L566" s="10">
        <f t="shared" si="282"/>
        <v>513</v>
      </c>
      <c r="M566" s="10">
        <f t="shared" si="282"/>
        <v>0</v>
      </c>
      <c r="N566" s="10">
        <f t="shared" si="282"/>
        <v>57</v>
      </c>
      <c r="O566" s="10">
        <f t="shared" si="282"/>
        <v>570</v>
      </c>
      <c r="P566" s="10">
        <f t="shared" si="282"/>
        <v>513</v>
      </c>
      <c r="Q566" s="10">
        <f t="shared" si="282"/>
        <v>0</v>
      </c>
      <c r="R566" s="10">
        <f t="shared" si="282"/>
        <v>57</v>
      </c>
    </row>
    <row r="567" spans="1:18" ht="37.5">
      <c r="A567" s="42" t="s">
        <v>92</v>
      </c>
      <c r="B567" s="29">
        <v>546</v>
      </c>
      <c r="C567" s="15" t="s">
        <v>128</v>
      </c>
      <c r="D567" s="15" t="s">
        <v>123</v>
      </c>
      <c r="E567" s="29" t="s">
        <v>420</v>
      </c>
      <c r="F567" s="15" t="s">
        <v>177</v>
      </c>
      <c r="G567" s="10">
        <f>H567+I567+J567</f>
        <v>1760.6999999999998</v>
      </c>
      <c r="H567" s="10">
        <v>1600.6</v>
      </c>
      <c r="I567" s="10"/>
      <c r="J567" s="10">
        <v>160.1</v>
      </c>
      <c r="K567" s="10">
        <f>L567+N567+M567</f>
        <v>570</v>
      </c>
      <c r="L567" s="10">
        <v>513</v>
      </c>
      <c r="M567" s="10"/>
      <c r="N567" s="10">
        <v>57</v>
      </c>
      <c r="O567" s="10">
        <f>P567+R567+Q567</f>
        <v>570</v>
      </c>
      <c r="P567" s="18">
        <v>513</v>
      </c>
      <c r="Q567" s="18"/>
      <c r="R567" s="18">
        <v>57</v>
      </c>
    </row>
    <row r="568" spans="1:18" ht="18.75">
      <c r="A568" s="42" t="s">
        <v>140</v>
      </c>
      <c r="B568" s="29">
        <v>546</v>
      </c>
      <c r="C568" s="15" t="s">
        <v>136</v>
      </c>
      <c r="D568" s="15" t="s">
        <v>400</v>
      </c>
      <c r="E568" s="15"/>
      <c r="F568" s="15"/>
      <c r="G568" s="10">
        <f>G569</f>
        <v>420.70000000000005</v>
      </c>
      <c r="H568" s="10">
        <f aca="true" t="shared" si="283" ref="H568:J570">H569</f>
        <v>245.1</v>
      </c>
      <c r="I568" s="10">
        <f t="shared" si="283"/>
        <v>175.60000000000002</v>
      </c>
      <c r="J568" s="10">
        <f t="shared" si="283"/>
        <v>0</v>
      </c>
      <c r="K568" s="10">
        <f aca="true" t="shared" si="284" ref="K568:R568">K569</f>
        <v>788.9</v>
      </c>
      <c r="L568" s="10">
        <f t="shared" si="284"/>
        <v>238.89999999999998</v>
      </c>
      <c r="M568" s="10">
        <f t="shared" si="284"/>
        <v>550</v>
      </c>
      <c r="N568" s="10">
        <f t="shared" si="284"/>
        <v>0</v>
      </c>
      <c r="O568" s="10">
        <f t="shared" si="284"/>
        <v>889</v>
      </c>
      <c r="P568" s="10">
        <f t="shared" si="284"/>
        <v>239</v>
      </c>
      <c r="Q568" s="10">
        <f t="shared" si="284"/>
        <v>650</v>
      </c>
      <c r="R568" s="10">
        <f t="shared" si="284"/>
        <v>0</v>
      </c>
    </row>
    <row r="569" spans="1:18" ht="18.75">
      <c r="A569" s="42" t="s">
        <v>163</v>
      </c>
      <c r="B569" s="29">
        <v>546</v>
      </c>
      <c r="C569" s="15" t="s">
        <v>136</v>
      </c>
      <c r="D569" s="15" t="s">
        <v>128</v>
      </c>
      <c r="E569" s="15"/>
      <c r="F569" s="15"/>
      <c r="G569" s="10">
        <f>G570</f>
        <v>420.70000000000005</v>
      </c>
      <c r="H569" s="10">
        <f t="shared" si="283"/>
        <v>245.1</v>
      </c>
      <c r="I569" s="10">
        <f t="shared" si="283"/>
        <v>175.60000000000002</v>
      </c>
      <c r="J569" s="10">
        <f t="shared" si="283"/>
        <v>0</v>
      </c>
      <c r="K569" s="10">
        <f aca="true" t="shared" si="285" ref="K569:R570">K570</f>
        <v>788.9</v>
      </c>
      <c r="L569" s="10">
        <f t="shared" si="285"/>
        <v>238.89999999999998</v>
      </c>
      <c r="M569" s="10">
        <f t="shared" si="285"/>
        <v>550</v>
      </c>
      <c r="N569" s="10">
        <f t="shared" si="285"/>
        <v>0</v>
      </c>
      <c r="O569" s="10">
        <f t="shared" si="285"/>
        <v>889</v>
      </c>
      <c r="P569" s="10">
        <f t="shared" si="285"/>
        <v>239</v>
      </c>
      <c r="Q569" s="10">
        <f t="shared" si="285"/>
        <v>650</v>
      </c>
      <c r="R569" s="10">
        <f t="shared" si="285"/>
        <v>0</v>
      </c>
    </row>
    <row r="570" spans="1:18" ht="56.25">
      <c r="A570" s="42" t="s">
        <v>469</v>
      </c>
      <c r="B570" s="29">
        <v>546</v>
      </c>
      <c r="C570" s="15" t="s">
        <v>136</v>
      </c>
      <c r="D570" s="15" t="s">
        <v>128</v>
      </c>
      <c r="E570" s="15" t="s">
        <v>252</v>
      </c>
      <c r="F570" s="15"/>
      <c r="G570" s="10">
        <f>G571</f>
        <v>420.70000000000005</v>
      </c>
      <c r="H570" s="10">
        <f t="shared" si="283"/>
        <v>245.1</v>
      </c>
      <c r="I570" s="10">
        <f t="shared" si="283"/>
        <v>175.60000000000002</v>
      </c>
      <c r="J570" s="10">
        <f t="shared" si="283"/>
        <v>0</v>
      </c>
      <c r="K570" s="10">
        <f t="shared" si="285"/>
        <v>788.9</v>
      </c>
      <c r="L570" s="10">
        <f t="shared" si="285"/>
        <v>238.89999999999998</v>
      </c>
      <c r="M570" s="10">
        <f t="shared" si="285"/>
        <v>550</v>
      </c>
      <c r="N570" s="10">
        <f t="shared" si="285"/>
        <v>0</v>
      </c>
      <c r="O570" s="10">
        <f t="shared" si="285"/>
        <v>889</v>
      </c>
      <c r="P570" s="10">
        <f t="shared" si="285"/>
        <v>239</v>
      </c>
      <c r="Q570" s="10">
        <f t="shared" si="285"/>
        <v>650</v>
      </c>
      <c r="R570" s="10">
        <f t="shared" si="285"/>
        <v>0</v>
      </c>
    </row>
    <row r="571" spans="1:18" ht="42.75" customHeight="1">
      <c r="A571" s="42" t="s">
        <v>363</v>
      </c>
      <c r="B571" s="29">
        <v>546</v>
      </c>
      <c r="C571" s="15" t="s">
        <v>136</v>
      </c>
      <c r="D571" s="15" t="s">
        <v>128</v>
      </c>
      <c r="E571" s="15" t="s">
        <v>12</v>
      </c>
      <c r="F571" s="15"/>
      <c r="G571" s="10">
        <f aca="true" t="shared" si="286" ref="G571:R571">G572+G576+G579</f>
        <v>420.70000000000005</v>
      </c>
      <c r="H571" s="10">
        <f>H572+H576+H579</f>
        <v>245.1</v>
      </c>
      <c r="I571" s="10">
        <f>I572+I576+I579</f>
        <v>175.60000000000002</v>
      </c>
      <c r="J571" s="10">
        <f>J572+J576+J579</f>
        <v>0</v>
      </c>
      <c r="K571" s="10">
        <f t="shared" si="286"/>
        <v>788.9</v>
      </c>
      <c r="L571" s="10">
        <f t="shared" si="286"/>
        <v>238.89999999999998</v>
      </c>
      <c r="M571" s="10">
        <f t="shared" si="286"/>
        <v>550</v>
      </c>
      <c r="N571" s="10">
        <f t="shared" si="286"/>
        <v>0</v>
      </c>
      <c r="O571" s="10">
        <f t="shared" si="286"/>
        <v>889</v>
      </c>
      <c r="P571" s="10">
        <f t="shared" si="286"/>
        <v>239</v>
      </c>
      <c r="Q571" s="10">
        <f t="shared" si="286"/>
        <v>650</v>
      </c>
      <c r="R571" s="10">
        <f t="shared" si="286"/>
        <v>0</v>
      </c>
    </row>
    <row r="572" spans="1:18" ht="37.5">
      <c r="A572" s="42" t="s">
        <v>85</v>
      </c>
      <c r="B572" s="29">
        <v>546</v>
      </c>
      <c r="C572" s="15" t="s">
        <v>136</v>
      </c>
      <c r="D572" s="15" t="s">
        <v>128</v>
      </c>
      <c r="E572" s="15" t="s">
        <v>84</v>
      </c>
      <c r="F572" s="15"/>
      <c r="G572" s="10">
        <f>G573</f>
        <v>0</v>
      </c>
      <c r="H572" s="10">
        <f>H573</f>
        <v>0</v>
      </c>
      <c r="I572" s="10">
        <f>I573</f>
        <v>0</v>
      </c>
      <c r="J572" s="10">
        <f>J573</f>
        <v>0</v>
      </c>
      <c r="K572" s="10">
        <f aca="true" t="shared" si="287" ref="K572:R572">K573</f>
        <v>150</v>
      </c>
      <c r="L572" s="10">
        <f t="shared" si="287"/>
        <v>0</v>
      </c>
      <c r="M572" s="10">
        <f t="shared" si="287"/>
        <v>150</v>
      </c>
      <c r="N572" s="10">
        <f t="shared" si="287"/>
        <v>0</v>
      </c>
      <c r="O572" s="10">
        <f t="shared" si="287"/>
        <v>250</v>
      </c>
      <c r="P572" s="10">
        <f t="shared" si="287"/>
        <v>0</v>
      </c>
      <c r="Q572" s="10">
        <f t="shared" si="287"/>
        <v>250</v>
      </c>
      <c r="R572" s="10">
        <f t="shared" si="287"/>
        <v>0</v>
      </c>
    </row>
    <row r="573" spans="1:18" ht="18.75">
      <c r="A573" s="42" t="s">
        <v>385</v>
      </c>
      <c r="B573" s="29">
        <v>546</v>
      </c>
      <c r="C573" s="15" t="s">
        <v>136</v>
      </c>
      <c r="D573" s="15" t="s">
        <v>128</v>
      </c>
      <c r="E573" s="15" t="s">
        <v>387</v>
      </c>
      <c r="F573" s="15"/>
      <c r="G573" s="10">
        <f>G574+G575</f>
        <v>0</v>
      </c>
      <c r="H573" s="10">
        <f aca="true" t="shared" si="288" ref="H573:R573">H574+H575</f>
        <v>0</v>
      </c>
      <c r="I573" s="10">
        <f t="shared" si="288"/>
        <v>0</v>
      </c>
      <c r="J573" s="10">
        <f t="shared" si="288"/>
        <v>0</v>
      </c>
      <c r="K573" s="10">
        <f t="shared" si="288"/>
        <v>150</v>
      </c>
      <c r="L573" s="10">
        <f t="shared" si="288"/>
        <v>0</v>
      </c>
      <c r="M573" s="10">
        <f t="shared" si="288"/>
        <v>150</v>
      </c>
      <c r="N573" s="10">
        <f t="shared" si="288"/>
        <v>0</v>
      </c>
      <c r="O573" s="10">
        <f t="shared" si="288"/>
        <v>250</v>
      </c>
      <c r="P573" s="10">
        <f t="shared" si="288"/>
        <v>0</v>
      </c>
      <c r="Q573" s="10">
        <f t="shared" si="288"/>
        <v>250</v>
      </c>
      <c r="R573" s="10">
        <f t="shared" si="288"/>
        <v>0</v>
      </c>
    </row>
    <row r="574" spans="1:18" ht="18.75">
      <c r="A574" s="42" t="s">
        <v>353</v>
      </c>
      <c r="B574" s="29">
        <v>546</v>
      </c>
      <c r="C574" s="15" t="s">
        <v>136</v>
      </c>
      <c r="D574" s="15" t="s">
        <v>128</v>
      </c>
      <c r="E574" s="15" t="s">
        <v>387</v>
      </c>
      <c r="F574" s="15" t="s">
        <v>183</v>
      </c>
      <c r="G574" s="10">
        <v>0</v>
      </c>
      <c r="H574" s="10"/>
      <c r="I574" s="10"/>
      <c r="J574" s="10"/>
      <c r="K574" s="10">
        <f>L574+M574+N574</f>
        <v>150</v>
      </c>
      <c r="L574" s="10"/>
      <c r="M574" s="10">
        <v>150</v>
      </c>
      <c r="N574" s="10"/>
      <c r="O574" s="10">
        <f>P574+Q574+R574</f>
        <v>150</v>
      </c>
      <c r="P574" s="10"/>
      <c r="Q574" s="10">
        <v>150</v>
      </c>
      <c r="R574" s="10"/>
    </row>
    <row r="575" spans="1:18" ht="37.5">
      <c r="A575" s="42" t="s">
        <v>92</v>
      </c>
      <c r="B575" s="29">
        <v>546</v>
      </c>
      <c r="C575" s="15" t="s">
        <v>136</v>
      </c>
      <c r="D575" s="15" t="s">
        <v>128</v>
      </c>
      <c r="E575" s="15" t="s">
        <v>387</v>
      </c>
      <c r="F575" s="15" t="s">
        <v>177</v>
      </c>
      <c r="G575" s="10">
        <f>H575+I575+J575</f>
        <v>0</v>
      </c>
      <c r="H575" s="10"/>
      <c r="I575" s="10"/>
      <c r="J575" s="10"/>
      <c r="K575" s="10">
        <f>L575+M575+N575</f>
        <v>0</v>
      </c>
      <c r="L575" s="10"/>
      <c r="M575" s="10"/>
      <c r="N575" s="10"/>
      <c r="O575" s="10">
        <f>P575+Q575+R575</f>
        <v>100</v>
      </c>
      <c r="P575" s="10"/>
      <c r="Q575" s="10">
        <v>100</v>
      </c>
      <c r="R575" s="10"/>
    </row>
    <row r="576" spans="1:18" ht="37.5">
      <c r="A576" s="42" t="s">
        <v>14</v>
      </c>
      <c r="B576" s="29">
        <v>546</v>
      </c>
      <c r="C576" s="15" t="s">
        <v>136</v>
      </c>
      <c r="D576" s="15" t="s">
        <v>128</v>
      </c>
      <c r="E576" s="15" t="s">
        <v>13</v>
      </c>
      <c r="F576" s="15"/>
      <c r="G576" s="10">
        <f>G577</f>
        <v>175.60000000000002</v>
      </c>
      <c r="H576" s="10">
        <f aca="true" t="shared" si="289" ref="H576:R577">H577</f>
        <v>0</v>
      </c>
      <c r="I576" s="10">
        <f t="shared" si="289"/>
        <v>175.60000000000002</v>
      </c>
      <c r="J576" s="10">
        <f t="shared" si="289"/>
        <v>0</v>
      </c>
      <c r="K576" s="10">
        <f t="shared" si="289"/>
        <v>400</v>
      </c>
      <c r="L576" s="10">
        <f t="shared" si="289"/>
        <v>0</v>
      </c>
      <c r="M576" s="10">
        <f t="shared" si="289"/>
        <v>400</v>
      </c>
      <c r="N576" s="10">
        <f t="shared" si="289"/>
        <v>0</v>
      </c>
      <c r="O576" s="10">
        <f t="shared" si="289"/>
        <v>400</v>
      </c>
      <c r="P576" s="10">
        <f t="shared" si="289"/>
        <v>0</v>
      </c>
      <c r="Q576" s="10">
        <f t="shared" si="289"/>
        <v>400</v>
      </c>
      <c r="R576" s="10">
        <f t="shared" si="289"/>
        <v>0</v>
      </c>
    </row>
    <row r="577" spans="1:18" ht="37.5">
      <c r="A577" s="42" t="s">
        <v>216</v>
      </c>
      <c r="B577" s="29">
        <v>546</v>
      </c>
      <c r="C577" s="15" t="s">
        <v>136</v>
      </c>
      <c r="D577" s="15" t="s">
        <v>128</v>
      </c>
      <c r="E577" s="15" t="s">
        <v>30</v>
      </c>
      <c r="F577" s="15"/>
      <c r="G577" s="10">
        <f>G578</f>
        <v>175.60000000000002</v>
      </c>
      <c r="H577" s="10">
        <f t="shared" si="289"/>
        <v>0</v>
      </c>
      <c r="I577" s="10">
        <f t="shared" si="289"/>
        <v>175.60000000000002</v>
      </c>
      <c r="J577" s="10">
        <f t="shared" si="289"/>
        <v>0</v>
      </c>
      <c r="K577" s="10">
        <f t="shared" si="289"/>
        <v>400</v>
      </c>
      <c r="L577" s="10">
        <f t="shared" si="289"/>
        <v>0</v>
      </c>
      <c r="M577" s="10">
        <f t="shared" si="289"/>
        <v>400</v>
      </c>
      <c r="N577" s="10">
        <f t="shared" si="289"/>
        <v>0</v>
      </c>
      <c r="O577" s="10">
        <f t="shared" si="289"/>
        <v>400</v>
      </c>
      <c r="P577" s="10">
        <f t="shared" si="289"/>
        <v>0</v>
      </c>
      <c r="Q577" s="10">
        <f t="shared" si="289"/>
        <v>400</v>
      </c>
      <c r="R577" s="10">
        <f t="shared" si="289"/>
        <v>0</v>
      </c>
    </row>
    <row r="578" spans="1:18" ht="37.5">
      <c r="A578" s="42" t="s">
        <v>92</v>
      </c>
      <c r="B578" s="29">
        <v>546</v>
      </c>
      <c r="C578" s="15" t="s">
        <v>136</v>
      </c>
      <c r="D578" s="15" t="s">
        <v>128</v>
      </c>
      <c r="E578" s="15" t="s">
        <v>30</v>
      </c>
      <c r="F578" s="15" t="s">
        <v>177</v>
      </c>
      <c r="G578" s="10">
        <f>H578+I578+J578</f>
        <v>175.60000000000002</v>
      </c>
      <c r="H578" s="10"/>
      <c r="I578" s="10">
        <f>220.5-2.6-42.3</f>
        <v>175.60000000000002</v>
      </c>
      <c r="J578" s="10"/>
      <c r="K578" s="10">
        <f>L578+M578+N578</f>
        <v>400</v>
      </c>
      <c r="L578" s="10"/>
      <c r="M578" s="10">
        <v>400</v>
      </c>
      <c r="N578" s="10"/>
      <c r="O578" s="10">
        <f>P578+Q578+R578</f>
        <v>400</v>
      </c>
      <c r="P578" s="82"/>
      <c r="Q578" s="82">
        <v>400</v>
      </c>
      <c r="R578" s="82"/>
    </row>
    <row r="579" spans="1:18" ht="45" customHeight="1">
      <c r="A579" s="42" t="s">
        <v>473</v>
      </c>
      <c r="B579" s="29">
        <v>546</v>
      </c>
      <c r="C579" s="15" t="s">
        <v>136</v>
      </c>
      <c r="D579" s="15" t="s">
        <v>128</v>
      </c>
      <c r="E579" s="15" t="s">
        <v>15</v>
      </c>
      <c r="F579" s="15"/>
      <c r="G579" s="10">
        <f>G580</f>
        <v>245.1</v>
      </c>
      <c r="H579" s="10">
        <f aca="true" t="shared" si="290" ref="H579:R579">H580</f>
        <v>245.1</v>
      </c>
      <c r="I579" s="10">
        <f t="shared" si="290"/>
        <v>0</v>
      </c>
      <c r="J579" s="10">
        <f t="shared" si="290"/>
        <v>0</v>
      </c>
      <c r="K579" s="10">
        <f t="shared" si="290"/>
        <v>238.89999999999998</v>
      </c>
      <c r="L579" s="10">
        <f t="shared" si="290"/>
        <v>238.89999999999998</v>
      </c>
      <c r="M579" s="10">
        <f t="shared" si="290"/>
        <v>0</v>
      </c>
      <c r="N579" s="10">
        <f t="shared" si="290"/>
        <v>0</v>
      </c>
      <c r="O579" s="10">
        <f t="shared" si="290"/>
        <v>239</v>
      </c>
      <c r="P579" s="10">
        <f t="shared" si="290"/>
        <v>239</v>
      </c>
      <c r="Q579" s="10">
        <f t="shared" si="290"/>
        <v>0</v>
      </c>
      <c r="R579" s="10">
        <f t="shared" si="290"/>
        <v>0</v>
      </c>
    </row>
    <row r="580" spans="1:18" ht="84" customHeight="1">
      <c r="A580" s="42" t="s">
        <v>441</v>
      </c>
      <c r="B580" s="29">
        <v>546</v>
      </c>
      <c r="C580" s="15" t="s">
        <v>136</v>
      </c>
      <c r="D580" s="15" t="s">
        <v>128</v>
      </c>
      <c r="E580" s="15" t="s">
        <v>442</v>
      </c>
      <c r="F580" s="15"/>
      <c r="G580" s="10">
        <f>G581+G582</f>
        <v>245.1</v>
      </c>
      <c r="H580" s="10">
        <f aca="true" t="shared" si="291" ref="H580:R580">H581+H582</f>
        <v>245.1</v>
      </c>
      <c r="I580" s="10">
        <f t="shared" si="291"/>
        <v>0</v>
      </c>
      <c r="J580" s="10">
        <f t="shared" si="291"/>
        <v>0</v>
      </c>
      <c r="K580" s="10">
        <f t="shared" si="291"/>
        <v>238.89999999999998</v>
      </c>
      <c r="L580" s="10">
        <f t="shared" si="291"/>
        <v>238.89999999999998</v>
      </c>
      <c r="M580" s="10">
        <f t="shared" si="291"/>
        <v>0</v>
      </c>
      <c r="N580" s="10">
        <f t="shared" si="291"/>
        <v>0</v>
      </c>
      <c r="O580" s="10">
        <f t="shared" si="291"/>
        <v>239</v>
      </c>
      <c r="P580" s="10">
        <f t="shared" si="291"/>
        <v>239</v>
      </c>
      <c r="Q580" s="10">
        <f t="shared" si="291"/>
        <v>0</v>
      </c>
      <c r="R580" s="10">
        <f t="shared" si="291"/>
        <v>0</v>
      </c>
    </row>
    <row r="581" spans="1:18" ht="24" customHeight="1">
      <c r="A581" s="42" t="s">
        <v>173</v>
      </c>
      <c r="B581" s="29">
        <v>546</v>
      </c>
      <c r="C581" s="15" t="s">
        <v>136</v>
      </c>
      <c r="D581" s="15" t="s">
        <v>128</v>
      </c>
      <c r="E581" s="15" t="s">
        <v>443</v>
      </c>
      <c r="F581" s="15" t="s">
        <v>174</v>
      </c>
      <c r="G581" s="10">
        <f>H581+I581+J581</f>
        <v>187</v>
      </c>
      <c r="H581" s="10">
        <f>189.1-2.1</f>
        <v>187</v>
      </c>
      <c r="I581" s="10"/>
      <c r="J581" s="10"/>
      <c r="K581" s="10">
        <f>L581+M581+N581</f>
        <v>179.2</v>
      </c>
      <c r="L581" s="10">
        <v>179.2</v>
      </c>
      <c r="M581" s="10"/>
      <c r="N581" s="10"/>
      <c r="O581" s="10">
        <f>P581+Q581+R581</f>
        <v>179.2</v>
      </c>
      <c r="P581" s="10">
        <v>179.2</v>
      </c>
      <c r="Q581" s="18"/>
      <c r="R581" s="18"/>
    </row>
    <row r="582" spans="1:18" ht="37.5">
      <c r="A582" s="42" t="s">
        <v>92</v>
      </c>
      <c r="B582" s="29">
        <v>546</v>
      </c>
      <c r="C582" s="15" t="s">
        <v>136</v>
      </c>
      <c r="D582" s="15" t="s">
        <v>128</v>
      </c>
      <c r="E582" s="15" t="s">
        <v>443</v>
      </c>
      <c r="F582" s="15" t="s">
        <v>177</v>
      </c>
      <c r="G582" s="10">
        <f>H582+I582+J582</f>
        <v>58.1</v>
      </c>
      <c r="H582" s="10">
        <v>58.1</v>
      </c>
      <c r="I582" s="10"/>
      <c r="J582" s="10"/>
      <c r="K582" s="10">
        <f>L582+M582+N582</f>
        <v>59.7</v>
      </c>
      <c r="L582" s="10">
        <v>59.7</v>
      </c>
      <c r="M582" s="10"/>
      <c r="N582" s="10"/>
      <c r="O582" s="10">
        <f>P582+Q582+R582</f>
        <v>59.8</v>
      </c>
      <c r="P582" s="10">
        <v>59.8</v>
      </c>
      <c r="Q582" s="18"/>
      <c r="R582" s="18"/>
    </row>
    <row r="583" spans="1:18" ht="18.75">
      <c r="A583" s="42" t="s">
        <v>130</v>
      </c>
      <c r="B583" s="29">
        <v>546</v>
      </c>
      <c r="C583" s="15" t="s">
        <v>129</v>
      </c>
      <c r="D583" s="15" t="s">
        <v>400</v>
      </c>
      <c r="E583" s="15"/>
      <c r="F583" s="15"/>
      <c r="G583" s="10">
        <f>G584+G603</f>
        <v>117261.50000000001</v>
      </c>
      <c r="H583" s="10">
        <f aca="true" t="shared" si="292" ref="H583:R583">H584+H603</f>
        <v>69014.5</v>
      </c>
      <c r="I583" s="10">
        <f t="shared" si="292"/>
        <v>48247</v>
      </c>
      <c r="J583" s="10">
        <f t="shared" si="292"/>
        <v>0</v>
      </c>
      <c r="K583" s="10">
        <f t="shared" si="292"/>
        <v>53027.6</v>
      </c>
      <c r="L583" s="10">
        <f t="shared" si="292"/>
        <v>1500</v>
      </c>
      <c r="M583" s="10">
        <f t="shared" si="292"/>
        <v>51527.6</v>
      </c>
      <c r="N583" s="10">
        <f t="shared" si="292"/>
        <v>0</v>
      </c>
      <c r="O583" s="10">
        <f t="shared" si="292"/>
        <v>51796.8</v>
      </c>
      <c r="P583" s="10">
        <f t="shared" si="292"/>
        <v>1500</v>
      </c>
      <c r="Q583" s="10">
        <f t="shared" si="292"/>
        <v>50296.8</v>
      </c>
      <c r="R583" s="10">
        <f t="shared" si="292"/>
        <v>0</v>
      </c>
    </row>
    <row r="584" spans="1:18" ht="18.75">
      <c r="A584" s="42" t="s">
        <v>108</v>
      </c>
      <c r="B584" s="29">
        <v>546</v>
      </c>
      <c r="C584" s="15" t="s">
        <v>129</v>
      </c>
      <c r="D584" s="15" t="s">
        <v>129</v>
      </c>
      <c r="E584" s="15"/>
      <c r="F584" s="15"/>
      <c r="G584" s="10">
        <f>G585+G594+G599</f>
        <v>4363.200000000001</v>
      </c>
      <c r="H584" s="10">
        <f aca="true" t="shared" si="293" ref="H584:R584">H585+H594+H599</f>
        <v>1500</v>
      </c>
      <c r="I584" s="10">
        <f t="shared" si="293"/>
        <v>2863.2000000000003</v>
      </c>
      <c r="J584" s="10">
        <f t="shared" si="293"/>
        <v>0</v>
      </c>
      <c r="K584" s="10">
        <f t="shared" si="293"/>
        <v>4260.1</v>
      </c>
      <c r="L584" s="10">
        <f t="shared" si="293"/>
        <v>1500</v>
      </c>
      <c r="M584" s="10">
        <f t="shared" si="293"/>
        <v>2760.1</v>
      </c>
      <c r="N584" s="10">
        <f t="shared" si="293"/>
        <v>0</v>
      </c>
      <c r="O584" s="10">
        <f t="shared" si="293"/>
        <v>4300.5</v>
      </c>
      <c r="P584" s="10">
        <f t="shared" si="293"/>
        <v>1500</v>
      </c>
      <c r="Q584" s="10">
        <f t="shared" si="293"/>
        <v>2800.5</v>
      </c>
      <c r="R584" s="10">
        <f t="shared" si="293"/>
        <v>0</v>
      </c>
    </row>
    <row r="585" spans="1:18" ht="37.5">
      <c r="A585" s="42" t="s">
        <v>524</v>
      </c>
      <c r="B585" s="29">
        <v>546</v>
      </c>
      <c r="C585" s="15" t="s">
        <v>129</v>
      </c>
      <c r="D585" s="15" t="s">
        <v>129</v>
      </c>
      <c r="E585" s="15" t="s">
        <v>9</v>
      </c>
      <c r="F585" s="15"/>
      <c r="G585" s="10">
        <f>G586</f>
        <v>4353.200000000001</v>
      </c>
      <c r="H585" s="10">
        <f aca="true" t="shared" si="294" ref="H585:R586">H586</f>
        <v>1500</v>
      </c>
      <c r="I585" s="10">
        <f t="shared" si="294"/>
        <v>2853.2000000000003</v>
      </c>
      <c r="J585" s="10">
        <f t="shared" si="294"/>
        <v>0</v>
      </c>
      <c r="K585" s="10">
        <f t="shared" si="294"/>
        <v>4243.6</v>
      </c>
      <c r="L585" s="10">
        <f t="shared" si="294"/>
        <v>1500</v>
      </c>
      <c r="M585" s="10">
        <f t="shared" si="294"/>
        <v>2743.6</v>
      </c>
      <c r="N585" s="10">
        <f t="shared" si="294"/>
        <v>0</v>
      </c>
      <c r="O585" s="10">
        <f t="shared" si="294"/>
        <v>4284</v>
      </c>
      <c r="P585" s="10">
        <f t="shared" si="294"/>
        <v>1500</v>
      </c>
      <c r="Q585" s="10">
        <f t="shared" si="294"/>
        <v>2784</v>
      </c>
      <c r="R585" s="10">
        <f t="shared" si="294"/>
        <v>0</v>
      </c>
    </row>
    <row r="586" spans="1:18" ht="37.5">
      <c r="A586" s="42" t="s">
        <v>530</v>
      </c>
      <c r="B586" s="29">
        <v>546</v>
      </c>
      <c r="C586" s="15" t="s">
        <v>129</v>
      </c>
      <c r="D586" s="15" t="s">
        <v>129</v>
      </c>
      <c r="E586" s="15" t="s">
        <v>10</v>
      </c>
      <c r="F586" s="15"/>
      <c r="G586" s="10">
        <f>G587</f>
        <v>4353.200000000001</v>
      </c>
      <c r="H586" s="10">
        <f t="shared" si="294"/>
        <v>1500</v>
      </c>
      <c r="I586" s="10">
        <f t="shared" si="294"/>
        <v>2853.2000000000003</v>
      </c>
      <c r="J586" s="10">
        <f t="shared" si="294"/>
        <v>0</v>
      </c>
      <c r="K586" s="10">
        <f t="shared" si="294"/>
        <v>4243.6</v>
      </c>
      <c r="L586" s="10">
        <f t="shared" si="294"/>
        <v>1500</v>
      </c>
      <c r="M586" s="10">
        <f t="shared" si="294"/>
        <v>2743.6</v>
      </c>
      <c r="N586" s="10">
        <f t="shared" si="294"/>
        <v>0</v>
      </c>
      <c r="O586" s="10">
        <f t="shared" si="294"/>
        <v>4284</v>
      </c>
      <c r="P586" s="10">
        <f t="shared" si="294"/>
        <v>1500</v>
      </c>
      <c r="Q586" s="10">
        <f t="shared" si="294"/>
        <v>2784</v>
      </c>
      <c r="R586" s="10">
        <f t="shared" si="294"/>
        <v>0</v>
      </c>
    </row>
    <row r="587" spans="1:18" ht="37.5">
      <c r="A587" s="42" t="s">
        <v>360</v>
      </c>
      <c r="B587" s="29">
        <v>546</v>
      </c>
      <c r="C587" s="15" t="s">
        <v>129</v>
      </c>
      <c r="D587" s="15" t="s">
        <v>129</v>
      </c>
      <c r="E587" s="15" t="s">
        <v>11</v>
      </c>
      <c r="F587" s="15"/>
      <c r="G587" s="10">
        <f>G588+G590+G592</f>
        <v>4353.200000000001</v>
      </c>
      <c r="H587" s="10">
        <f aca="true" t="shared" si="295" ref="H587:R587">H588+H590+H592</f>
        <v>1500</v>
      </c>
      <c r="I587" s="10">
        <f t="shared" si="295"/>
        <v>2853.2000000000003</v>
      </c>
      <c r="J587" s="10">
        <f t="shared" si="295"/>
        <v>0</v>
      </c>
      <c r="K587" s="10">
        <f t="shared" si="295"/>
        <v>4243.6</v>
      </c>
      <c r="L587" s="10">
        <f t="shared" si="295"/>
        <v>1500</v>
      </c>
      <c r="M587" s="10">
        <f t="shared" si="295"/>
        <v>2743.6</v>
      </c>
      <c r="N587" s="10">
        <f t="shared" si="295"/>
        <v>0</v>
      </c>
      <c r="O587" s="10">
        <f t="shared" si="295"/>
        <v>4284</v>
      </c>
      <c r="P587" s="10">
        <f t="shared" si="295"/>
        <v>1500</v>
      </c>
      <c r="Q587" s="10">
        <f t="shared" si="295"/>
        <v>2784</v>
      </c>
      <c r="R587" s="10">
        <f t="shared" si="295"/>
        <v>0</v>
      </c>
    </row>
    <row r="588" spans="1:18" ht="37.5">
      <c r="A588" s="42" t="s">
        <v>358</v>
      </c>
      <c r="B588" s="29">
        <v>546</v>
      </c>
      <c r="C588" s="15" t="s">
        <v>129</v>
      </c>
      <c r="D588" s="15" t="s">
        <v>129</v>
      </c>
      <c r="E588" s="15" t="s">
        <v>89</v>
      </c>
      <c r="F588" s="15"/>
      <c r="G588" s="10">
        <f>G589</f>
        <v>1652.9</v>
      </c>
      <c r="H588" s="10">
        <f aca="true" t="shared" si="296" ref="H588:R588">H589</f>
        <v>0</v>
      </c>
      <c r="I588" s="10">
        <f t="shared" si="296"/>
        <v>1652.9</v>
      </c>
      <c r="J588" s="10">
        <f t="shared" si="296"/>
        <v>0</v>
      </c>
      <c r="K588" s="10">
        <f t="shared" si="296"/>
        <v>1693.3</v>
      </c>
      <c r="L588" s="10">
        <f t="shared" si="296"/>
        <v>0</v>
      </c>
      <c r="M588" s="10">
        <f t="shared" si="296"/>
        <v>1693.3</v>
      </c>
      <c r="N588" s="10">
        <f t="shared" si="296"/>
        <v>0</v>
      </c>
      <c r="O588" s="10">
        <f t="shared" si="296"/>
        <v>1733.7</v>
      </c>
      <c r="P588" s="10">
        <f t="shared" si="296"/>
        <v>0</v>
      </c>
      <c r="Q588" s="10">
        <f t="shared" si="296"/>
        <v>1733.7</v>
      </c>
      <c r="R588" s="10">
        <f t="shared" si="296"/>
        <v>0</v>
      </c>
    </row>
    <row r="589" spans="1:18" ht="18.75">
      <c r="A589" s="42" t="s">
        <v>190</v>
      </c>
      <c r="B589" s="29">
        <v>546</v>
      </c>
      <c r="C589" s="15" t="s">
        <v>129</v>
      </c>
      <c r="D589" s="15" t="s">
        <v>129</v>
      </c>
      <c r="E589" s="15" t="s">
        <v>89</v>
      </c>
      <c r="F589" s="15" t="s">
        <v>189</v>
      </c>
      <c r="G589" s="10">
        <f>H589+I589+J589</f>
        <v>1652.9</v>
      </c>
      <c r="H589" s="10"/>
      <c r="I589" s="10">
        <v>1652.9</v>
      </c>
      <c r="J589" s="10"/>
      <c r="K589" s="10">
        <f>L589+M589+N589</f>
        <v>1693.3</v>
      </c>
      <c r="L589" s="10"/>
      <c r="M589" s="10">
        <v>1693.3</v>
      </c>
      <c r="N589" s="10"/>
      <c r="O589" s="10">
        <f>P589+Q589+R589</f>
        <v>1733.7</v>
      </c>
      <c r="P589" s="82"/>
      <c r="Q589" s="82">
        <v>1733.7</v>
      </c>
      <c r="R589" s="82"/>
    </row>
    <row r="590" spans="1:18" ht="56.25">
      <c r="A590" s="42" t="s">
        <v>455</v>
      </c>
      <c r="B590" s="29">
        <v>546</v>
      </c>
      <c r="C590" s="15" t="s">
        <v>129</v>
      </c>
      <c r="D590" s="15" t="s">
        <v>129</v>
      </c>
      <c r="E590" s="15" t="s">
        <v>457</v>
      </c>
      <c r="F590" s="15"/>
      <c r="G590" s="10">
        <f>G591</f>
        <v>1153.9</v>
      </c>
      <c r="H590" s="10">
        <f aca="true" t="shared" si="297" ref="H590:R590">H591</f>
        <v>0</v>
      </c>
      <c r="I590" s="10">
        <f t="shared" si="297"/>
        <v>1153.9</v>
      </c>
      <c r="J590" s="10">
        <f t="shared" si="297"/>
        <v>0</v>
      </c>
      <c r="K590" s="10">
        <f t="shared" si="297"/>
        <v>1003.9</v>
      </c>
      <c r="L590" s="10">
        <f t="shared" si="297"/>
        <v>0</v>
      </c>
      <c r="M590" s="10">
        <f t="shared" si="297"/>
        <v>1003.9</v>
      </c>
      <c r="N590" s="10">
        <f t="shared" si="297"/>
        <v>0</v>
      </c>
      <c r="O590" s="10">
        <f t="shared" si="297"/>
        <v>1003.9</v>
      </c>
      <c r="P590" s="10">
        <f t="shared" si="297"/>
        <v>0</v>
      </c>
      <c r="Q590" s="10">
        <f t="shared" si="297"/>
        <v>1003.9</v>
      </c>
      <c r="R590" s="10">
        <f t="shared" si="297"/>
        <v>0</v>
      </c>
    </row>
    <row r="591" spans="1:18" ht="18.75">
      <c r="A591" s="42" t="s">
        <v>190</v>
      </c>
      <c r="B591" s="29">
        <v>546</v>
      </c>
      <c r="C591" s="15" t="s">
        <v>129</v>
      </c>
      <c r="D591" s="15" t="s">
        <v>129</v>
      </c>
      <c r="E591" s="15" t="s">
        <v>457</v>
      </c>
      <c r="F591" s="15" t="s">
        <v>189</v>
      </c>
      <c r="G591" s="10">
        <v>1153.9</v>
      </c>
      <c r="H591" s="10"/>
      <c r="I591" s="10">
        <v>1153.9</v>
      </c>
      <c r="J591" s="10"/>
      <c r="K591" s="10">
        <f>L591+M591+N591</f>
        <v>1003.9</v>
      </c>
      <c r="L591" s="10"/>
      <c r="M591" s="10">
        <v>1003.9</v>
      </c>
      <c r="N591" s="10"/>
      <c r="O591" s="10">
        <f>P591+Q591+R591</f>
        <v>1003.9</v>
      </c>
      <c r="P591" s="18"/>
      <c r="Q591" s="18">
        <v>1003.9</v>
      </c>
      <c r="R591" s="18"/>
    </row>
    <row r="592" spans="1:18" ht="105" customHeight="1">
      <c r="A592" s="42" t="s">
        <v>506</v>
      </c>
      <c r="B592" s="29">
        <v>546</v>
      </c>
      <c r="C592" s="15" t="s">
        <v>129</v>
      </c>
      <c r="D592" s="15" t="s">
        <v>129</v>
      </c>
      <c r="E592" s="15" t="s">
        <v>68</v>
      </c>
      <c r="F592" s="15"/>
      <c r="G592" s="10">
        <f>G593</f>
        <v>1546.4</v>
      </c>
      <c r="H592" s="10">
        <f aca="true" t="shared" si="298" ref="H592:R592">H593</f>
        <v>1500</v>
      </c>
      <c r="I592" s="10">
        <f t="shared" si="298"/>
        <v>46.4</v>
      </c>
      <c r="J592" s="10">
        <f t="shared" si="298"/>
        <v>0</v>
      </c>
      <c r="K592" s="10">
        <f t="shared" si="298"/>
        <v>1546.4</v>
      </c>
      <c r="L592" s="10">
        <f t="shared" si="298"/>
        <v>1500</v>
      </c>
      <c r="M592" s="10">
        <f t="shared" si="298"/>
        <v>46.4</v>
      </c>
      <c r="N592" s="10">
        <f t="shared" si="298"/>
        <v>0</v>
      </c>
      <c r="O592" s="10">
        <f t="shared" si="298"/>
        <v>1546.4</v>
      </c>
      <c r="P592" s="10">
        <f t="shared" si="298"/>
        <v>1500</v>
      </c>
      <c r="Q592" s="10">
        <f t="shared" si="298"/>
        <v>46.4</v>
      </c>
      <c r="R592" s="10">
        <f t="shared" si="298"/>
        <v>0</v>
      </c>
    </row>
    <row r="593" spans="1:18" ht="18.75">
      <c r="A593" s="42" t="s">
        <v>190</v>
      </c>
      <c r="B593" s="29">
        <v>546</v>
      </c>
      <c r="C593" s="15" t="s">
        <v>129</v>
      </c>
      <c r="D593" s="15" t="s">
        <v>129</v>
      </c>
      <c r="E593" s="15" t="s">
        <v>68</v>
      </c>
      <c r="F593" s="15" t="s">
        <v>189</v>
      </c>
      <c r="G593" s="10">
        <f>H593+I593+J593</f>
        <v>1546.4</v>
      </c>
      <c r="H593" s="10">
        <v>1500</v>
      </c>
      <c r="I593" s="10">
        <v>46.4</v>
      </c>
      <c r="J593" s="10"/>
      <c r="K593" s="10">
        <f>L593+M593+N593</f>
        <v>1546.4</v>
      </c>
      <c r="L593" s="10">
        <v>1500</v>
      </c>
      <c r="M593" s="10">
        <v>46.4</v>
      </c>
      <c r="N593" s="10"/>
      <c r="O593" s="10">
        <f>P593+Q593+R593</f>
        <v>1546.4</v>
      </c>
      <c r="P593" s="18">
        <v>1500</v>
      </c>
      <c r="Q593" s="18">
        <v>46.4</v>
      </c>
      <c r="R593" s="18"/>
    </row>
    <row r="594" spans="1:18" ht="37.5">
      <c r="A594" s="42" t="s">
        <v>503</v>
      </c>
      <c r="B594" s="29">
        <v>546</v>
      </c>
      <c r="C594" s="15" t="s">
        <v>129</v>
      </c>
      <c r="D594" s="15" t="s">
        <v>129</v>
      </c>
      <c r="E594" s="15" t="s">
        <v>247</v>
      </c>
      <c r="F594" s="15"/>
      <c r="G594" s="10">
        <f>G595</f>
        <v>10</v>
      </c>
      <c r="H594" s="10">
        <f aca="true" t="shared" si="299" ref="H594:R597">H595</f>
        <v>0</v>
      </c>
      <c r="I594" s="10">
        <f t="shared" si="299"/>
        <v>10</v>
      </c>
      <c r="J594" s="10">
        <f t="shared" si="299"/>
        <v>0</v>
      </c>
      <c r="K594" s="10">
        <f t="shared" si="299"/>
        <v>10</v>
      </c>
      <c r="L594" s="10">
        <f t="shared" si="299"/>
        <v>0</v>
      </c>
      <c r="M594" s="10">
        <f t="shared" si="299"/>
        <v>10</v>
      </c>
      <c r="N594" s="10">
        <f t="shared" si="299"/>
        <v>0</v>
      </c>
      <c r="O594" s="10">
        <f t="shared" si="299"/>
        <v>10</v>
      </c>
      <c r="P594" s="10">
        <f t="shared" si="299"/>
        <v>0</v>
      </c>
      <c r="Q594" s="10">
        <f t="shared" si="299"/>
        <v>10</v>
      </c>
      <c r="R594" s="10">
        <f t="shared" si="299"/>
        <v>0</v>
      </c>
    </row>
    <row r="595" spans="1:18" ht="56.25">
      <c r="A595" s="42" t="s">
        <v>504</v>
      </c>
      <c r="B595" s="29">
        <v>546</v>
      </c>
      <c r="C595" s="15" t="s">
        <v>129</v>
      </c>
      <c r="D595" s="15" t="s">
        <v>129</v>
      </c>
      <c r="E595" s="15" t="s">
        <v>311</v>
      </c>
      <c r="F595" s="15"/>
      <c r="G595" s="10">
        <f>G596</f>
        <v>10</v>
      </c>
      <c r="H595" s="10">
        <f t="shared" si="299"/>
        <v>0</v>
      </c>
      <c r="I595" s="10">
        <f t="shared" si="299"/>
        <v>10</v>
      </c>
      <c r="J595" s="10">
        <f t="shared" si="299"/>
        <v>0</v>
      </c>
      <c r="K595" s="10">
        <f t="shared" si="299"/>
        <v>10</v>
      </c>
      <c r="L595" s="10">
        <f t="shared" si="299"/>
        <v>0</v>
      </c>
      <c r="M595" s="10">
        <f t="shared" si="299"/>
        <v>10</v>
      </c>
      <c r="N595" s="10">
        <f t="shared" si="299"/>
        <v>0</v>
      </c>
      <c r="O595" s="10">
        <f t="shared" si="299"/>
        <v>10</v>
      </c>
      <c r="P595" s="10">
        <f t="shared" si="299"/>
        <v>0</v>
      </c>
      <c r="Q595" s="10">
        <f t="shared" si="299"/>
        <v>10</v>
      </c>
      <c r="R595" s="10">
        <f t="shared" si="299"/>
        <v>0</v>
      </c>
    </row>
    <row r="596" spans="1:18" ht="37.5">
      <c r="A596" s="42" t="s">
        <v>32</v>
      </c>
      <c r="B596" s="29">
        <v>546</v>
      </c>
      <c r="C596" s="15" t="s">
        <v>129</v>
      </c>
      <c r="D596" s="15" t="s">
        <v>129</v>
      </c>
      <c r="E596" s="15" t="s">
        <v>314</v>
      </c>
      <c r="F596" s="15"/>
      <c r="G596" s="10">
        <f>G597</f>
        <v>10</v>
      </c>
      <c r="H596" s="10">
        <f t="shared" si="299"/>
        <v>0</v>
      </c>
      <c r="I596" s="10">
        <f t="shared" si="299"/>
        <v>10</v>
      </c>
      <c r="J596" s="10">
        <f t="shared" si="299"/>
        <v>0</v>
      </c>
      <c r="K596" s="10">
        <f t="shared" si="299"/>
        <v>10</v>
      </c>
      <c r="L596" s="10">
        <f t="shared" si="299"/>
        <v>0</v>
      </c>
      <c r="M596" s="10">
        <f t="shared" si="299"/>
        <v>10</v>
      </c>
      <c r="N596" s="10">
        <f t="shared" si="299"/>
        <v>0</v>
      </c>
      <c r="O596" s="10">
        <f t="shared" si="299"/>
        <v>10</v>
      </c>
      <c r="P596" s="10">
        <f t="shared" si="299"/>
        <v>0</v>
      </c>
      <c r="Q596" s="10">
        <f t="shared" si="299"/>
        <v>10</v>
      </c>
      <c r="R596" s="10">
        <f t="shared" si="299"/>
        <v>0</v>
      </c>
    </row>
    <row r="597" spans="1:18" ht="42" customHeight="1">
      <c r="A597" s="42" t="s">
        <v>208</v>
      </c>
      <c r="B597" s="29">
        <v>546</v>
      </c>
      <c r="C597" s="15" t="s">
        <v>129</v>
      </c>
      <c r="D597" s="15" t="s">
        <v>129</v>
      </c>
      <c r="E597" s="15" t="s">
        <v>357</v>
      </c>
      <c r="F597" s="15"/>
      <c r="G597" s="10">
        <f>G598</f>
        <v>10</v>
      </c>
      <c r="H597" s="10">
        <f t="shared" si="299"/>
        <v>0</v>
      </c>
      <c r="I597" s="10">
        <f t="shared" si="299"/>
        <v>10</v>
      </c>
      <c r="J597" s="10">
        <f t="shared" si="299"/>
        <v>0</v>
      </c>
      <c r="K597" s="10">
        <f t="shared" si="299"/>
        <v>10</v>
      </c>
      <c r="L597" s="10">
        <f t="shared" si="299"/>
        <v>0</v>
      </c>
      <c r="M597" s="10">
        <f t="shared" si="299"/>
        <v>10</v>
      </c>
      <c r="N597" s="10">
        <f t="shared" si="299"/>
        <v>0</v>
      </c>
      <c r="O597" s="10">
        <f t="shared" si="299"/>
        <v>10</v>
      </c>
      <c r="P597" s="10">
        <f t="shared" si="299"/>
        <v>0</v>
      </c>
      <c r="Q597" s="10">
        <f t="shared" si="299"/>
        <v>10</v>
      </c>
      <c r="R597" s="10">
        <f t="shared" si="299"/>
        <v>0</v>
      </c>
    </row>
    <row r="598" spans="1:18" ht="37.5">
      <c r="A598" s="42" t="s">
        <v>92</v>
      </c>
      <c r="B598" s="29">
        <v>546</v>
      </c>
      <c r="C598" s="15" t="s">
        <v>129</v>
      </c>
      <c r="D598" s="15" t="s">
        <v>129</v>
      </c>
      <c r="E598" s="15" t="s">
        <v>357</v>
      </c>
      <c r="F598" s="15" t="s">
        <v>177</v>
      </c>
      <c r="G598" s="10">
        <f>H598+I597+J598</f>
        <v>10</v>
      </c>
      <c r="H598" s="10"/>
      <c r="I598" s="10">
        <v>10</v>
      </c>
      <c r="J598" s="10"/>
      <c r="K598" s="10">
        <f>L598+M598+N598</f>
        <v>10</v>
      </c>
      <c r="L598" s="10"/>
      <c r="M598" s="10">
        <v>10</v>
      </c>
      <c r="N598" s="10"/>
      <c r="O598" s="10">
        <f>P598+Q598+R598</f>
        <v>10</v>
      </c>
      <c r="P598" s="10"/>
      <c r="Q598" s="10">
        <v>10</v>
      </c>
      <c r="R598" s="10"/>
    </row>
    <row r="599" spans="1:18" ht="39.75" customHeight="1">
      <c r="A599" s="42" t="s">
        <v>495</v>
      </c>
      <c r="B599" s="29">
        <v>546</v>
      </c>
      <c r="C599" s="15" t="s">
        <v>129</v>
      </c>
      <c r="D599" s="15" t="s">
        <v>129</v>
      </c>
      <c r="E599" s="15" t="s">
        <v>254</v>
      </c>
      <c r="F599" s="15"/>
      <c r="G599" s="10">
        <f>G600</f>
        <v>0</v>
      </c>
      <c r="H599" s="10">
        <f aca="true" t="shared" si="300" ref="H599:R601">H600</f>
        <v>0</v>
      </c>
      <c r="I599" s="10">
        <f t="shared" si="300"/>
        <v>0</v>
      </c>
      <c r="J599" s="10">
        <f t="shared" si="300"/>
        <v>0</v>
      </c>
      <c r="K599" s="10">
        <f t="shared" si="300"/>
        <v>6.5</v>
      </c>
      <c r="L599" s="10">
        <f t="shared" si="300"/>
        <v>0</v>
      </c>
      <c r="M599" s="10">
        <f t="shared" si="300"/>
        <v>6.5</v>
      </c>
      <c r="N599" s="10">
        <f t="shared" si="300"/>
        <v>0</v>
      </c>
      <c r="O599" s="10">
        <f t="shared" si="300"/>
        <v>6.5</v>
      </c>
      <c r="P599" s="10">
        <f t="shared" si="300"/>
        <v>0</v>
      </c>
      <c r="Q599" s="10">
        <f t="shared" si="300"/>
        <v>6.5</v>
      </c>
      <c r="R599" s="10">
        <f t="shared" si="300"/>
        <v>0</v>
      </c>
    </row>
    <row r="600" spans="1:18" ht="37.5">
      <c r="A600" s="42" t="s">
        <v>255</v>
      </c>
      <c r="B600" s="29">
        <v>546</v>
      </c>
      <c r="C600" s="15" t="s">
        <v>129</v>
      </c>
      <c r="D600" s="15" t="s">
        <v>129</v>
      </c>
      <c r="E600" s="15" t="s">
        <v>497</v>
      </c>
      <c r="F600" s="15"/>
      <c r="G600" s="10">
        <f>G601</f>
        <v>0</v>
      </c>
      <c r="H600" s="10">
        <f t="shared" si="300"/>
        <v>0</v>
      </c>
      <c r="I600" s="10">
        <f t="shared" si="300"/>
        <v>0</v>
      </c>
      <c r="J600" s="10">
        <f t="shared" si="300"/>
        <v>0</v>
      </c>
      <c r="K600" s="10">
        <f t="shared" si="300"/>
        <v>6.5</v>
      </c>
      <c r="L600" s="10">
        <f t="shared" si="300"/>
        <v>0</v>
      </c>
      <c r="M600" s="10">
        <f t="shared" si="300"/>
        <v>6.5</v>
      </c>
      <c r="N600" s="10">
        <f t="shared" si="300"/>
        <v>0</v>
      </c>
      <c r="O600" s="10">
        <f t="shared" si="300"/>
        <v>6.5</v>
      </c>
      <c r="P600" s="10">
        <f t="shared" si="300"/>
        <v>0</v>
      </c>
      <c r="Q600" s="10">
        <f t="shared" si="300"/>
        <v>6.5</v>
      </c>
      <c r="R600" s="10">
        <f t="shared" si="300"/>
        <v>0</v>
      </c>
    </row>
    <row r="601" spans="1:18" ht="18.75">
      <c r="A601" s="42" t="s">
        <v>179</v>
      </c>
      <c r="B601" s="29">
        <v>546</v>
      </c>
      <c r="C601" s="15" t="s">
        <v>129</v>
      </c>
      <c r="D601" s="15" t="s">
        <v>129</v>
      </c>
      <c r="E601" s="15" t="s">
        <v>498</v>
      </c>
      <c r="F601" s="15"/>
      <c r="G601" s="10">
        <f>G602</f>
        <v>0</v>
      </c>
      <c r="H601" s="10">
        <f t="shared" si="300"/>
        <v>0</v>
      </c>
      <c r="I601" s="10">
        <f t="shared" si="300"/>
        <v>0</v>
      </c>
      <c r="J601" s="10">
        <f t="shared" si="300"/>
        <v>0</v>
      </c>
      <c r="K601" s="10">
        <f t="shared" si="300"/>
        <v>6.5</v>
      </c>
      <c r="L601" s="10">
        <f t="shared" si="300"/>
        <v>0</v>
      </c>
      <c r="M601" s="10">
        <f t="shared" si="300"/>
        <v>6.5</v>
      </c>
      <c r="N601" s="10">
        <f t="shared" si="300"/>
        <v>0</v>
      </c>
      <c r="O601" s="10">
        <f t="shared" si="300"/>
        <v>6.5</v>
      </c>
      <c r="P601" s="10">
        <f t="shared" si="300"/>
        <v>0</v>
      </c>
      <c r="Q601" s="10">
        <f t="shared" si="300"/>
        <v>6.5</v>
      </c>
      <c r="R601" s="10">
        <f t="shared" si="300"/>
        <v>0</v>
      </c>
    </row>
    <row r="602" spans="1:18" ht="37.5">
      <c r="A602" s="42" t="s">
        <v>92</v>
      </c>
      <c r="B602" s="29">
        <v>546</v>
      </c>
      <c r="C602" s="15" t="s">
        <v>129</v>
      </c>
      <c r="D602" s="15" t="s">
        <v>129</v>
      </c>
      <c r="E602" s="15" t="s">
        <v>498</v>
      </c>
      <c r="F602" s="15" t="s">
        <v>177</v>
      </c>
      <c r="G602" s="10">
        <v>0</v>
      </c>
      <c r="H602" s="10"/>
      <c r="I602" s="10">
        <v>0</v>
      </c>
      <c r="J602" s="10"/>
      <c r="K602" s="10">
        <f>L602+M602+N602</f>
        <v>6.5</v>
      </c>
      <c r="L602" s="10"/>
      <c r="M602" s="10">
        <v>6.5</v>
      </c>
      <c r="N602" s="10"/>
      <c r="O602" s="10">
        <f>P602+Q602+R602</f>
        <v>6.5</v>
      </c>
      <c r="P602" s="82"/>
      <c r="Q602" s="82">
        <v>6.5</v>
      </c>
      <c r="R602" s="82"/>
    </row>
    <row r="603" spans="1:18" ht="18.75">
      <c r="A603" s="42" t="s">
        <v>153</v>
      </c>
      <c r="B603" s="29">
        <v>546</v>
      </c>
      <c r="C603" s="15" t="s">
        <v>129</v>
      </c>
      <c r="D603" s="15" t="s">
        <v>125</v>
      </c>
      <c r="E603" s="15"/>
      <c r="F603" s="15"/>
      <c r="G603" s="10">
        <f>G604</f>
        <v>112898.30000000002</v>
      </c>
      <c r="H603" s="10">
        <f aca="true" t="shared" si="301" ref="H603:R603">H604</f>
        <v>67514.5</v>
      </c>
      <c r="I603" s="10">
        <f t="shared" si="301"/>
        <v>45383.8</v>
      </c>
      <c r="J603" s="10">
        <f t="shared" si="301"/>
        <v>0</v>
      </c>
      <c r="K603" s="10">
        <f t="shared" si="301"/>
        <v>48767.5</v>
      </c>
      <c r="L603" s="10">
        <f t="shared" si="301"/>
        <v>0</v>
      </c>
      <c r="M603" s="10">
        <f t="shared" si="301"/>
        <v>48767.5</v>
      </c>
      <c r="N603" s="10">
        <f t="shared" si="301"/>
        <v>0</v>
      </c>
      <c r="O603" s="10">
        <f t="shared" si="301"/>
        <v>47496.3</v>
      </c>
      <c r="P603" s="10">
        <f t="shared" si="301"/>
        <v>0</v>
      </c>
      <c r="Q603" s="10">
        <f t="shared" si="301"/>
        <v>47496.3</v>
      </c>
      <c r="R603" s="10">
        <f t="shared" si="301"/>
        <v>0</v>
      </c>
    </row>
    <row r="604" spans="1:18" ht="37.5">
      <c r="A604" s="42" t="s">
        <v>501</v>
      </c>
      <c r="B604" s="29">
        <v>546</v>
      </c>
      <c r="C604" s="15" t="s">
        <v>129</v>
      </c>
      <c r="D604" s="15" t="s">
        <v>125</v>
      </c>
      <c r="E604" s="29" t="s">
        <v>283</v>
      </c>
      <c r="F604" s="15"/>
      <c r="G604" s="10">
        <f>G605+G615</f>
        <v>112898.30000000002</v>
      </c>
      <c r="H604" s="10">
        <f aca="true" t="shared" si="302" ref="H604:R604">H605+H615</f>
        <v>67514.5</v>
      </c>
      <c r="I604" s="10">
        <f t="shared" si="302"/>
        <v>45383.8</v>
      </c>
      <c r="J604" s="10">
        <f t="shared" si="302"/>
        <v>0</v>
      </c>
      <c r="K604" s="10">
        <f t="shared" si="302"/>
        <v>48767.5</v>
      </c>
      <c r="L604" s="10">
        <f t="shared" si="302"/>
        <v>0</v>
      </c>
      <c r="M604" s="10">
        <f t="shared" si="302"/>
        <v>48767.5</v>
      </c>
      <c r="N604" s="10">
        <f t="shared" si="302"/>
        <v>0</v>
      </c>
      <c r="O604" s="10">
        <f t="shared" si="302"/>
        <v>47496.3</v>
      </c>
      <c r="P604" s="10">
        <f t="shared" si="302"/>
        <v>0</v>
      </c>
      <c r="Q604" s="10">
        <f t="shared" si="302"/>
        <v>47496.3</v>
      </c>
      <c r="R604" s="10">
        <f t="shared" si="302"/>
        <v>0</v>
      </c>
    </row>
    <row r="605" spans="1:18" ht="22.5" customHeight="1">
      <c r="A605" s="34" t="s">
        <v>18</v>
      </c>
      <c r="B605" s="29">
        <v>546</v>
      </c>
      <c r="C605" s="15" t="s">
        <v>129</v>
      </c>
      <c r="D605" s="15" t="s">
        <v>125</v>
      </c>
      <c r="E605" s="29" t="s">
        <v>284</v>
      </c>
      <c r="F605" s="15"/>
      <c r="G605" s="10">
        <f>G609+G606</f>
        <v>69775.90000000001</v>
      </c>
      <c r="H605" s="10">
        <f aca="true" t="shared" si="303" ref="H605:R605">H609+H606</f>
        <v>67514.5</v>
      </c>
      <c r="I605" s="10">
        <f t="shared" si="303"/>
        <v>2261.4</v>
      </c>
      <c r="J605" s="10">
        <f t="shared" si="303"/>
        <v>0</v>
      </c>
      <c r="K605" s="10">
        <f t="shared" si="303"/>
        <v>5086.9</v>
      </c>
      <c r="L605" s="10">
        <f t="shared" si="303"/>
        <v>0</v>
      </c>
      <c r="M605" s="10">
        <f t="shared" si="303"/>
        <v>5086.9</v>
      </c>
      <c r="N605" s="10">
        <f t="shared" si="303"/>
        <v>0</v>
      </c>
      <c r="O605" s="10">
        <f t="shared" si="303"/>
        <v>3109</v>
      </c>
      <c r="P605" s="10">
        <f t="shared" si="303"/>
        <v>0</v>
      </c>
      <c r="Q605" s="10">
        <f t="shared" si="303"/>
        <v>3109</v>
      </c>
      <c r="R605" s="10">
        <f t="shared" si="303"/>
        <v>0</v>
      </c>
    </row>
    <row r="606" spans="1:18" ht="57" customHeight="1">
      <c r="A606" s="42" t="s">
        <v>356</v>
      </c>
      <c r="B606" s="29">
        <v>546</v>
      </c>
      <c r="C606" s="15" t="s">
        <v>129</v>
      </c>
      <c r="D606" s="15" t="s">
        <v>125</v>
      </c>
      <c r="E606" s="29" t="s">
        <v>288</v>
      </c>
      <c r="F606" s="15"/>
      <c r="G606" s="10">
        <f>G607</f>
        <v>21</v>
      </c>
      <c r="H606" s="10">
        <f aca="true" t="shared" si="304" ref="H606:Q607">H607</f>
        <v>0</v>
      </c>
      <c r="I606" s="10">
        <f t="shared" si="304"/>
        <v>21</v>
      </c>
      <c r="J606" s="10">
        <f t="shared" si="304"/>
        <v>0</v>
      </c>
      <c r="K606" s="10">
        <f t="shared" si="304"/>
        <v>36</v>
      </c>
      <c r="L606" s="10">
        <f t="shared" si="304"/>
        <v>0</v>
      </c>
      <c r="M606" s="10">
        <f t="shared" si="304"/>
        <v>36</v>
      </c>
      <c r="N606" s="10">
        <f t="shared" si="304"/>
        <v>0</v>
      </c>
      <c r="O606" s="10">
        <f t="shared" si="304"/>
        <v>36</v>
      </c>
      <c r="P606" s="10">
        <f t="shared" si="304"/>
        <v>0</v>
      </c>
      <c r="Q606" s="10">
        <f t="shared" si="304"/>
        <v>36</v>
      </c>
      <c r="R606" s="10">
        <f>R607</f>
        <v>0</v>
      </c>
    </row>
    <row r="607" spans="1:18" ht="45" customHeight="1">
      <c r="A607" s="42" t="s">
        <v>447</v>
      </c>
      <c r="B607" s="29">
        <v>546</v>
      </c>
      <c r="C607" s="15" t="s">
        <v>129</v>
      </c>
      <c r="D607" s="15" t="s">
        <v>125</v>
      </c>
      <c r="E607" s="29" t="s">
        <v>446</v>
      </c>
      <c r="F607" s="15"/>
      <c r="G607" s="10">
        <f>G608</f>
        <v>21</v>
      </c>
      <c r="H607" s="10">
        <f t="shared" si="304"/>
        <v>0</v>
      </c>
      <c r="I607" s="10">
        <f t="shared" si="304"/>
        <v>21</v>
      </c>
      <c r="J607" s="10">
        <f t="shared" si="304"/>
        <v>0</v>
      </c>
      <c r="K607" s="10">
        <f t="shared" si="304"/>
        <v>36</v>
      </c>
      <c r="L607" s="10">
        <f t="shared" si="304"/>
        <v>0</v>
      </c>
      <c r="M607" s="10">
        <f t="shared" si="304"/>
        <v>36</v>
      </c>
      <c r="N607" s="10">
        <f t="shared" si="304"/>
        <v>0</v>
      </c>
      <c r="O607" s="10">
        <f t="shared" si="304"/>
        <v>36</v>
      </c>
      <c r="P607" s="10">
        <f t="shared" si="304"/>
        <v>0</v>
      </c>
      <c r="Q607" s="10">
        <f t="shared" si="304"/>
        <v>36</v>
      </c>
      <c r="R607" s="10">
        <f>R608</f>
        <v>0</v>
      </c>
    </row>
    <row r="608" spans="1:18" ht="36.75" customHeight="1">
      <c r="A608" s="42" t="s">
        <v>220</v>
      </c>
      <c r="B608" s="29">
        <v>546</v>
      </c>
      <c r="C608" s="15" t="s">
        <v>129</v>
      </c>
      <c r="D608" s="15" t="s">
        <v>125</v>
      </c>
      <c r="E608" s="29" t="s">
        <v>445</v>
      </c>
      <c r="F608" s="15" t="s">
        <v>219</v>
      </c>
      <c r="G608" s="10">
        <f>H608+I607+J608</f>
        <v>21</v>
      </c>
      <c r="H608" s="10"/>
      <c r="I608" s="10">
        <f>36-15</f>
        <v>21</v>
      </c>
      <c r="J608" s="10"/>
      <c r="K608" s="10">
        <f>L608+M608+N608</f>
        <v>36</v>
      </c>
      <c r="L608" s="10"/>
      <c r="M608" s="10">
        <v>36</v>
      </c>
      <c r="N608" s="10"/>
      <c r="O608" s="10">
        <f>P608+Q608+R608</f>
        <v>36</v>
      </c>
      <c r="P608" s="10"/>
      <c r="Q608" s="10">
        <v>36</v>
      </c>
      <c r="R608" s="10"/>
    </row>
    <row r="609" spans="1:18" ht="56.25">
      <c r="A609" s="42" t="s">
        <v>428</v>
      </c>
      <c r="B609" s="29">
        <v>546</v>
      </c>
      <c r="C609" s="15" t="s">
        <v>129</v>
      </c>
      <c r="D609" s="15" t="s">
        <v>125</v>
      </c>
      <c r="E609" s="29" t="s">
        <v>427</v>
      </c>
      <c r="F609" s="15"/>
      <c r="G609" s="10">
        <f>G610+G613</f>
        <v>69754.90000000001</v>
      </c>
      <c r="H609" s="10">
        <f aca="true" t="shared" si="305" ref="H609:R609">H610+H613</f>
        <v>67514.5</v>
      </c>
      <c r="I609" s="10">
        <f t="shared" si="305"/>
        <v>2240.4</v>
      </c>
      <c r="J609" s="10">
        <f t="shared" si="305"/>
        <v>0</v>
      </c>
      <c r="K609" s="10">
        <f t="shared" si="305"/>
        <v>5050.9</v>
      </c>
      <c r="L609" s="10">
        <f t="shared" si="305"/>
        <v>0</v>
      </c>
      <c r="M609" s="10">
        <f t="shared" si="305"/>
        <v>5050.9</v>
      </c>
      <c r="N609" s="10">
        <f t="shared" si="305"/>
        <v>0</v>
      </c>
      <c r="O609" s="10">
        <f t="shared" si="305"/>
        <v>3073</v>
      </c>
      <c r="P609" s="10">
        <f t="shared" si="305"/>
        <v>0</v>
      </c>
      <c r="Q609" s="10">
        <f t="shared" si="305"/>
        <v>3073</v>
      </c>
      <c r="R609" s="10">
        <f t="shared" si="305"/>
        <v>0</v>
      </c>
    </row>
    <row r="610" spans="1:18" ht="58.5" customHeight="1">
      <c r="A610" s="42" t="s">
        <v>583</v>
      </c>
      <c r="B610" s="29">
        <v>546</v>
      </c>
      <c r="C610" s="15" t="s">
        <v>129</v>
      </c>
      <c r="D610" s="15" t="s">
        <v>125</v>
      </c>
      <c r="E610" s="29" t="s">
        <v>553</v>
      </c>
      <c r="F610" s="15"/>
      <c r="G610" s="10">
        <f>G611+G612</f>
        <v>152.3</v>
      </c>
      <c r="H610" s="10">
        <f aca="true" t="shared" si="306" ref="H610:O610">H611+H612</f>
        <v>0</v>
      </c>
      <c r="I610" s="10">
        <f t="shared" si="306"/>
        <v>152.3</v>
      </c>
      <c r="J610" s="10">
        <f t="shared" si="306"/>
        <v>0</v>
      </c>
      <c r="K610" s="10">
        <f t="shared" si="306"/>
        <v>5050.9</v>
      </c>
      <c r="L610" s="10">
        <f t="shared" si="306"/>
        <v>0</v>
      </c>
      <c r="M610" s="10">
        <f t="shared" si="306"/>
        <v>5050.9</v>
      </c>
      <c r="N610" s="10">
        <f t="shared" si="306"/>
        <v>0</v>
      </c>
      <c r="O610" s="10">
        <f t="shared" si="306"/>
        <v>3073</v>
      </c>
      <c r="P610" s="10">
        <f>P611</f>
        <v>0</v>
      </c>
      <c r="Q610" s="10">
        <f>Q611</f>
        <v>3073</v>
      </c>
      <c r="R610" s="10">
        <f>R611</f>
        <v>0</v>
      </c>
    </row>
    <row r="611" spans="1:18" ht="37.5">
      <c r="A611" s="42" t="s">
        <v>92</v>
      </c>
      <c r="B611" s="29">
        <v>546</v>
      </c>
      <c r="C611" s="15" t="s">
        <v>129</v>
      </c>
      <c r="D611" s="15" t="s">
        <v>125</v>
      </c>
      <c r="E611" s="29" t="s">
        <v>553</v>
      </c>
      <c r="F611" s="15" t="s">
        <v>177</v>
      </c>
      <c r="G611" s="10">
        <f>H611+I611+J611</f>
        <v>0</v>
      </c>
      <c r="H611" s="10"/>
      <c r="I611" s="10">
        <v>0</v>
      </c>
      <c r="J611" s="10"/>
      <c r="K611" s="10">
        <f>L611+M611+N611</f>
        <v>5050.9</v>
      </c>
      <c r="L611" s="10"/>
      <c r="M611" s="10">
        <v>5050.9</v>
      </c>
      <c r="N611" s="10"/>
      <c r="O611" s="10">
        <f>P611+Q611+R611</f>
        <v>3073</v>
      </c>
      <c r="P611" s="10"/>
      <c r="Q611" s="10">
        <v>3073</v>
      </c>
      <c r="R611" s="10"/>
    </row>
    <row r="612" spans="1:18" ht="18.75">
      <c r="A612" s="42" t="s">
        <v>155</v>
      </c>
      <c r="B612" s="29">
        <v>546</v>
      </c>
      <c r="C612" s="15" t="s">
        <v>129</v>
      </c>
      <c r="D612" s="15" t="s">
        <v>125</v>
      </c>
      <c r="E612" s="29" t="s">
        <v>553</v>
      </c>
      <c r="F612" s="15" t="s">
        <v>183</v>
      </c>
      <c r="G612" s="10">
        <f>H612+I612+J612</f>
        <v>152.3</v>
      </c>
      <c r="H612" s="10"/>
      <c r="I612" s="10">
        <v>152.3</v>
      </c>
      <c r="J612" s="10"/>
      <c r="K612" s="10">
        <v>0</v>
      </c>
      <c r="L612" s="10"/>
      <c r="M612" s="10"/>
      <c r="N612" s="10"/>
      <c r="O612" s="10">
        <v>0</v>
      </c>
      <c r="P612" s="10"/>
      <c r="Q612" s="10"/>
      <c r="R612" s="10"/>
    </row>
    <row r="613" spans="1:18" ht="37.5">
      <c r="A613" s="42" t="s">
        <v>631</v>
      </c>
      <c r="B613" s="29">
        <v>546</v>
      </c>
      <c r="C613" s="15" t="s">
        <v>129</v>
      </c>
      <c r="D613" s="15" t="s">
        <v>125</v>
      </c>
      <c r="E613" s="29" t="s">
        <v>517</v>
      </c>
      <c r="F613" s="15"/>
      <c r="G613" s="10">
        <f>G614</f>
        <v>69602.6</v>
      </c>
      <c r="H613" s="10">
        <f aca="true" t="shared" si="307" ref="H613:R613">H614</f>
        <v>67514.5</v>
      </c>
      <c r="I613" s="10">
        <f t="shared" si="307"/>
        <v>2088.1</v>
      </c>
      <c r="J613" s="10">
        <f t="shared" si="307"/>
        <v>0</v>
      </c>
      <c r="K613" s="10">
        <f t="shared" si="307"/>
        <v>0</v>
      </c>
      <c r="L613" s="10">
        <f t="shared" si="307"/>
        <v>0</v>
      </c>
      <c r="M613" s="10">
        <f t="shared" si="307"/>
        <v>0</v>
      </c>
      <c r="N613" s="10">
        <f t="shared" si="307"/>
        <v>0</v>
      </c>
      <c r="O613" s="10">
        <f t="shared" si="307"/>
        <v>0</v>
      </c>
      <c r="P613" s="10">
        <f t="shared" si="307"/>
        <v>0</v>
      </c>
      <c r="Q613" s="10">
        <f t="shared" si="307"/>
        <v>0</v>
      </c>
      <c r="R613" s="10">
        <f t="shared" si="307"/>
        <v>0</v>
      </c>
    </row>
    <row r="614" spans="1:18" ht="18.75">
      <c r="A614" s="42" t="s">
        <v>155</v>
      </c>
      <c r="B614" s="29">
        <v>546</v>
      </c>
      <c r="C614" s="15" t="s">
        <v>129</v>
      </c>
      <c r="D614" s="15" t="s">
        <v>125</v>
      </c>
      <c r="E614" s="29" t="s">
        <v>517</v>
      </c>
      <c r="F614" s="15" t="s">
        <v>183</v>
      </c>
      <c r="G614" s="10">
        <f>H614+I614+J614</f>
        <v>69602.6</v>
      </c>
      <c r="H614" s="10">
        <v>67514.5</v>
      </c>
      <c r="I614" s="10">
        <v>2088.1</v>
      </c>
      <c r="J614" s="10"/>
      <c r="K614" s="10">
        <f>L614+M614+N614</f>
        <v>0</v>
      </c>
      <c r="L614" s="10"/>
      <c r="M614" s="10"/>
      <c r="N614" s="10"/>
      <c r="O614" s="10">
        <f>P614+Q614+R614</f>
        <v>0</v>
      </c>
      <c r="P614" s="82"/>
      <c r="Q614" s="82"/>
      <c r="R614" s="82"/>
    </row>
    <row r="615" spans="1:18" ht="18.75">
      <c r="A615" s="47" t="s">
        <v>29</v>
      </c>
      <c r="B615" s="29">
        <v>546</v>
      </c>
      <c r="C615" s="15" t="s">
        <v>129</v>
      </c>
      <c r="D615" s="15" t="s">
        <v>125</v>
      </c>
      <c r="E615" s="15" t="s">
        <v>76</v>
      </c>
      <c r="F615" s="15"/>
      <c r="G615" s="10">
        <f>G616</f>
        <v>43122.4</v>
      </c>
      <c r="H615" s="10">
        <f aca="true" t="shared" si="308" ref="H615:R615">H616</f>
        <v>0</v>
      </c>
      <c r="I615" s="10">
        <f t="shared" si="308"/>
        <v>43122.4</v>
      </c>
      <c r="J615" s="10">
        <f t="shared" si="308"/>
        <v>0</v>
      </c>
      <c r="K615" s="10">
        <f t="shared" si="308"/>
        <v>43680.6</v>
      </c>
      <c r="L615" s="10">
        <f t="shared" si="308"/>
        <v>0</v>
      </c>
      <c r="M615" s="10">
        <f t="shared" si="308"/>
        <v>43680.6</v>
      </c>
      <c r="N615" s="10">
        <f t="shared" si="308"/>
        <v>0</v>
      </c>
      <c r="O615" s="10">
        <f t="shared" si="308"/>
        <v>44387.3</v>
      </c>
      <c r="P615" s="10">
        <f t="shared" si="308"/>
        <v>0</v>
      </c>
      <c r="Q615" s="10">
        <f t="shared" si="308"/>
        <v>44387.3</v>
      </c>
      <c r="R615" s="10">
        <f t="shared" si="308"/>
        <v>0</v>
      </c>
    </row>
    <row r="616" spans="1:18" ht="117" customHeight="1">
      <c r="A616" s="42" t="s">
        <v>502</v>
      </c>
      <c r="B616" s="29">
        <v>546</v>
      </c>
      <c r="C616" s="15" t="s">
        <v>129</v>
      </c>
      <c r="D616" s="15" t="s">
        <v>125</v>
      </c>
      <c r="E616" s="15" t="s">
        <v>110</v>
      </c>
      <c r="F616" s="15"/>
      <c r="G616" s="10">
        <f>G617+G621</f>
        <v>43122.4</v>
      </c>
      <c r="H616" s="10">
        <f aca="true" t="shared" si="309" ref="H616:R616">H617+H621</f>
        <v>0</v>
      </c>
      <c r="I616" s="10">
        <f t="shared" si="309"/>
        <v>43122.4</v>
      </c>
      <c r="J616" s="10">
        <f t="shared" si="309"/>
        <v>0</v>
      </c>
      <c r="K616" s="10">
        <f t="shared" si="309"/>
        <v>43680.6</v>
      </c>
      <c r="L616" s="10">
        <f t="shared" si="309"/>
        <v>0</v>
      </c>
      <c r="M616" s="10">
        <f t="shared" si="309"/>
        <v>43680.6</v>
      </c>
      <c r="N616" s="10">
        <f t="shared" si="309"/>
        <v>0</v>
      </c>
      <c r="O616" s="10">
        <f t="shared" si="309"/>
        <v>44387.3</v>
      </c>
      <c r="P616" s="10">
        <f t="shared" si="309"/>
        <v>0</v>
      </c>
      <c r="Q616" s="10">
        <f t="shared" si="309"/>
        <v>44387.3</v>
      </c>
      <c r="R616" s="10">
        <f t="shared" si="309"/>
        <v>0</v>
      </c>
    </row>
    <row r="617" spans="1:18" ht="18.75">
      <c r="A617" s="42" t="s">
        <v>393</v>
      </c>
      <c r="B617" s="29">
        <v>546</v>
      </c>
      <c r="C617" s="15" t="s">
        <v>129</v>
      </c>
      <c r="D617" s="15" t="s">
        <v>125</v>
      </c>
      <c r="E617" s="15" t="s">
        <v>394</v>
      </c>
      <c r="F617" s="15"/>
      <c r="G617" s="10">
        <f>G618+G619+G620</f>
        <v>22289.5</v>
      </c>
      <c r="H617" s="10">
        <f aca="true" t="shared" si="310" ref="H617:R617">H618+H619+H620</f>
        <v>0</v>
      </c>
      <c r="I617" s="10">
        <f t="shared" si="310"/>
        <v>22289.5</v>
      </c>
      <c r="J617" s="10">
        <f t="shared" si="310"/>
        <v>0</v>
      </c>
      <c r="K617" s="10">
        <f t="shared" si="310"/>
        <v>24231.3</v>
      </c>
      <c r="L617" s="10">
        <f t="shared" si="310"/>
        <v>0</v>
      </c>
      <c r="M617" s="10">
        <f t="shared" si="310"/>
        <v>24231.3</v>
      </c>
      <c r="N617" s="10">
        <f t="shared" si="310"/>
        <v>0</v>
      </c>
      <c r="O617" s="10">
        <f t="shared" si="310"/>
        <v>24938</v>
      </c>
      <c r="P617" s="10">
        <f t="shared" si="310"/>
        <v>0</v>
      </c>
      <c r="Q617" s="10">
        <f t="shared" si="310"/>
        <v>24938</v>
      </c>
      <c r="R617" s="10">
        <f t="shared" si="310"/>
        <v>0</v>
      </c>
    </row>
    <row r="618" spans="1:18" ht="18.75">
      <c r="A618" s="42" t="s">
        <v>675</v>
      </c>
      <c r="B618" s="29">
        <v>546</v>
      </c>
      <c r="C618" s="15" t="s">
        <v>129</v>
      </c>
      <c r="D618" s="15" t="s">
        <v>125</v>
      </c>
      <c r="E618" s="15" t="s">
        <v>394</v>
      </c>
      <c r="F618" s="15" t="s">
        <v>152</v>
      </c>
      <c r="G618" s="10">
        <f>H618+I618+J618</f>
        <v>19317.5</v>
      </c>
      <c r="H618" s="10"/>
      <c r="I618" s="10">
        <f>20517.5-1200</f>
        <v>19317.5</v>
      </c>
      <c r="J618" s="10"/>
      <c r="K618" s="10">
        <f>L618+M618+N618</f>
        <v>21259.3</v>
      </c>
      <c r="L618" s="10"/>
      <c r="M618" s="10">
        <v>21259.3</v>
      </c>
      <c r="N618" s="10"/>
      <c r="O618" s="10">
        <f>P618+Q618+R618</f>
        <v>21966</v>
      </c>
      <c r="P618" s="82"/>
      <c r="Q618" s="10">
        <v>21966</v>
      </c>
      <c r="R618" s="82"/>
    </row>
    <row r="619" spans="1:18" ht="37.5">
      <c r="A619" s="42" t="s">
        <v>92</v>
      </c>
      <c r="B619" s="29">
        <v>546</v>
      </c>
      <c r="C619" s="15" t="s">
        <v>129</v>
      </c>
      <c r="D619" s="15" t="s">
        <v>125</v>
      </c>
      <c r="E619" s="15" t="s">
        <v>394</v>
      </c>
      <c r="F619" s="15" t="s">
        <v>177</v>
      </c>
      <c r="G619" s="10">
        <v>2955.8</v>
      </c>
      <c r="H619" s="10"/>
      <c r="I619" s="10">
        <v>2955.8</v>
      </c>
      <c r="J619" s="10"/>
      <c r="K619" s="10">
        <f>L619+M619+N619</f>
        <v>2958.9</v>
      </c>
      <c r="L619" s="10"/>
      <c r="M619" s="10">
        <v>2958.9</v>
      </c>
      <c r="N619" s="10"/>
      <c r="O619" s="10">
        <f>P619+Q619+R619</f>
        <v>2958.9</v>
      </c>
      <c r="P619" s="82"/>
      <c r="Q619" s="10">
        <v>2958.9</v>
      </c>
      <c r="R619" s="82"/>
    </row>
    <row r="620" spans="1:18" ht="18.75">
      <c r="A620" s="42" t="s">
        <v>175</v>
      </c>
      <c r="B620" s="29">
        <v>546</v>
      </c>
      <c r="C620" s="15" t="s">
        <v>129</v>
      </c>
      <c r="D620" s="15" t="s">
        <v>125</v>
      </c>
      <c r="E620" s="15" t="s">
        <v>394</v>
      </c>
      <c r="F620" s="15" t="s">
        <v>176</v>
      </c>
      <c r="G620" s="10">
        <v>16.2</v>
      </c>
      <c r="H620" s="10"/>
      <c r="I620" s="10">
        <v>16.2</v>
      </c>
      <c r="J620" s="10"/>
      <c r="K620" s="10">
        <f>L620+M620+N620</f>
        <v>13.1</v>
      </c>
      <c r="L620" s="10"/>
      <c r="M620" s="10">
        <v>13.1</v>
      </c>
      <c r="N620" s="10"/>
      <c r="O620" s="10">
        <f>P620+Q620+R620</f>
        <v>13.1</v>
      </c>
      <c r="P620" s="82"/>
      <c r="Q620" s="10">
        <v>13.1</v>
      </c>
      <c r="R620" s="82"/>
    </row>
    <row r="621" spans="1:18" ht="56.25">
      <c r="A621" s="42" t="s">
        <v>455</v>
      </c>
      <c r="B621" s="29">
        <v>546</v>
      </c>
      <c r="C621" s="15" t="s">
        <v>129</v>
      </c>
      <c r="D621" s="15" t="s">
        <v>125</v>
      </c>
      <c r="E621" s="15" t="s">
        <v>458</v>
      </c>
      <c r="F621" s="15"/>
      <c r="G621" s="10">
        <f>G622</f>
        <v>20832.9</v>
      </c>
      <c r="H621" s="10">
        <f aca="true" t="shared" si="311" ref="H621:R621">H622</f>
        <v>0</v>
      </c>
      <c r="I621" s="10">
        <f t="shared" si="311"/>
        <v>20832.9</v>
      </c>
      <c r="J621" s="10">
        <f t="shared" si="311"/>
        <v>0</v>
      </c>
      <c r="K621" s="10">
        <f t="shared" si="311"/>
        <v>19449.3</v>
      </c>
      <c r="L621" s="10">
        <f t="shared" si="311"/>
        <v>0</v>
      </c>
      <c r="M621" s="10">
        <f t="shared" si="311"/>
        <v>19449.3</v>
      </c>
      <c r="N621" s="10">
        <f t="shared" si="311"/>
        <v>0</v>
      </c>
      <c r="O621" s="10">
        <f t="shared" si="311"/>
        <v>19449.3</v>
      </c>
      <c r="P621" s="10">
        <f t="shared" si="311"/>
        <v>0</v>
      </c>
      <c r="Q621" s="10">
        <f t="shared" si="311"/>
        <v>19449.3</v>
      </c>
      <c r="R621" s="10">
        <f t="shared" si="311"/>
        <v>0</v>
      </c>
    </row>
    <row r="622" spans="1:18" ht="18.75">
      <c r="A622" s="42" t="s">
        <v>675</v>
      </c>
      <c r="B622" s="29">
        <v>546</v>
      </c>
      <c r="C622" s="15" t="s">
        <v>129</v>
      </c>
      <c r="D622" s="15" t="s">
        <v>125</v>
      </c>
      <c r="E622" s="15" t="s">
        <v>458</v>
      </c>
      <c r="F622" s="15" t="s">
        <v>152</v>
      </c>
      <c r="G622" s="10">
        <v>20832.9</v>
      </c>
      <c r="H622" s="10"/>
      <c r="I622" s="10">
        <v>20832.9</v>
      </c>
      <c r="J622" s="10"/>
      <c r="K622" s="10">
        <f>L622+M622+N622</f>
        <v>19449.3</v>
      </c>
      <c r="L622" s="10"/>
      <c r="M622" s="10">
        <v>19449.3</v>
      </c>
      <c r="N622" s="10"/>
      <c r="O622" s="10">
        <f>P622+Q622+R622</f>
        <v>19449.3</v>
      </c>
      <c r="P622" s="82"/>
      <c r="Q622" s="82">
        <v>19449.3</v>
      </c>
      <c r="R622" s="82"/>
    </row>
    <row r="623" spans="1:18" ht="18.75">
      <c r="A623" s="42" t="s">
        <v>399</v>
      </c>
      <c r="B623" s="29">
        <v>546</v>
      </c>
      <c r="C623" s="15" t="s">
        <v>133</v>
      </c>
      <c r="D623" s="15" t="s">
        <v>400</v>
      </c>
      <c r="E623" s="15"/>
      <c r="F623" s="15"/>
      <c r="G623" s="10">
        <f aca="true" t="shared" si="312" ref="G623:I626">G624</f>
        <v>3013</v>
      </c>
      <c r="H623" s="10">
        <f t="shared" si="312"/>
        <v>0</v>
      </c>
      <c r="I623" s="10">
        <f t="shared" si="312"/>
        <v>3013</v>
      </c>
      <c r="J623" s="10">
        <f aca="true" t="shared" si="313" ref="J623:R623">J624</f>
        <v>0</v>
      </c>
      <c r="K623" s="10">
        <f t="shared" si="313"/>
        <v>2909.8999999999996</v>
      </c>
      <c r="L623" s="10">
        <f t="shared" si="313"/>
        <v>0</v>
      </c>
      <c r="M623" s="10">
        <f t="shared" si="313"/>
        <v>2909.8999999999996</v>
      </c>
      <c r="N623" s="10">
        <f t="shared" si="313"/>
        <v>0</v>
      </c>
      <c r="O623" s="10">
        <f t="shared" si="313"/>
        <v>2909.8999999999996</v>
      </c>
      <c r="P623" s="10">
        <f t="shared" si="313"/>
        <v>0</v>
      </c>
      <c r="Q623" s="10">
        <f t="shared" si="313"/>
        <v>2909.8999999999996</v>
      </c>
      <c r="R623" s="10">
        <f t="shared" si="313"/>
        <v>0</v>
      </c>
    </row>
    <row r="624" spans="1:18" ht="18.75">
      <c r="A624" s="42" t="s">
        <v>161</v>
      </c>
      <c r="B624" s="29">
        <v>546</v>
      </c>
      <c r="C624" s="15" t="s">
        <v>133</v>
      </c>
      <c r="D624" s="15" t="s">
        <v>121</v>
      </c>
      <c r="E624" s="15"/>
      <c r="F624" s="15"/>
      <c r="G624" s="10">
        <f t="shared" si="312"/>
        <v>3013</v>
      </c>
      <c r="H624" s="10">
        <f t="shared" si="312"/>
        <v>0</v>
      </c>
      <c r="I624" s="10">
        <f t="shared" si="312"/>
        <v>3013</v>
      </c>
      <c r="J624" s="10">
        <f aca="true" t="shared" si="314" ref="J624:R626">J625</f>
        <v>0</v>
      </c>
      <c r="K624" s="10">
        <f t="shared" si="314"/>
        <v>2909.8999999999996</v>
      </c>
      <c r="L624" s="10">
        <f t="shared" si="314"/>
        <v>0</v>
      </c>
      <c r="M624" s="10">
        <f t="shared" si="314"/>
        <v>2909.8999999999996</v>
      </c>
      <c r="N624" s="10">
        <f t="shared" si="314"/>
        <v>0</v>
      </c>
      <c r="O624" s="10">
        <f t="shared" si="314"/>
        <v>2909.8999999999996</v>
      </c>
      <c r="P624" s="10">
        <f t="shared" si="314"/>
        <v>0</v>
      </c>
      <c r="Q624" s="10">
        <f t="shared" si="314"/>
        <v>2909.8999999999996</v>
      </c>
      <c r="R624" s="10">
        <f t="shared" si="314"/>
        <v>0</v>
      </c>
    </row>
    <row r="625" spans="1:18" ht="37.5">
      <c r="A625" s="42" t="s">
        <v>626</v>
      </c>
      <c r="B625" s="29">
        <v>546</v>
      </c>
      <c r="C625" s="15" t="s">
        <v>133</v>
      </c>
      <c r="D625" s="15" t="s">
        <v>121</v>
      </c>
      <c r="E625" s="15" t="s">
        <v>263</v>
      </c>
      <c r="F625" s="15"/>
      <c r="G625" s="10">
        <f t="shared" si="312"/>
        <v>3013</v>
      </c>
      <c r="H625" s="10">
        <f t="shared" si="312"/>
        <v>0</v>
      </c>
      <c r="I625" s="10">
        <f t="shared" si="312"/>
        <v>3013</v>
      </c>
      <c r="J625" s="10">
        <f t="shared" si="314"/>
        <v>0</v>
      </c>
      <c r="K625" s="10">
        <f t="shared" si="314"/>
        <v>2909.8999999999996</v>
      </c>
      <c r="L625" s="10">
        <f t="shared" si="314"/>
        <v>0</v>
      </c>
      <c r="M625" s="10">
        <f t="shared" si="314"/>
        <v>2909.8999999999996</v>
      </c>
      <c r="N625" s="10">
        <f t="shared" si="314"/>
        <v>0</v>
      </c>
      <c r="O625" s="10">
        <f t="shared" si="314"/>
        <v>2909.8999999999996</v>
      </c>
      <c r="P625" s="10">
        <f t="shared" si="314"/>
        <v>0</v>
      </c>
      <c r="Q625" s="10">
        <f t="shared" si="314"/>
        <v>2909.8999999999996</v>
      </c>
      <c r="R625" s="10">
        <f t="shared" si="314"/>
        <v>0</v>
      </c>
    </row>
    <row r="626" spans="1:18" ht="37.5">
      <c r="A626" s="42" t="s">
        <v>223</v>
      </c>
      <c r="B626" s="29">
        <v>546</v>
      </c>
      <c r="C626" s="15" t="s">
        <v>133</v>
      </c>
      <c r="D626" s="15" t="s">
        <v>121</v>
      </c>
      <c r="E626" s="15" t="s">
        <v>370</v>
      </c>
      <c r="F626" s="15"/>
      <c r="G626" s="10">
        <f t="shared" si="312"/>
        <v>3013</v>
      </c>
      <c r="H626" s="10">
        <f t="shared" si="312"/>
        <v>0</v>
      </c>
      <c r="I626" s="10">
        <f t="shared" si="312"/>
        <v>3013</v>
      </c>
      <c r="J626" s="10">
        <f t="shared" si="314"/>
        <v>0</v>
      </c>
      <c r="K626" s="10">
        <f t="shared" si="314"/>
        <v>2909.8999999999996</v>
      </c>
      <c r="L626" s="10">
        <f t="shared" si="314"/>
        <v>0</v>
      </c>
      <c r="M626" s="10">
        <f t="shared" si="314"/>
        <v>2909.8999999999996</v>
      </c>
      <c r="N626" s="10">
        <f t="shared" si="314"/>
        <v>0</v>
      </c>
      <c r="O626" s="10">
        <f t="shared" si="314"/>
        <v>2909.8999999999996</v>
      </c>
      <c r="P626" s="10">
        <f t="shared" si="314"/>
        <v>0</v>
      </c>
      <c r="Q626" s="10">
        <f t="shared" si="314"/>
        <v>2909.8999999999996</v>
      </c>
      <c r="R626" s="10">
        <f t="shared" si="314"/>
        <v>0</v>
      </c>
    </row>
    <row r="627" spans="1:18" ht="44.25" customHeight="1">
      <c r="A627" s="42" t="s">
        <v>396</v>
      </c>
      <c r="B627" s="29">
        <v>546</v>
      </c>
      <c r="C627" s="15" t="s">
        <v>133</v>
      </c>
      <c r="D627" s="15" t="s">
        <v>121</v>
      </c>
      <c r="E627" s="15" t="s">
        <v>395</v>
      </c>
      <c r="F627" s="15"/>
      <c r="G627" s="10">
        <f>G628+G630</f>
        <v>3013</v>
      </c>
      <c r="H627" s="10">
        <f aca="true" t="shared" si="315" ref="H627:R627">H628+H630</f>
        <v>0</v>
      </c>
      <c r="I627" s="10">
        <f t="shared" si="315"/>
        <v>3013</v>
      </c>
      <c r="J627" s="10">
        <f t="shared" si="315"/>
        <v>0</v>
      </c>
      <c r="K627" s="10">
        <f t="shared" si="315"/>
        <v>2909.8999999999996</v>
      </c>
      <c r="L627" s="10">
        <f t="shared" si="315"/>
        <v>0</v>
      </c>
      <c r="M627" s="10">
        <f t="shared" si="315"/>
        <v>2909.8999999999996</v>
      </c>
      <c r="N627" s="10">
        <f t="shared" si="315"/>
        <v>0</v>
      </c>
      <c r="O627" s="10">
        <f t="shared" si="315"/>
        <v>2909.8999999999996</v>
      </c>
      <c r="P627" s="10">
        <f t="shared" si="315"/>
        <v>0</v>
      </c>
      <c r="Q627" s="10">
        <f t="shared" si="315"/>
        <v>2909.8999999999996</v>
      </c>
      <c r="R627" s="10">
        <f t="shared" si="315"/>
        <v>0</v>
      </c>
    </row>
    <row r="628" spans="1:18" ht="18.75">
      <c r="A628" s="42" t="s">
        <v>393</v>
      </c>
      <c r="B628" s="29">
        <v>546</v>
      </c>
      <c r="C628" s="15" t="s">
        <v>133</v>
      </c>
      <c r="D628" s="15" t="s">
        <v>121</v>
      </c>
      <c r="E628" s="15" t="s">
        <v>397</v>
      </c>
      <c r="F628" s="15"/>
      <c r="G628" s="10">
        <f>G629</f>
        <v>1729.6</v>
      </c>
      <c r="H628" s="10">
        <f aca="true" t="shared" si="316" ref="H628:R628">H629</f>
        <v>0</v>
      </c>
      <c r="I628" s="10">
        <f t="shared" si="316"/>
        <v>1729.6</v>
      </c>
      <c r="J628" s="10">
        <f t="shared" si="316"/>
        <v>0</v>
      </c>
      <c r="K628" s="10">
        <f t="shared" si="316"/>
        <v>1729.6</v>
      </c>
      <c r="L628" s="10">
        <f t="shared" si="316"/>
        <v>0</v>
      </c>
      <c r="M628" s="10">
        <f t="shared" si="316"/>
        <v>1729.6</v>
      </c>
      <c r="N628" s="10">
        <f t="shared" si="316"/>
        <v>0</v>
      </c>
      <c r="O628" s="10">
        <f t="shared" si="316"/>
        <v>1729.6</v>
      </c>
      <c r="P628" s="10">
        <f t="shared" si="316"/>
        <v>0</v>
      </c>
      <c r="Q628" s="10">
        <f t="shared" si="316"/>
        <v>1729.6</v>
      </c>
      <c r="R628" s="10">
        <f t="shared" si="316"/>
        <v>0</v>
      </c>
    </row>
    <row r="629" spans="1:18" ht="18.75">
      <c r="A629" s="42" t="s">
        <v>675</v>
      </c>
      <c r="B629" s="29">
        <v>546</v>
      </c>
      <c r="C629" s="15" t="s">
        <v>133</v>
      </c>
      <c r="D629" s="15" t="s">
        <v>121</v>
      </c>
      <c r="E629" s="15" t="s">
        <v>397</v>
      </c>
      <c r="F629" s="15" t="s">
        <v>152</v>
      </c>
      <c r="G629" s="10">
        <f>H629+I629+J629</f>
        <v>1729.6</v>
      </c>
      <c r="H629" s="10"/>
      <c r="I629" s="10">
        <v>1729.6</v>
      </c>
      <c r="J629" s="10"/>
      <c r="K629" s="10">
        <f>L629+M629+N629</f>
        <v>1729.6</v>
      </c>
      <c r="L629" s="10"/>
      <c r="M629" s="10">
        <v>1729.6</v>
      </c>
      <c r="N629" s="10"/>
      <c r="O629" s="10">
        <f>P629+Q629+R629</f>
        <v>1729.6</v>
      </c>
      <c r="P629" s="18"/>
      <c r="Q629" s="18">
        <v>1729.6</v>
      </c>
      <c r="R629" s="18"/>
    </row>
    <row r="630" spans="1:18" ht="56.25">
      <c r="A630" s="42" t="s">
        <v>455</v>
      </c>
      <c r="B630" s="29">
        <v>546</v>
      </c>
      <c r="C630" s="15" t="s">
        <v>133</v>
      </c>
      <c r="D630" s="15" t="s">
        <v>121</v>
      </c>
      <c r="E630" s="15" t="s">
        <v>464</v>
      </c>
      <c r="F630" s="15"/>
      <c r="G630" s="10">
        <f>G631</f>
        <v>1283.4</v>
      </c>
      <c r="H630" s="10">
        <f aca="true" t="shared" si="317" ref="H630:R630">H631</f>
        <v>0</v>
      </c>
      <c r="I630" s="10">
        <f t="shared" si="317"/>
        <v>1283.4</v>
      </c>
      <c r="J630" s="10">
        <f t="shared" si="317"/>
        <v>0</v>
      </c>
      <c r="K630" s="10">
        <f t="shared" si="317"/>
        <v>1180.3</v>
      </c>
      <c r="L630" s="10">
        <f t="shared" si="317"/>
        <v>0</v>
      </c>
      <c r="M630" s="10">
        <f t="shared" si="317"/>
        <v>1180.3</v>
      </c>
      <c r="N630" s="10">
        <f t="shared" si="317"/>
        <v>0</v>
      </c>
      <c r="O630" s="10">
        <f t="shared" si="317"/>
        <v>1180.3</v>
      </c>
      <c r="P630" s="10">
        <f t="shared" si="317"/>
        <v>0</v>
      </c>
      <c r="Q630" s="10">
        <f t="shared" si="317"/>
        <v>1180.3</v>
      </c>
      <c r="R630" s="10">
        <f t="shared" si="317"/>
        <v>0</v>
      </c>
    </row>
    <row r="631" spans="1:18" ht="18.75">
      <c r="A631" s="42" t="s">
        <v>675</v>
      </c>
      <c r="B631" s="29">
        <v>546</v>
      </c>
      <c r="C631" s="15" t="s">
        <v>133</v>
      </c>
      <c r="D631" s="15" t="s">
        <v>121</v>
      </c>
      <c r="E631" s="15" t="s">
        <v>464</v>
      </c>
      <c r="F631" s="15" t="s">
        <v>152</v>
      </c>
      <c r="G631" s="10">
        <v>1283.4</v>
      </c>
      <c r="H631" s="10"/>
      <c r="I631" s="10">
        <v>1283.4</v>
      </c>
      <c r="J631" s="10"/>
      <c r="K631" s="10">
        <f>L631+M631+N631</f>
        <v>1180.3</v>
      </c>
      <c r="L631" s="10"/>
      <c r="M631" s="10">
        <v>1180.3</v>
      </c>
      <c r="N631" s="10"/>
      <c r="O631" s="10">
        <f>P631+Q631+R631</f>
        <v>1180.3</v>
      </c>
      <c r="P631" s="18"/>
      <c r="Q631" s="18">
        <v>1180.3</v>
      </c>
      <c r="R631" s="18"/>
    </row>
    <row r="632" spans="1:18" ht="18.75">
      <c r="A632" s="42" t="s">
        <v>151</v>
      </c>
      <c r="B632" s="29">
        <v>546</v>
      </c>
      <c r="C632" s="15" t="s">
        <v>125</v>
      </c>
      <c r="D632" s="15" t="s">
        <v>400</v>
      </c>
      <c r="E632" s="15"/>
      <c r="F632" s="15"/>
      <c r="G632" s="10">
        <f>G633+G639</f>
        <v>732.3</v>
      </c>
      <c r="H632" s="10">
        <f aca="true" t="shared" si="318" ref="H632:R632">H633+H639</f>
        <v>551.5</v>
      </c>
      <c r="I632" s="10">
        <f t="shared" si="318"/>
        <v>180.8</v>
      </c>
      <c r="J632" s="10">
        <f t="shared" si="318"/>
        <v>0</v>
      </c>
      <c r="K632" s="10">
        <f t="shared" si="318"/>
        <v>953.5</v>
      </c>
      <c r="L632" s="10">
        <f t="shared" si="318"/>
        <v>551.5</v>
      </c>
      <c r="M632" s="10">
        <f t="shared" si="318"/>
        <v>402</v>
      </c>
      <c r="N632" s="10">
        <f t="shared" si="318"/>
        <v>0</v>
      </c>
      <c r="O632" s="10">
        <f t="shared" si="318"/>
        <v>953.5</v>
      </c>
      <c r="P632" s="10">
        <f t="shared" si="318"/>
        <v>551.5</v>
      </c>
      <c r="Q632" s="10">
        <f t="shared" si="318"/>
        <v>402</v>
      </c>
      <c r="R632" s="10">
        <f t="shared" si="318"/>
        <v>0</v>
      </c>
    </row>
    <row r="633" spans="1:18" ht="18.75">
      <c r="A633" s="42" t="s">
        <v>186</v>
      </c>
      <c r="B633" s="29">
        <v>546</v>
      </c>
      <c r="C633" s="15" t="s">
        <v>125</v>
      </c>
      <c r="D633" s="15" t="s">
        <v>129</v>
      </c>
      <c r="E633" s="15"/>
      <c r="F633" s="15"/>
      <c r="G633" s="10">
        <f>G634</f>
        <v>551.5</v>
      </c>
      <c r="H633" s="10">
        <f aca="true" t="shared" si="319" ref="H633:R633">H634</f>
        <v>551.5</v>
      </c>
      <c r="I633" s="10">
        <f t="shared" si="319"/>
        <v>0</v>
      </c>
      <c r="J633" s="10">
        <f t="shared" si="319"/>
        <v>0</v>
      </c>
      <c r="K633" s="10">
        <f t="shared" si="319"/>
        <v>551.5</v>
      </c>
      <c r="L633" s="10">
        <f t="shared" si="319"/>
        <v>551.5</v>
      </c>
      <c r="M633" s="10">
        <f t="shared" si="319"/>
        <v>0</v>
      </c>
      <c r="N633" s="10">
        <f t="shared" si="319"/>
        <v>0</v>
      </c>
      <c r="O633" s="10">
        <f t="shared" si="319"/>
        <v>551.5</v>
      </c>
      <c r="P633" s="10">
        <f t="shared" si="319"/>
        <v>551.5</v>
      </c>
      <c r="Q633" s="10">
        <f t="shared" si="319"/>
        <v>0</v>
      </c>
      <c r="R633" s="10">
        <f t="shared" si="319"/>
        <v>0</v>
      </c>
    </row>
    <row r="634" spans="1:18" ht="56.25">
      <c r="A634" s="42" t="s">
        <v>469</v>
      </c>
      <c r="B634" s="29">
        <v>546</v>
      </c>
      <c r="C634" s="15" t="s">
        <v>125</v>
      </c>
      <c r="D634" s="15" t="s">
        <v>129</v>
      </c>
      <c r="E634" s="15" t="s">
        <v>252</v>
      </c>
      <c r="F634" s="15"/>
      <c r="G634" s="10">
        <f>G635</f>
        <v>551.5</v>
      </c>
      <c r="H634" s="10">
        <f aca="true" t="shared" si="320" ref="H634:I637">H635</f>
        <v>551.5</v>
      </c>
      <c r="I634" s="10">
        <f t="shared" si="320"/>
        <v>0</v>
      </c>
      <c r="J634" s="10">
        <f aca="true" t="shared" si="321" ref="J634:Q637">J635</f>
        <v>0</v>
      </c>
      <c r="K634" s="10">
        <f t="shared" si="321"/>
        <v>551.5</v>
      </c>
      <c r="L634" s="10">
        <f t="shared" si="321"/>
        <v>551.5</v>
      </c>
      <c r="M634" s="10">
        <f t="shared" si="321"/>
        <v>0</v>
      </c>
      <c r="N634" s="10">
        <f t="shared" si="321"/>
        <v>0</v>
      </c>
      <c r="O634" s="10">
        <f t="shared" si="321"/>
        <v>551.5</v>
      </c>
      <c r="P634" s="10">
        <f t="shared" si="321"/>
        <v>551.5</v>
      </c>
      <c r="Q634" s="10">
        <f t="shared" si="321"/>
        <v>0</v>
      </c>
      <c r="R634" s="10">
        <f>R635</f>
        <v>0</v>
      </c>
    </row>
    <row r="635" spans="1:18" ht="55.5" customHeight="1">
      <c r="A635" s="42" t="s">
        <v>472</v>
      </c>
      <c r="B635" s="29">
        <v>546</v>
      </c>
      <c r="C635" s="15" t="s">
        <v>125</v>
      </c>
      <c r="D635" s="15" t="s">
        <v>129</v>
      </c>
      <c r="E635" s="15" t="s">
        <v>12</v>
      </c>
      <c r="F635" s="15"/>
      <c r="G635" s="10">
        <f>G636</f>
        <v>551.5</v>
      </c>
      <c r="H635" s="10">
        <f t="shared" si="320"/>
        <v>551.5</v>
      </c>
      <c r="I635" s="10">
        <f t="shared" si="320"/>
        <v>0</v>
      </c>
      <c r="J635" s="10">
        <f t="shared" si="321"/>
        <v>0</v>
      </c>
      <c r="K635" s="10">
        <f t="shared" si="321"/>
        <v>551.5</v>
      </c>
      <c r="L635" s="10">
        <f t="shared" si="321"/>
        <v>551.5</v>
      </c>
      <c r="M635" s="10">
        <f t="shared" si="321"/>
        <v>0</v>
      </c>
      <c r="N635" s="10">
        <f t="shared" si="321"/>
        <v>0</v>
      </c>
      <c r="O635" s="10">
        <f t="shared" si="321"/>
        <v>551.5</v>
      </c>
      <c r="P635" s="10">
        <f t="shared" si="321"/>
        <v>551.5</v>
      </c>
      <c r="Q635" s="10">
        <f t="shared" si="321"/>
        <v>0</v>
      </c>
      <c r="R635" s="10">
        <f>R636</f>
        <v>0</v>
      </c>
    </row>
    <row r="636" spans="1:18" ht="37.5">
      <c r="A636" s="42" t="s">
        <v>381</v>
      </c>
      <c r="B636" s="29">
        <v>546</v>
      </c>
      <c r="C636" s="15" t="s">
        <v>125</v>
      </c>
      <c r="D636" s="15" t="s">
        <v>129</v>
      </c>
      <c r="E636" s="15" t="s">
        <v>382</v>
      </c>
      <c r="F636" s="15"/>
      <c r="G636" s="10">
        <f>G637</f>
        <v>551.5</v>
      </c>
      <c r="H636" s="10">
        <f t="shared" si="320"/>
        <v>551.5</v>
      </c>
      <c r="I636" s="10">
        <f t="shared" si="320"/>
        <v>0</v>
      </c>
      <c r="J636" s="10">
        <f t="shared" si="321"/>
        <v>0</v>
      </c>
      <c r="K636" s="10">
        <f t="shared" si="321"/>
        <v>551.5</v>
      </c>
      <c r="L636" s="10">
        <f t="shared" si="321"/>
        <v>551.5</v>
      </c>
      <c r="M636" s="10">
        <f t="shared" si="321"/>
        <v>0</v>
      </c>
      <c r="N636" s="10">
        <f t="shared" si="321"/>
        <v>0</v>
      </c>
      <c r="O636" s="10">
        <f t="shared" si="321"/>
        <v>551.5</v>
      </c>
      <c r="P636" s="10">
        <f t="shared" si="321"/>
        <v>551.5</v>
      </c>
      <c r="Q636" s="10">
        <f t="shared" si="321"/>
        <v>0</v>
      </c>
      <c r="R636" s="10">
        <f>R637</f>
        <v>0</v>
      </c>
    </row>
    <row r="637" spans="1:18" ht="98.25" customHeight="1">
      <c r="A637" s="48" t="s">
        <v>421</v>
      </c>
      <c r="B637" s="29">
        <v>546</v>
      </c>
      <c r="C637" s="15" t="s">
        <v>125</v>
      </c>
      <c r="D637" s="15" t="s">
        <v>129</v>
      </c>
      <c r="E637" s="15" t="s">
        <v>383</v>
      </c>
      <c r="F637" s="15"/>
      <c r="G637" s="10">
        <f>G638</f>
        <v>551.5</v>
      </c>
      <c r="H637" s="10">
        <f t="shared" si="320"/>
        <v>551.5</v>
      </c>
      <c r="I637" s="10">
        <f t="shared" si="320"/>
        <v>0</v>
      </c>
      <c r="J637" s="10">
        <f t="shared" si="321"/>
        <v>0</v>
      </c>
      <c r="K637" s="10">
        <f t="shared" si="321"/>
        <v>551.5</v>
      </c>
      <c r="L637" s="10">
        <f t="shared" si="321"/>
        <v>551.5</v>
      </c>
      <c r="M637" s="10">
        <f t="shared" si="321"/>
        <v>0</v>
      </c>
      <c r="N637" s="10">
        <f t="shared" si="321"/>
        <v>0</v>
      </c>
      <c r="O637" s="10">
        <f t="shared" si="321"/>
        <v>551.5</v>
      </c>
      <c r="P637" s="10">
        <f t="shared" si="321"/>
        <v>551.5</v>
      </c>
      <c r="Q637" s="10">
        <f t="shared" si="321"/>
        <v>0</v>
      </c>
      <c r="R637" s="10">
        <f>R638</f>
        <v>0</v>
      </c>
    </row>
    <row r="638" spans="1:18" ht="37.5">
      <c r="A638" s="42" t="s">
        <v>92</v>
      </c>
      <c r="B638" s="29">
        <v>546</v>
      </c>
      <c r="C638" s="15" t="s">
        <v>125</v>
      </c>
      <c r="D638" s="15" t="s">
        <v>129</v>
      </c>
      <c r="E638" s="15" t="s">
        <v>383</v>
      </c>
      <c r="F638" s="15" t="s">
        <v>177</v>
      </c>
      <c r="G638" s="10">
        <f>H638+I637+J638</f>
        <v>551.5</v>
      </c>
      <c r="H638" s="10">
        <v>551.5</v>
      </c>
      <c r="I638" s="10"/>
      <c r="J638" s="10"/>
      <c r="K638" s="10">
        <f>L638+M638+N638</f>
        <v>551.5</v>
      </c>
      <c r="L638" s="10">
        <v>551.5</v>
      </c>
      <c r="M638" s="10"/>
      <c r="N638" s="10"/>
      <c r="O638" s="10">
        <f>P638+Q638+R638</f>
        <v>551.5</v>
      </c>
      <c r="P638" s="18">
        <v>551.5</v>
      </c>
      <c r="Q638" s="18"/>
      <c r="R638" s="18"/>
    </row>
    <row r="639" spans="1:18" ht="18.75">
      <c r="A639" s="42" t="s">
        <v>228</v>
      </c>
      <c r="B639" s="29">
        <v>546</v>
      </c>
      <c r="C639" s="15" t="s">
        <v>125</v>
      </c>
      <c r="D639" s="15" t="s">
        <v>125</v>
      </c>
      <c r="E639" s="15"/>
      <c r="F639" s="15"/>
      <c r="G639" s="10">
        <f>G640</f>
        <v>180.8</v>
      </c>
      <c r="H639" s="10">
        <f aca="true" t="shared" si="322" ref="H639:R639">H640</f>
        <v>0</v>
      </c>
      <c r="I639" s="10">
        <f t="shared" si="322"/>
        <v>180.8</v>
      </c>
      <c r="J639" s="10">
        <f t="shared" si="322"/>
        <v>0</v>
      </c>
      <c r="K639" s="10">
        <f t="shared" si="322"/>
        <v>402</v>
      </c>
      <c r="L639" s="10">
        <f t="shared" si="322"/>
        <v>0</v>
      </c>
      <c r="M639" s="10">
        <f t="shared" si="322"/>
        <v>402</v>
      </c>
      <c r="N639" s="10">
        <f t="shared" si="322"/>
        <v>0</v>
      </c>
      <c r="O639" s="10">
        <f t="shared" si="322"/>
        <v>402</v>
      </c>
      <c r="P639" s="10">
        <f t="shared" si="322"/>
        <v>0</v>
      </c>
      <c r="Q639" s="10">
        <f t="shared" si="322"/>
        <v>402</v>
      </c>
      <c r="R639" s="10">
        <f t="shared" si="322"/>
        <v>0</v>
      </c>
    </row>
    <row r="640" spans="1:18" ht="41.25" customHeight="1">
      <c r="A640" s="42" t="s">
        <v>510</v>
      </c>
      <c r="B640" s="29">
        <v>546</v>
      </c>
      <c r="C640" s="15" t="s">
        <v>125</v>
      </c>
      <c r="D640" s="15" t="s">
        <v>125</v>
      </c>
      <c r="E640" s="15" t="s">
        <v>275</v>
      </c>
      <c r="F640" s="15"/>
      <c r="G640" s="10">
        <f>G641</f>
        <v>180.8</v>
      </c>
      <c r="H640" s="10">
        <f aca="true" t="shared" si="323" ref="H640:R641">H641</f>
        <v>0</v>
      </c>
      <c r="I640" s="10">
        <f t="shared" si="323"/>
        <v>180.8</v>
      </c>
      <c r="J640" s="10">
        <f t="shared" si="323"/>
        <v>0</v>
      </c>
      <c r="K640" s="10">
        <f t="shared" si="323"/>
        <v>402</v>
      </c>
      <c r="L640" s="10">
        <f t="shared" si="323"/>
        <v>0</v>
      </c>
      <c r="M640" s="10">
        <f t="shared" si="323"/>
        <v>402</v>
      </c>
      <c r="N640" s="10">
        <f t="shared" si="323"/>
        <v>0</v>
      </c>
      <c r="O640" s="10">
        <f t="shared" si="323"/>
        <v>402</v>
      </c>
      <c r="P640" s="10">
        <f t="shared" si="323"/>
        <v>0</v>
      </c>
      <c r="Q640" s="10">
        <f t="shared" si="323"/>
        <v>402</v>
      </c>
      <c r="R640" s="10">
        <f t="shared" si="323"/>
        <v>0</v>
      </c>
    </row>
    <row r="641" spans="1:18" ht="37.5">
      <c r="A641" s="42" t="s">
        <v>566</v>
      </c>
      <c r="B641" s="29">
        <v>546</v>
      </c>
      <c r="C641" s="15" t="s">
        <v>125</v>
      </c>
      <c r="D641" s="15" t="s">
        <v>125</v>
      </c>
      <c r="E641" s="15" t="s">
        <v>309</v>
      </c>
      <c r="F641" s="15"/>
      <c r="G641" s="10">
        <f>G642</f>
        <v>180.8</v>
      </c>
      <c r="H641" s="10">
        <f t="shared" si="323"/>
        <v>0</v>
      </c>
      <c r="I641" s="10">
        <f t="shared" si="323"/>
        <v>180.8</v>
      </c>
      <c r="J641" s="10">
        <f t="shared" si="323"/>
        <v>0</v>
      </c>
      <c r="K641" s="10">
        <f t="shared" si="323"/>
        <v>402</v>
      </c>
      <c r="L641" s="10">
        <f t="shared" si="323"/>
        <v>0</v>
      </c>
      <c r="M641" s="10">
        <f t="shared" si="323"/>
        <v>402</v>
      </c>
      <c r="N641" s="10">
        <f t="shared" si="323"/>
        <v>0</v>
      </c>
      <c r="O641" s="10">
        <f t="shared" si="323"/>
        <v>402</v>
      </c>
      <c r="P641" s="10">
        <f t="shared" si="323"/>
        <v>0</v>
      </c>
      <c r="Q641" s="10">
        <f t="shared" si="323"/>
        <v>402</v>
      </c>
      <c r="R641" s="10">
        <f t="shared" si="323"/>
        <v>0</v>
      </c>
    </row>
    <row r="642" spans="1:18" ht="18.75">
      <c r="A642" s="42" t="s">
        <v>227</v>
      </c>
      <c r="B642" s="29">
        <v>546</v>
      </c>
      <c r="C642" s="15" t="s">
        <v>125</v>
      </c>
      <c r="D642" s="15" t="s">
        <v>125</v>
      </c>
      <c r="E642" s="29" t="s">
        <v>310</v>
      </c>
      <c r="F642" s="15"/>
      <c r="G642" s="10">
        <f>G643+G644+G645+G646</f>
        <v>180.8</v>
      </c>
      <c r="H642" s="10">
        <f aca="true" t="shared" si="324" ref="H642:R642">H643+H644+H645+H646</f>
        <v>0</v>
      </c>
      <c r="I642" s="10">
        <f t="shared" si="324"/>
        <v>180.8</v>
      </c>
      <c r="J642" s="10">
        <f t="shared" si="324"/>
        <v>0</v>
      </c>
      <c r="K642" s="10">
        <f t="shared" si="324"/>
        <v>402</v>
      </c>
      <c r="L642" s="10">
        <f t="shared" si="324"/>
        <v>0</v>
      </c>
      <c r="M642" s="10">
        <f t="shared" si="324"/>
        <v>402</v>
      </c>
      <c r="N642" s="10">
        <f t="shared" si="324"/>
        <v>0</v>
      </c>
      <c r="O642" s="10">
        <f t="shared" si="324"/>
        <v>402</v>
      </c>
      <c r="P642" s="10">
        <f t="shared" si="324"/>
        <v>0</v>
      </c>
      <c r="Q642" s="10">
        <f t="shared" si="324"/>
        <v>402</v>
      </c>
      <c r="R642" s="10">
        <f t="shared" si="324"/>
        <v>0</v>
      </c>
    </row>
    <row r="643" spans="1:18" ht="37.5">
      <c r="A643" s="42" t="s">
        <v>92</v>
      </c>
      <c r="B643" s="29">
        <v>546</v>
      </c>
      <c r="C643" s="15" t="s">
        <v>125</v>
      </c>
      <c r="D643" s="15" t="s">
        <v>125</v>
      </c>
      <c r="E643" s="29" t="s">
        <v>310</v>
      </c>
      <c r="F643" s="15" t="s">
        <v>177</v>
      </c>
      <c r="G643" s="10">
        <f>H643+I643+J643</f>
        <v>0</v>
      </c>
      <c r="H643" s="10"/>
      <c r="I643" s="10">
        <v>0</v>
      </c>
      <c r="J643" s="10"/>
      <c r="K643" s="10">
        <f>L643+M643+N643</f>
        <v>120</v>
      </c>
      <c r="L643" s="10"/>
      <c r="M643" s="10">
        <v>120</v>
      </c>
      <c r="N643" s="10"/>
      <c r="O643" s="10">
        <f>P643+Q643+R643</f>
        <v>120</v>
      </c>
      <c r="P643" s="82"/>
      <c r="Q643" s="82">
        <v>120</v>
      </c>
      <c r="R643" s="82"/>
    </row>
    <row r="644" spans="1:18" ht="37.5">
      <c r="A644" s="42" t="s">
        <v>220</v>
      </c>
      <c r="B644" s="29">
        <v>546</v>
      </c>
      <c r="C644" s="15" t="s">
        <v>125</v>
      </c>
      <c r="D644" s="15" t="s">
        <v>125</v>
      </c>
      <c r="E644" s="29" t="s">
        <v>310</v>
      </c>
      <c r="F644" s="15" t="s">
        <v>219</v>
      </c>
      <c r="G644" s="10">
        <f>H644+I644+J644</f>
        <v>152</v>
      </c>
      <c r="H644" s="10"/>
      <c r="I644" s="10">
        <f>8+144</f>
        <v>152</v>
      </c>
      <c r="J644" s="10"/>
      <c r="K644" s="10">
        <f>L644+M644+N644</f>
        <v>144</v>
      </c>
      <c r="L644" s="10"/>
      <c r="M644" s="10">
        <v>144</v>
      </c>
      <c r="N644" s="10"/>
      <c r="O644" s="10">
        <f>P644+Q644+R644</f>
        <v>144</v>
      </c>
      <c r="P644" s="82"/>
      <c r="Q644" s="82">
        <v>144</v>
      </c>
      <c r="R644" s="82"/>
    </row>
    <row r="645" spans="1:18" ht="18.75">
      <c r="A645" s="42" t="s">
        <v>313</v>
      </c>
      <c r="B645" s="29">
        <v>546</v>
      </c>
      <c r="C645" s="15" t="s">
        <v>125</v>
      </c>
      <c r="D645" s="15" t="s">
        <v>125</v>
      </c>
      <c r="E645" s="29" t="s">
        <v>310</v>
      </c>
      <c r="F645" s="15" t="s">
        <v>312</v>
      </c>
      <c r="G645" s="10">
        <f>H645+I645+J645</f>
        <v>8</v>
      </c>
      <c r="H645" s="10"/>
      <c r="I645" s="10">
        <f>102.2-94.2</f>
        <v>8</v>
      </c>
      <c r="J645" s="10"/>
      <c r="K645" s="10">
        <f>L645+M645+N645</f>
        <v>108</v>
      </c>
      <c r="L645" s="10"/>
      <c r="M645" s="10">
        <v>108</v>
      </c>
      <c r="N645" s="10"/>
      <c r="O645" s="10">
        <f>P645+Q645+R645</f>
        <v>108</v>
      </c>
      <c r="P645" s="82"/>
      <c r="Q645" s="82">
        <v>108</v>
      </c>
      <c r="R645" s="82"/>
    </row>
    <row r="646" spans="1:18" ht="18.75">
      <c r="A646" s="42" t="s">
        <v>184</v>
      </c>
      <c r="B646" s="29">
        <v>546</v>
      </c>
      <c r="C646" s="15" t="s">
        <v>125</v>
      </c>
      <c r="D646" s="15" t="s">
        <v>125</v>
      </c>
      <c r="E646" s="29" t="s">
        <v>310</v>
      </c>
      <c r="F646" s="15" t="s">
        <v>180</v>
      </c>
      <c r="G646" s="10">
        <f>H646+I646+J646</f>
        <v>20.799999999999997</v>
      </c>
      <c r="H646" s="10"/>
      <c r="I646" s="10">
        <f>35.8-15</f>
        <v>20.799999999999997</v>
      </c>
      <c r="J646" s="10"/>
      <c r="K646" s="10">
        <f>L646+M646+N646</f>
        <v>30</v>
      </c>
      <c r="L646" s="10"/>
      <c r="M646" s="10">
        <v>30</v>
      </c>
      <c r="N646" s="10"/>
      <c r="O646" s="10">
        <f>P646+Q646+R646</f>
        <v>30</v>
      </c>
      <c r="P646" s="82"/>
      <c r="Q646" s="82">
        <v>30</v>
      </c>
      <c r="R646" s="82"/>
    </row>
    <row r="647" spans="1:18" ht="18.75">
      <c r="A647" s="42" t="s">
        <v>137</v>
      </c>
      <c r="B647" s="29">
        <v>546</v>
      </c>
      <c r="C647" s="15" t="s">
        <v>126</v>
      </c>
      <c r="D647" s="15" t="s">
        <v>400</v>
      </c>
      <c r="E647" s="15"/>
      <c r="F647" s="15"/>
      <c r="G647" s="10">
        <f aca="true" t="shared" si="325" ref="G647:R647">G648+G655+G679</f>
        <v>32017.1</v>
      </c>
      <c r="H647" s="10">
        <f>H648+H655+H679</f>
        <v>29169.5</v>
      </c>
      <c r="I647" s="10">
        <f>I648+I655+I679</f>
        <v>2847.6</v>
      </c>
      <c r="J647" s="10">
        <f>J648+J655+J679</f>
        <v>0</v>
      </c>
      <c r="K647" s="10">
        <f t="shared" si="325"/>
        <v>21966.4</v>
      </c>
      <c r="L647" s="10">
        <f t="shared" si="325"/>
        <v>18869.7</v>
      </c>
      <c r="M647" s="10">
        <f t="shared" si="325"/>
        <v>3096.7</v>
      </c>
      <c r="N647" s="10">
        <f t="shared" si="325"/>
        <v>0</v>
      </c>
      <c r="O647" s="10">
        <f t="shared" si="325"/>
        <v>21897.300000000003</v>
      </c>
      <c r="P647" s="10">
        <f t="shared" si="325"/>
        <v>18821.9</v>
      </c>
      <c r="Q647" s="10">
        <f t="shared" si="325"/>
        <v>3075.4</v>
      </c>
      <c r="R647" s="10">
        <f t="shared" si="325"/>
        <v>0</v>
      </c>
    </row>
    <row r="648" spans="1:18" ht="18.75">
      <c r="A648" s="42" t="s">
        <v>141</v>
      </c>
      <c r="B648" s="29">
        <v>546</v>
      </c>
      <c r="C648" s="15" t="s">
        <v>126</v>
      </c>
      <c r="D648" s="15" t="s">
        <v>120</v>
      </c>
      <c r="E648" s="15"/>
      <c r="F648" s="15"/>
      <c r="G648" s="10">
        <f>G649</f>
        <v>1668.1000000000001</v>
      </c>
      <c r="H648" s="10">
        <f>H649</f>
        <v>0</v>
      </c>
      <c r="I648" s="10">
        <f>I649</f>
        <v>1668.1000000000001</v>
      </c>
      <c r="J648" s="10">
        <f>J649</f>
        <v>0</v>
      </c>
      <c r="K648" s="10">
        <f aca="true" t="shared" si="326" ref="K648:R648">K649</f>
        <v>1680.4</v>
      </c>
      <c r="L648" s="10">
        <f t="shared" si="326"/>
        <v>0</v>
      </c>
      <c r="M648" s="10">
        <f t="shared" si="326"/>
        <v>1680.4</v>
      </c>
      <c r="N648" s="10">
        <f t="shared" si="326"/>
        <v>0</v>
      </c>
      <c r="O648" s="10">
        <f t="shared" si="326"/>
        <v>1680.4</v>
      </c>
      <c r="P648" s="10">
        <f t="shared" si="326"/>
        <v>0</v>
      </c>
      <c r="Q648" s="10">
        <f t="shared" si="326"/>
        <v>1680.4</v>
      </c>
      <c r="R648" s="10">
        <f t="shared" si="326"/>
        <v>0</v>
      </c>
    </row>
    <row r="649" spans="1:18" ht="37.5">
      <c r="A649" s="42" t="s">
        <v>524</v>
      </c>
      <c r="B649" s="29">
        <v>546</v>
      </c>
      <c r="C649" s="15" t="s">
        <v>126</v>
      </c>
      <c r="D649" s="15" t="s">
        <v>120</v>
      </c>
      <c r="E649" s="15" t="s">
        <v>9</v>
      </c>
      <c r="F649" s="15"/>
      <c r="G649" s="10">
        <f aca="true" t="shared" si="327" ref="G649:J651">G650</f>
        <v>1668.1000000000001</v>
      </c>
      <c r="H649" s="10">
        <f t="shared" si="327"/>
        <v>0</v>
      </c>
      <c r="I649" s="10">
        <f t="shared" si="327"/>
        <v>1668.1000000000001</v>
      </c>
      <c r="J649" s="10">
        <f t="shared" si="327"/>
        <v>0</v>
      </c>
      <c r="K649" s="10">
        <f aca="true" t="shared" si="328" ref="K649:R651">K650</f>
        <v>1680.4</v>
      </c>
      <c r="L649" s="10">
        <f t="shared" si="328"/>
        <v>0</v>
      </c>
      <c r="M649" s="10">
        <f t="shared" si="328"/>
        <v>1680.4</v>
      </c>
      <c r="N649" s="10">
        <f t="shared" si="328"/>
        <v>0</v>
      </c>
      <c r="O649" s="10">
        <f t="shared" si="328"/>
        <v>1680.4</v>
      </c>
      <c r="P649" s="10">
        <f t="shared" si="328"/>
        <v>0</v>
      </c>
      <c r="Q649" s="10">
        <f t="shared" si="328"/>
        <v>1680.4</v>
      </c>
      <c r="R649" s="10">
        <f t="shared" si="328"/>
        <v>0</v>
      </c>
    </row>
    <row r="650" spans="1:18" ht="37.5">
      <c r="A650" s="42" t="s">
        <v>40</v>
      </c>
      <c r="B650" s="29">
        <v>546</v>
      </c>
      <c r="C650" s="15" t="s">
        <v>126</v>
      </c>
      <c r="D650" s="15" t="s">
        <v>120</v>
      </c>
      <c r="E650" s="15" t="s">
        <v>41</v>
      </c>
      <c r="F650" s="15"/>
      <c r="G650" s="10">
        <f t="shared" si="327"/>
        <v>1668.1000000000001</v>
      </c>
      <c r="H650" s="10">
        <f t="shared" si="327"/>
        <v>0</v>
      </c>
      <c r="I650" s="10">
        <f t="shared" si="327"/>
        <v>1668.1000000000001</v>
      </c>
      <c r="J650" s="10">
        <f t="shared" si="327"/>
        <v>0</v>
      </c>
      <c r="K650" s="10">
        <f t="shared" si="328"/>
        <v>1680.4</v>
      </c>
      <c r="L650" s="10">
        <f t="shared" si="328"/>
        <v>0</v>
      </c>
      <c r="M650" s="10">
        <f t="shared" si="328"/>
        <v>1680.4</v>
      </c>
      <c r="N650" s="10">
        <f t="shared" si="328"/>
        <v>0</v>
      </c>
      <c r="O650" s="10">
        <f t="shared" si="328"/>
        <v>1680.4</v>
      </c>
      <c r="P650" s="10">
        <f t="shared" si="328"/>
        <v>0</v>
      </c>
      <c r="Q650" s="10">
        <f t="shared" si="328"/>
        <v>1680.4</v>
      </c>
      <c r="R650" s="10">
        <f t="shared" si="328"/>
        <v>0</v>
      </c>
    </row>
    <row r="651" spans="1:18" ht="18.75">
      <c r="A651" s="42" t="s">
        <v>93</v>
      </c>
      <c r="B651" s="29">
        <v>546</v>
      </c>
      <c r="C651" s="15" t="s">
        <v>126</v>
      </c>
      <c r="D651" s="15" t="s">
        <v>120</v>
      </c>
      <c r="E651" s="15" t="s">
        <v>44</v>
      </c>
      <c r="F651" s="15"/>
      <c r="G651" s="10">
        <f t="shared" si="327"/>
        <v>1668.1000000000001</v>
      </c>
      <c r="H651" s="10">
        <f t="shared" si="327"/>
        <v>0</v>
      </c>
      <c r="I651" s="10">
        <f t="shared" si="327"/>
        <v>1668.1000000000001</v>
      </c>
      <c r="J651" s="10">
        <f t="shared" si="327"/>
        <v>0</v>
      </c>
      <c r="K651" s="10">
        <f t="shared" si="328"/>
        <v>1680.4</v>
      </c>
      <c r="L651" s="10">
        <f t="shared" si="328"/>
        <v>0</v>
      </c>
      <c r="M651" s="10">
        <f t="shared" si="328"/>
        <v>1680.4</v>
      </c>
      <c r="N651" s="10">
        <f t="shared" si="328"/>
        <v>0</v>
      </c>
      <c r="O651" s="10">
        <f t="shared" si="328"/>
        <v>1680.4</v>
      </c>
      <c r="P651" s="10">
        <f t="shared" si="328"/>
        <v>0</v>
      </c>
      <c r="Q651" s="10">
        <f t="shared" si="328"/>
        <v>1680.4</v>
      </c>
      <c r="R651" s="10">
        <f t="shared" si="328"/>
        <v>0</v>
      </c>
    </row>
    <row r="652" spans="1:18" ht="56.25">
      <c r="A652" s="42" t="s">
        <v>298</v>
      </c>
      <c r="B652" s="29">
        <v>546</v>
      </c>
      <c r="C652" s="15" t="s">
        <v>126</v>
      </c>
      <c r="D652" s="15" t="s">
        <v>120</v>
      </c>
      <c r="E652" s="15" t="s">
        <v>526</v>
      </c>
      <c r="F652" s="15"/>
      <c r="G652" s="10">
        <f>G654+G653</f>
        <v>1668.1000000000001</v>
      </c>
      <c r="H652" s="10">
        <f>H654+H653</f>
        <v>0</v>
      </c>
      <c r="I652" s="10">
        <f>I654+I653</f>
        <v>1668.1000000000001</v>
      </c>
      <c r="J652" s="10">
        <f>J654+J653</f>
        <v>0</v>
      </c>
      <c r="K652" s="10">
        <f aca="true" t="shared" si="329" ref="K652:R652">K654+K653</f>
        <v>1680.4</v>
      </c>
      <c r="L652" s="10">
        <f t="shared" si="329"/>
        <v>0</v>
      </c>
      <c r="M652" s="10">
        <f t="shared" si="329"/>
        <v>1680.4</v>
      </c>
      <c r="N652" s="10">
        <f t="shared" si="329"/>
        <v>0</v>
      </c>
      <c r="O652" s="10">
        <f t="shared" si="329"/>
        <v>1680.4</v>
      </c>
      <c r="P652" s="10">
        <f t="shared" si="329"/>
        <v>0</v>
      </c>
      <c r="Q652" s="10">
        <f t="shared" si="329"/>
        <v>1680.4</v>
      </c>
      <c r="R652" s="10">
        <f t="shared" si="329"/>
        <v>0</v>
      </c>
    </row>
    <row r="653" spans="1:18" ht="37.5">
      <c r="A653" s="42" t="s">
        <v>92</v>
      </c>
      <c r="B653" s="29">
        <v>546</v>
      </c>
      <c r="C653" s="15" t="s">
        <v>126</v>
      </c>
      <c r="D653" s="15" t="s">
        <v>120</v>
      </c>
      <c r="E653" s="15" t="s">
        <v>526</v>
      </c>
      <c r="F653" s="15" t="s">
        <v>177</v>
      </c>
      <c r="G653" s="10">
        <f>H653+I653+J653</f>
        <v>6.9</v>
      </c>
      <c r="H653" s="10"/>
      <c r="I653" s="10">
        <f>10-3.1</f>
        <v>6.9</v>
      </c>
      <c r="J653" s="10"/>
      <c r="K653" s="10">
        <f>L653+M653+N653</f>
        <v>10</v>
      </c>
      <c r="L653" s="10"/>
      <c r="M653" s="10">
        <v>10</v>
      </c>
      <c r="N653" s="10"/>
      <c r="O653" s="10">
        <f>P653+Q653+R653</f>
        <v>10</v>
      </c>
      <c r="P653" s="82"/>
      <c r="Q653" s="10">
        <v>10</v>
      </c>
      <c r="R653" s="82"/>
    </row>
    <row r="654" spans="1:18" ht="18.75">
      <c r="A654" s="42" t="s">
        <v>90</v>
      </c>
      <c r="B654" s="29">
        <v>546</v>
      </c>
      <c r="C654" s="15" t="s">
        <v>126</v>
      </c>
      <c r="D654" s="15" t="s">
        <v>120</v>
      </c>
      <c r="E654" s="15" t="s">
        <v>526</v>
      </c>
      <c r="F654" s="15" t="s">
        <v>207</v>
      </c>
      <c r="G654" s="10">
        <f>H654+I654+J654</f>
        <v>1661.2</v>
      </c>
      <c r="H654" s="10"/>
      <c r="I654" s="10">
        <f>1694.9-33.7</f>
        <v>1661.2</v>
      </c>
      <c r="J654" s="10"/>
      <c r="K654" s="10">
        <f>L654+M654+N654</f>
        <v>1670.4</v>
      </c>
      <c r="L654" s="10"/>
      <c r="M654" s="10">
        <v>1670.4</v>
      </c>
      <c r="N654" s="10"/>
      <c r="O654" s="10">
        <f>P654+Q654+R654</f>
        <v>1670.4</v>
      </c>
      <c r="P654" s="82"/>
      <c r="Q654" s="10">
        <v>1670.4</v>
      </c>
      <c r="R654" s="82"/>
    </row>
    <row r="655" spans="1:18" ht="18.75">
      <c r="A655" s="42" t="s">
        <v>138</v>
      </c>
      <c r="B655" s="29">
        <v>546</v>
      </c>
      <c r="C655" s="15" t="s">
        <v>126</v>
      </c>
      <c r="D655" s="15" t="s">
        <v>123</v>
      </c>
      <c r="E655" s="15"/>
      <c r="F655" s="15"/>
      <c r="G655" s="10">
        <f>G656+G672+G676</f>
        <v>29937.3</v>
      </c>
      <c r="H655" s="10">
        <f>H656+H672+H676</f>
        <v>29169.5</v>
      </c>
      <c r="I655" s="10">
        <f>I656+I672+I676</f>
        <v>767.8</v>
      </c>
      <c r="J655" s="10">
        <f>J656+J672+J676</f>
        <v>0</v>
      </c>
      <c r="K655" s="10">
        <f aca="true" t="shared" si="330" ref="K655:R655">K656+K672</f>
        <v>19984.5</v>
      </c>
      <c r="L655" s="10">
        <f t="shared" si="330"/>
        <v>18869.7</v>
      </c>
      <c r="M655" s="10">
        <f t="shared" si="330"/>
        <v>1114.8</v>
      </c>
      <c r="N655" s="10">
        <f t="shared" si="330"/>
        <v>0</v>
      </c>
      <c r="O655" s="10">
        <f t="shared" si="330"/>
        <v>19915.4</v>
      </c>
      <c r="P655" s="10">
        <f t="shared" si="330"/>
        <v>18821.9</v>
      </c>
      <c r="Q655" s="10">
        <f t="shared" si="330"/>
        <v>1093.5</v>
      </c>
      <c r="R655" s="10">
        <f t="shared" si="330"/>
        <v>0</v>
      </c>
    </row>
    <row r="656" spans="1:18" ht="37.5">
      <c r="A656" s="42" t="s">
        <v>524</v>
      </c>
      <c r="B656" s="29">
        <v>546</v>
      </c>
      <c r="C656" s="15" t="s">
        <v>126</v>
      </c>
      <c r="D656" s="15" t="s">
        <v>123</v>
      </c>
      <c r="E656" s="15" t="s">
        <v>9</v>
      </c>
      <c r="F656" s="15"/>
      <c r="G656" s="10">
        <f>G657</f>
        <v>26933.5</v>
      </c>
      <c r="H656" s="10">
        <f>H657</f>
        <v>26320.7</v>
      </c>
      <c r="I656" s="10">
        <f>I657</f>
        <v>612.8</v>
      </c>
      <c r="J656" s="10">
        <f>J657</f>
        <v>0</v>
      </c>
      <c r="K656" s="10">
        <f aca="true" t="shared" si="331" ref="K656:R656">K657</f>
        <v>19984.5</v>
      </c>
      <c r="L656" s="10">
        <f t="shared" si="331"/>
        <v>18869.7</v>
      </c>
      <c r="M656" s="10">
        <f t="shared" si="331"/>
        <v>1114.8</v>
      </c>
      <c r="N656" s="10">
        <f t="shared" si="331"/>
        <v>0</v>
      </c>
      <c r="O656" s="10">
        <f t="shared" si="331"/>
        <v>19915.4</v>
      </c>
      <c r="P656" s="10">
        <f t="shared" si="331"/>
        <v>18821.9</v>
      </c>
      <c r="Q656" s="10">
        <f t="shared" si="331"/>
        <v>1093.5</v>
      </c>
      <c r="R656" s="10">
        <f t="shared" si="331"/>
        <v>0</v>
      </c>
    </row>
    <row r="657" spans="1:18" ht="37.5">
      <c r="A657" s="42" t="s">
        <v>40</v>
      </c>
      <c r="B657" s="29">
        <v>546</v>
      </c>
      <c r="C657" s="15" t="s">
        <v>126</v>
      </c>
      <c r="D657" s="15" t="s">
        <v>123</v>
      </c>
      <c r="E657" s="15" t="s">
        <v>41</v>
      </c>
      <c r="F657" s="15"/>
      <c r="G657" s="10">
        <f aca="true" t="shared" si="332" ref="G657:R657">G658+G662+G669</f>
        <v>26933.5</v>
      </c>
      <c r="H657" s="10">
        <f>H658+H662+H669</f>
        <v>26320.7</v>
      </c>
      <c r="I657" s="10">
        <f>I658+I662+I669</f>
        <v>612.8</v>
      </c>
      <c r="J657" s="10">
        <f>J658+J662+J669</f>
        <v>0</v>
      </c>
      <c r="K657" s="10">
        <f t="shared" si="332"/>
        <v>19984.5</v>
      </c>
      <c r="L657" s="10">
        <f t="shared" si="332"/>
        <v>18869.7</v>
      </c>
      <c r="M657" s="10">
        <f t="shared" si="332"/>
        <v>1114.8</v>
      </c>
      <c r="N657" s="10">
        <f t="shared" si="332"/>
        <v>0</v>
      </c>
      <c r="O657" s="10">
        <f t="shared" si="332"/>
        <v>19915.4</v>
      </c>
      <c r="P657" s="10">
        <f t="shared" si="332"/>
        <v>18821.9</v>
      </c>
      <c r="Q657" s="10">
        <f t="shared" si="332"/>
        <v>1093.5</v>
      </c>
      <c r="R657" s="10">
        <f t="shared" si="332"/>
        <v>0</v>
      </c>
    </row>
    <row r="658" spans="1:18" ht="38.25" customHeight="1">
      <c r="A658" s="42" t="s">
        <v>24</v>
      </c>
      <c r="B658" s="29">
        <v>546</v>
      </c>
      <c r="C658" s="15" t="s">
        <v>126</v>
      </c>
      <c r="D658" s="15" t="s">
        <v>123</v>
      </c>
      <c r="E658" s="15" t="s">
        <v>43</v>
      </c>
      <c r="F658" s="15"/>
      <c r="G658" s="10">
        <f>G659</f>
        <v>361.8</v>
      </c>
      <c r="H658" s="10">
        <f>H659</f>
        <v>0</v>
      </c>
      <c r="I658" s="10">
        <f>I659</f>
        <v>361.8</v>
      </c>
      <c r="J658" s="10">
        <f>J659</f>
        <v>0</v>
      </c>
      <c r="K658" s="10">
        <f aca="true" t="shared" si="333" ref="K658:R658">K659</f>
        <v>349.8</v>
      </c>
      <c r="L658" s="10">
        <f t="shared" si="333"/>
        <v>0</v>
      </c>
      <c r="M658" s="10">
        <f t="shared" si="333"/>
        <v>349.8</v>
      </c>
      <c r="N658" s="10">
        <f t="shared" si="333"/>
        <v>0</v>
      </c>
      <c r="O658" s="10">
        <f t="shared" si="333"/>
        <v>349.8</v>
      </c>
      <c r="P658" s="10">
        <f t="shared" si="333"/>
        <v>0</v>
      </c>
      <c r="Q658" s="10">
        <f t="shared" si="333"/>
        <v>349.8</v>
      </c>
      <c r="R658" s="10">
        <f t="shared" si="333"/>
        <v>0</v>
      </c>
    </row>
    <row r="659" spans="1:18" ht="63" customHeight="1">
      <c r="A659" s="42" t="s">
        <v>341</v>
      </c>
      <c r="B659" s="29">
        <v>546</v>
      </c>
      <c r="C659" s="15" t="s">
        <v>126</v>
      </c>
      <c r="D659" s="15" t="s">
        <v>123</v>
      </c>
      <c r="E659" s="15" t="s">
        <v>42</v>
      </c>
      <c r="F659" s="15"/>
      <c r="G659" s="10">
        <f>G660+G661</f>
        <v>361.8</v>
      </c>
      <c r="H659" s="10">
        <f>H660+H661</f>
        <v>0</v>
      </c>
      <c r="I659" s="10">
        <f>I660+I661</f>
        <v>361.8</v>
      </c>
      <c r="J659" s="10">
        <f>J660+J661</f>
        <v>0</v>
      </c>
      <c r="K659" s="10">
        <f aca="true" t="shared" si="334" ref="K659:R659">K660+K661</f>
        <v>349.8</v>
      </c>
      <c r="L659" s="10">
        <f t="shared" si="334"/>
        <v>0</v>
      </c>
      <c r="M659" s="10">
        <f t="shared" si="334"/>
        <v>349.8</v>
      </c>
      <c r="N659" s="10">
        <f t="shared" si="334"/>
        <v>0</v>
      </c>
      <c r="O659" s="10">
        <f t="shared" si="334"/>
        <v>349.8</v>
      </c>
      <c r="P659" s="10">
        <f t="shared" si="334"/>
        <v>0</v>
      </c>
      <c r="Q659" s="10">
        <f t="shared" si="334"/>
        <v>349.8</v>
      </c>
      <c r="R659" s="10">
        <f t="shared" si="334"/>
        <v>0</v>
      </c>
    </row>
    <row r="660" spans="1:18" ht="37.5">
      <c r="A660" s="42" t="s">
        <v>92</v>
      </c>
      <c r="B660" s="29">
        <v>546</v>
      </c>
      <c r="C660" s="29">
        <v>10</v>
      </c>
      <c r="D660" s="15" t="s">
        <v>123</v>
      </c>
      <c r="E660" s="15" t="s">
        <v>42</v>
      </c>
      <c r="F660" s="15" t="s">
        <v>177</v>
      </c>
      <c r="G660" s="10">
        <f>H660+I660+J660</f>
        <v>10</v>
      </c>
      <c r="H660" s="10"/>
      <c r="I660" s="10">
        <v>10</v>
      </c>
      <c r="J660" s="10"/>
      <c r="K660" s="10">
        <f>L660+M660+N660</f>
        <v>10</v>
      </c>
      <c r="L660" s="10"/>
      <c r="M660" s="10">
        <v>10</v>
      </c>
      <c r="N660" s="10"/>
      <c r="O660" s="10">
        <f>P660+Q660+R660</f>
        <v>10</v>
      </c>
      <c r="P660" s="10"/>
      <c r="Q660" s="10">
        <v>10</v>
      </c>
      <c r="R660" s="10"/>
    </row>
    <row r="661" spans="1:18" ht="37.5">
      <c r="A661" s="42" t="s">
        <v>220</v>
      </c>
      <c r="B661" s="29">
        <v>546</v>
      </c>
      <c r="C661" s="29">
        <v>10</v>
      </c>
      <c r="D661" s="15" t="s">
        <v>123</v>
      </c>
      <c r="E661" s="15" t="s">
        <v>42</v>
      </c>
      <c r="F661" s="15" t="s">
        <v>219</v>
      </c>
      <c r="G661" s="10">
        <f>H661+I661+J661</f>
        <v>351.8</v>
      </c>
      <c r="H661" s="10"/>
      <c r="I661" s="10">
        <v>351.8</v>
      </c>
      <c r="J661" s="10"/>
      <c r="K661" s="10">
        <f>L661+M661+N661</f>
        <v>339.8</v>
      </c>
      <c r="L661" s="10"/>
      <c r="M661" s="10">
        <v>339.8</v>
      </c>
      <c r="N661" s="10"/>
      <c r="O661" s="10">
        <f>P661+Q661+R661</f>
        <v>339.8</v>
      </c>
      <c r="P661" s="10"/>
      <c r="Q661" s="10">
        <v>339.8</v>
      </c>
      <c r="R661" s="10"/>
    </row>
    <row r="662" spans="1:18" ht="18.75">
      <c r="A662" s="42" t="s">
        <v>93</v>
      </c>
      <c r="B662" s="29">
        <v>546</v>
      </c>
      <c r="C662" s="29">
        <v>10</v>
      </c>
      <c r="D662" s="15" t="s">
        <v>123</v>
      </c>
      <c r="E662" s="15" t="s">
        <v>525</v>
      </c>
      <c r="F662" s="15"/>
      <c r="G662" s="10">
        <f aca="true" t="shared" si="335" ref="G662:R662">G663+G665+G667</f>
        <v>657.3</v>
      </c>
      <c r="H662" s="10">
        <f t="shared" si="335"/>
        <v>406.3</v>
      </c>
      <c r="I662" s="10">
        <f t="shared" si="335"/>
        <v>251</v>
      </c>
      <c r="J662" s="10">
        <f t="shared" si="335"/>
        <v>0</v>
      </c>
      <c r="K662" s="10">
        <f t="shared" si="335"/>
        <v>2209.5</v>
      </c>
      <c r="L662" s="10">
        <f t="shared" si="335"/>
        <v>1444.5</v>
      </c>
      <c r="M662" s="10">
        <f t="shared" si="335"/>
        <v>765</v>
      </c>
      <c r="N662" s="10">
        <f t="shared" si="335"/>
        <v>0</v>
      </c>
      <c r="O662" s="10">
        <f t="shared" si="335"/>
        <v>2140.4</v>
      </c>
      <c r="P662" s="10">
        <f t="shared" si="335"/>
        <v>1396.7</v>
      </c>
      <c r="Q662" s="10">
        <f t="shared" si="335"/>
        <v>743.7</v>
      </c>
      <c r="R662" s="10">
        <f t="shared" si="335"/>
        <v>0</v>
      </c>
    </row>
    <row r="663" spans="1:18" ht="37.5">
      <c r="A663" s="42" t="s">
        <v>299</v>
      </c>
      <c r="B663" s="29">
        <v>546</v>
      </c>
      <c r="C663" s="29">
        <v>10</v>
      </c>
      <c r="D663" s="15" t="s">
        <v>123</v>
      </c>
      <c r="E663" s="15" t="s">
        <v>527</v>
      </c>
      <c r="F663" s="15"/>
      <c r="G663" s="10">
        <f>G664</f>
        <v>110.4</v>
      </c>
      <c r="H663" s="10">
        <f aca="true" t="shared" si="336" ref="H663:R663">H664</f>
        <v>0</v>
      </c>
      <c r="I663" s="10">
        <f t="shared" si="336"/>
        <v>110.4</v>
      </c>
      <c r="J663" s="10">
        <f t="shared" si="336"/>
        <v>0</v>
      </c>
      <c r="K663" s="10">
        <f t="shared" si="336"/>
        <v>120.2</v>
      </c>
      <c r="L663" s="10">
        <f t="shared" si="336"/>
        <v>0</v>
      </c>
      <c r="M663" s="10">
        <f t="shared" si="336"/>
        <v>120.2</v>
      </c>
      <c r="N663" s="10">
        <f t="shared" si="336"/>
        <v>0</v>
      </c>
      <c r="O663" s="10">
        <f t="shared" si="336"/>
        <v>120.2</v>
      </c>
      <c r="P663" s="10">
        <f t="shared" si="336"/>
        <v>0</v>
      </c>
      <c r="Q663" s="10">
        <f t="shared" si="336"/>
        <v>120.2</v>
      </c>
      <c r="R663" s="10">
        <f t="shared" si="336"/>
        <v>0</v>
      </c>
    </row>
    <row r="664" spans="1:18" ht="37.5">
      <c r="A664" s="42" t="s">
        <v>695</v>
      </c>
      <c r="B664" s="29">
        <v>546</v>
      </c>
      <c r="C664" s="29">
        <v>10</v>
      </c>
      <c r="D664" s="15" t="s">
        <v>123</v>
      </c>
      <c r="E664" s="15" t="s">
        <v>528</v>
      </c>
      <c r="F664" s="15" t="s">
        <v>665</v>
      </c>
      <c r="G664" s="10">
        <v>110.4</v>
      </c>
      <c r="H664" s="10"/>
      <c r="I664" s="10">
        <v>110.4</v>
      </c>
      <c r="J664" s="10"/>
      <c r="K664" s="10">
        <f>L664+M664+N664</f>
        <v>120.2</v>
      </c>
      <c r="L664" s="10"/>
      <c r="M664" s="10">
        <v>120.2</v>
      </c>
      <c r="N664" s="10"/>
      <c r="O664" s="10">
        <f>P664+Q664+R664</f>
        <v>120.2</v>
      </c>
      <c r="P664" s="82"/>
      <c r="Q664" s="82">
        <v>120.2</v>
      </c>
      <c r="R664" s="82"/>
    </row>
    <row r="665" spans="1:18" ht="18.75">
      <c r="A665" s="42" t="s">
        <v>410</v>
      </c>
      <c r="B665" s="29">
        <v>546</v>
      </c>
      <c r="C665" s="29">
        <v>10</v>
      </c>
      <c r="D665" s="15" t="s">
        <v>123</v>
      </c>
      <c r="E665" s="15" t="s">
        <v>529</v>
      </c>
      <c r="F665" s="15"/>
      <c r="G665" s="10">
        <f>G666</f>
        <v>546.9</v>
      </c>
      <c r="H665" s="10">
        <f aca="true" t="shared" si="337" ref="H665:R665">H666</f>
        <v>406.3</v>
      </c>
      <c r="I665" s="10">
        <f t="shared" si="337"/>
        <v>140.6</v>
      </c>
      <c r="J665" s="10">
        <f t="shared" si="337"/>
        <v>0</v>
      </c>
      <c r="K665" s="10">
        <f t="shared" si="337"/>
        <v>2089.3</v>
      </c>
      <c r="L665" s="10">
        <f t="shared" si="337"/>
        <v>1444.5</v>
      </c>
      <c r="M665" s="10">
        <f t="shared" si="337"/>
        <v>644.8</v>
      </c>
      <c r="N665" s="10">
        <f t="shared" si="337"/>
        <v>0</v>
      </c>
      <c r="O665" s="10">
        <f t="shared" si="337"/>
        <v>2020.2</v>
      </c>
      <c r="P665" s="10">
        <f t="shared" si="337"/>
        <v>1396.7</v>
      </c>
      <c r="Q665" s="10">
        <f t="shared" si="337"/>
        <v>623.5</v>
      </c>
      <c r="R665" s="10">
        <f t="shared" si="337"/>
        <v>0</v>
      </c>
    </row>
    <row r="666" spans="1:18" ht="37.5">
      <c r="A666" s="42" t="s">
        <v>220</v>
      </c>
      <c r="B666" s="29">
        <v>546</v>
      </c>
      <c r="C666" s="29">
        <v>10</v>
      </c>
      <c r="D666" s="15" t="s">
        <v>123</v>
      </c>
      <c r="E666" s="15" t="s">
        <v>529</v>
      </c>
      <c r="F666" s="15" t="s">
        <v>219</v>
      </c>
      <c r="G666" s="10">
        <v>546.9</v>
      </c>
      <c r="H666" s="10">
        <v>406.3</v>
      </c>
      <c r="I666" s="10">
        <v>140.6</v>
      </c>
      <c r="J666" s="10"/>
      <c r="K666" s="10">
        <f>L666+M666+N666</f>
        <v>2089.3</v>
      </c>
      <c r="L666" s="10">
        <v>1444.5</v>
      </c>
      <c r="M666" s="10">
        <v>644.8</v>
      </c>
      <c r="N666" s="10"/>
      <c r="O666" s="10">
        <f>P666+Q666+R666</f>
        <v>2020.2</v>
      </c>
      <c r="P666" s="82">
        <v>1396.7</v>
      </c>
      <c r="Q666" s="82">
        <v>623.5</v>
      </c>
      <c r="R666" s="82"/>
    </row>
    <row r="667" spans="1:18" ht="56.25">
      <c r="A667" s="42" t="s">
        <v>615</v>
      </c>
      <c r="B667" s="29">
        <v>546</v>
      </c>
      <c r="C667" s="29">
        <v>10</v>
      </c>
      <c r="D667" s="15" t="s">
        <v>123</v>
      </c>
      <c r="E667" s="15" t="s">
        <v>616</v>
      </c>
      <c r="F667" s="15"/>
      <c r="G667" s="10">
        <f>G668</f>
        <v>0</v>
      </c>
      <c r="H667" s="10">
        <f aca="true" t="shared" si="338" ref="H667:R667">H668</f>
        <v>0</v>
      </c>
      <c r="I667" s="10">
        <f t="shared" si="338"/>
        <v>0</v>
      </c>
      <c r="J667" s="10">
        <f t="shared" si="338"/>
        <v>0</v>
      </c>
      <c r="K667" s="10">
        <f t="shared" si="338"/>
        <v>0</v>
      </c>
      <c r="L667" s="10">
        <f t="shared" si="338"/>
        <v>0</v>
      </c>
      <c r="M667" s="10">
        <f t="shared" si="338"/>
        <v>0</v>
      </c>
      <c r="N667" s="10">
        <f t="shared" si="338"/>
        <v>0</v>
      </c>
      <c r="O667" s="10">
        <f t="shared" si="338"/>
        <v>0</v>
      </c>
      <c r="P667" s="10">
        <f t="shared" si="338"/>
        <v>0</v>
      </c>
      <c r="Q667" s="10">
        <f t="shared" si="338"/>
        <v>0</v>
      </c>
      <c r="R667" s="10">
        <f t="shared" si="338"/>
        <v>0</v>
      </c>
    </row>
    <row r="668" spans="1:18" ht="37.5">
      <c r="A668" s="42" t="s">
        <v>220</v>
      </c>
      <c r="B668" s="29">
        <v>546</v>
      </c>
      <c r="C668" s="29">
        <v>10</v>
      </c>
      <c r="D668" s="15" t="s">
        <v>123</v>
      </c>
      <c r="E668" s="15" t="s">
        <v>616</v>
      </c>
      <c r="F668" s="15" t="s">
        <v>219</v>
      </c>
      <c r="G668" s="10">
        <f>H668+I668+J668</f>
        <v>0</v>
      </c>
      <c r="H668" s="10"/>
      <c r="I668" s="10"/>
      <c r="J668" s="10"/>
      <c r="K668" s="10">
        <f>L668+M668+N668</f>
        <v>0</v>
      </c>
      <c r="L668" s="10"/>
      <c r="M668" s="10"/>
      <c r="N668" s="10"/>
      <c r="O668" s="10">
        <f>P668+Q668+R668</f>
        <v>0</v>
      </c>
      <c r="P668" s="18"/>
      <c r="Q668" s="18"/>
      <c r="R668" s="18"/>
    </row>
    <row r="669" spans="1:18" ht="81" customHeight="1">
      <c r="A669" s="42" t="s">
        <v>434</v>
      </c>
      <c r="B669" s="29">
        <v>546</v>
      </c>
      <c r="C669" s="29">
        <v>10</v>
      </c>
      <c r="D669" s="15" t="s">
        <v>123</v>
      </c>
      <c r="E669" s="27" t="s">
        <v>433</v>
      </c>
      <c r="F669" s="15"/>
      <c r="G669" s="10">
        <f>G670</f>
        <v>25914.4</v>
      </c>
      <c r="H669" s="10">
        <f aca="true" t="shared" si="339" ref="H669:R670">H670</f>
        <v>25914.4</v>
      </c>
      <c r="I669" s="10">
        <f t="shared" si="339"/>
        <v>0</v>
      </c>
      <c r="J669" s="10">
        <f t="shared" si="339"/>
        <v>0</v>
      </c>
      <c r="K669" s="10">
        <f t="shared" si="339"/>
        <v>17425.2</v>
      </c>
      <c r="L669" s="10">
        <f t="shared" si="339"/>
        <v>17425.2</v>
      </c>
      <c r="M669" s="10">
        <f t="shared" si="339"/>
        <v>0</v>
      </c>
      <c r="N669" s="10">
        <f t="shared" si="339"/>
        <v>0</v>
      </c>
      <c r="O669" s="10">
        <f t="shared" si="339"/>
        <v>17425.2</v>
      </c>
      <c r="P669" s="10">
        <f t="shared" si="339"/>
        <v>17425.2</v>
      </c>
      <c r="Q669" s="10">
        <f t="shared" si="339"/>
        <v>0</v>
      </c>
      <c r="R669" s="10">
        <f t="shared" si="339"/>
        <v>0</v>
      </c>
    </row>
    <row r="670" spans="1:18" ht="100.5" customHeight="1">
      <c r="A670" s="48" t="s">
        <v>435</v>
      </c>
      <c r="B670" s="29">
        <v>546</v>
      </c>
      <c r="C670" s="29">
        <v>10</v>
      </c>
      <c r="D670" s="15" t="s">
        <v>123</v>
      </c>
      <c r="E670" s="15" t="s">
        <v>431</v>
      </c>
      <c r="F670" s="15"/>
      <c r="G670" s="10">
        <f>G671</f>
        <v>25914.4</v>
      </c>
      <c r="H670" s="10">
        <f t="shared" si="339"/>
        <v>25914.4</v>
      </c>
      <c r="I670" s="10">
        <f t="shared" si="339"/>
        <v>0</v>
      </c>
      <c r="J670" s="10">
        <f t="shared" si="339"/>
        <v>0</v>
      </c>
      <c r="K670" s="10">
        <f t="shared" si="339"/>
        <v>17425.2</v>
      </c>
      <c r="L670" s="10">
        <f t="shared" si="339"/>
        <v>17425.2</v>
      </c>
      <c r="M670" s="10">
        <f t="shared" si="339"/>
        <v>0</v>
      </c>
      <c r="N670" s="10">
        <f t="shared" si="339"/>
        <v>0</v>
      </c>
      <c r="O670" s="10">
        <f t="shared" si="339"/>
        <v>17425.2</v>
      </c>
      <c r="P670" s="10">
        <f t="shared" si="339"/>
        <v>17425.2</v>
      </c>
      <c r="Q670" s="10">
        <f t="shared" si="339"/>
        <v>0</v>
      </c>
      <c r="R670" s="10">
        <f t="shared" si="339"/>
        <v>0</v>
      </c>
    </row>
    <row r="671" spans="1:18" ht="18.75">
      <c r="A671" s="42" t="s">
        <v>90</v>
      </c>
      <c r="B671" s="29">
        <v>546</v>
      </c>
      <c r="C671" s="29">
        <v>10</v>
      </c>
      <c r="D671" s="15" t="s">
        <v>123</v>
      </c>
      <c r="E671" s="15" t="s">
        <v>431</v>
      </c>
      <c r="F671" s="15" t="s">
        <v>207</v>
      </c>
      <c r="G671" s="10">
        <v>25914.4</v>
      </c>
      <c r="H671" s="10">
        <v>25914.4</v>
      </c>
      <c r="I671" s="10"/>
      <c r="J671" s="10"/>
      <c r="K671" s="10">
        <f>L671+M671+N671</f>
        <v>17425.2</v>
      </c>
      <c r="L671" s="10">
        <v>17425.2</v>
      </c>
      <c r="M671" s="10"/>
      <c r="N671" s="10"/>
      <c r="O671" s="10">
        <f>P671+Q671+R671</f>
        <v>17425.2</v>
      </c>
      <c r="P671" s="10">
        <v>17425.2</v>
      </c>
      <c r="Q671" s="82"/>
      <c r="R671" s="82"/>
    </row>
    <row r="672" spans="1:18" ht="60" customHeight="1">
      <c r="A672" s="42" t="s">
        <v>614</v>
      </c>
      <c r="B672" s="29">
        <v>546</v>
      </c>
      <c r="C672" s="15" t="s">
        <v>126</v>
      </c>
      <c r="D672" s="15" t="s">
        <v>123</v>
      </c>
      <c r="E672" s="29" t="s">
        <v>102</v>
      </c>
      <c r="F672" s="15"/>
      <c r="G672" s="10">
        <f>G673</f>
        <v>2998.8</v>
      </c>
      <c r="H672" s="10">
        <f aca="true" t="shared" si="340" ref="H672:R674">H673</f>
        <v>2848.8</v>
      </c>
      <c r="I672" s="10">
        <f t="shared" si="340"/>
        <v>150</v>
      </c>
      <c r="J672" s="10">
        <f t="shared" si="340"/>
        <v>0</v>
      </c>
      <c r="K672" s="10">
        <f t="shared" si="340"/>
        <v>0</v>
      </c>
      <c r="L672" s="10">
        <f t="shared" si="340"/>
        <v>0</v>
      </c>
      <c r="M672" s="10">
        <f t="shared" si="340"/>
        <v>0</v>
      </c>
      <c r="N672" s="10">
        <f t="shared" si="340"/>
        <v>0</v>
      </c>
      <c r="O672" s="10">
        <f t="shared" si="340"/>
        <v>0</v>
      </c>
      <c r="P672" s="10">
        <f t="shared" si="340"/>
        <v>0</v>
      </c>
      <c r="Q672" s="10">
        <f t="shared" si="340"/>
        <v>0</v>
      </c>
      <c r="R672" s="10">
        <f t="shared" si="340"/>
        <v>0</v>
      </c>
    </row>
    <row r="673" spans="1:18" ht="45.75" customHeight="1">
      <c r="A673" s="42" t="s">
        <v>554</v>
      </c>
      <c r="B673" s="29">
        <v>546</v>
      </c>
      <c r="C673" s="15" t="s">
        <v>126</v>
      </c>
      <c r="D673" s="15" t="s">
        <v>123</v>
      </c>
      <c r="E673" s="29" t="s">
        <v>103</v>
      </c>
      <c r="F673" s="15"/>
      <c r="G673" s="10">
        <f>G674</f>
        <v>2998.8</v>
      </c>
      <c r="H673" s="10">
        <f t="shared" si="340"/>
        <v>2848.8</v>
      </c>
      <c r="I673" s="10">
        <f t="shared" si="340"/>
        <v>150</v>
      </c>
      <c r="J673" s="10">
        <f t="shared" si="340"/>
        <v>0</v>
      </c>
      <c r="K673" s="10">
        <f t="shared" si="340"/>
        <v>0</v>
      </c>
      <c r="L673" s="10">
        <f t="shared" si="340"/>
        <v>0</v>
      </c>
      <c r="M673" s="10">
        <f t="shared" si="340"/>
        <v>0</v>
      </c>
      <c r="N673" s="10">
        <f t="shared" si="340"/>
        <v>0</v>
      </c>
      <c r="O673" s="10">
        <f t="shared" si="340"/>
        <v>0</v>
      </c>
      <c r="P673" s="10">
        <f t="shared" si="340"/>
        <v>0</v>
      </c>
      <c r="Q673" s="10">
        <f t="shared" si="340"/>
        <v>0</v>
      </c>
      <c r="R673" s="10">
        <f t="shared" si="340"/>
        <v>0</v>
      </c>
    </row>
    <row r="674" spans="1:18" ht="37.5">
      <c r="A674" s="42" t="s">
        <v>449</v>
      </c>
      <c r="B674" s="29">
        <v>546</v>
      </c>
      <c r="C674" s="15" t="s">
        <v>126</v>
      </c>
      <c r="D674" s="15" t="s">
        <v>123</v>
      </c>
      <c r="E674" s="29" t="s">
        <v>507</v>
      </c>
      <c r="F674" s="15"/>
      <c r="G674" s="10">
        <f>G675</f>
        <v>2998.8</v>
      </c>
      <c r="H674" s="10">
        <f t="shared" si="340"/>
        <v>2848.8</v>
      </c>
      <c r="I674" s="10">
        <f t="shared" si="340"/>
        <v>150</v>
      </c>
      <c r="J674" s="10">
        <f t="shared" si="340"/>
        <v>0</v>
      </c>
      <c r="K674" s="10">
        <f t="shared" si="340"/>
        <v>0</v>
      </c>
      <c r="L674" s="10">
        <f t="shared" si="340"/>
        <v>0</v>
      </c>
      <c r="M674" s="10">
        <f t="shared" si="340"/>
        <v>0</v>
      </c>
      <c r="N674" s="10">
        <f t="shared" si="340"/>
        <v>0</v>
      </c>
      <c r="O674" s="10">
        <f t="shared" si="340"/>
        <v>0</v>
      </c>
      <c r="P674" s="10">
        <f t="shared" si="340"/>
        <v>0</v>
      </c>
      <c r="Q674" s="10">
        <f t="shared" si="340"/>
        <v>0</v>
      </c>
      <c r="R674" s="10">
        <f t="shared" si="340"/>
        <v>0</v>
      </c>
    </row>
    <row r="675" spans="1:18" ht="37.5">
      <c r="A675" s="42" t="s">
        <v>220</v>
      </c>
      <c r="B675" s="29">
        <v>546</v>
      </c>
      <c r="C675" s="15" t="s">
        <v>126</v>
      </c>
      <c r="D675" s="15" t="s">
        <v>123</v>
      </c>
      <c r="E675" s="29" t="s">
        <v>507</v>
      </c>
      <c r="F675" s="15" t="s">
        <v>219</v>
      </c>
      <c r="G675" s="10">
        <f>H675+I675+J675</f>
        <v>2998.8</v>
      </c>
      <c r="H675" s="10">
        <v>2848.8</v>
      </c>
      <c r="I675" s="10">
        <v>150</v>
      </c>
      <c r="J675" s="10"/>
      <c r="K675" s="10">
        <f>L675+M675+N675</f>
        <v>0</v>
      </c>
      <c r="L675" s="10"/>
      <c r="M675" s="10"/>
      <c r="N675" s="10"/>
      <c r="O675" s="10">
        <f>P675+Q675+R675</f>
        <v>0</v>
      </c>
      <c r="P675" s="18"/>
      <c r="Q675" s="18"/>
      <c r="R675" s="18"/>
    </row>
    <row r="676" spans="1:18" ht="18.75">
      <c r="A676" s="42" t="s">
        <v>338</v>
      </c>
      <c r="B676" s="29">
        <v>546</v>
      </c>
      <c r="C676" s="15" t="s">
        <v>126</v>
      </c>
      <c r="D676" s="15" t="s">
        <v>123</v>
      </c>
      <c r="E676" s="29" t="s">
        <v>244</v>
      </c>
      <c r="F676" s="15"/>
      <c r="G676" s="10">
        <f>G677</f>
        <v>5</v>
      </c>
      <c r="H676" s="10">
        <f aca="true" t="shared" si="341" ref="H676:J677">H677</f>
        <v>0</v>
      </c>
      <c r="I676" s="10">
        <f t="shared" si="341"/>
        <v>5</v>
      </c>
      <c r="J676" s="10">
        <f t="shared" si="341"/>
        <v>0</v>
      </c>
      <c r="K676" s="10"/>
      <c r="L676" s="10"/>
      <c r="M676" s="10"/>
      <c r="N676" s="10"/>
      <c r="O676" s="10"/>
      <c r="P676" s="18"/>
      <c r="Q676" s="18"/>
      <c r="R676" s="18"/>
    </row>
    <row r="677" spans="1:18" ht="18.75">
      <c r="A677" s="42" t="s">
        <v>147</v>
      </c>
      <c r="B677" s="29">
        <v>546</v>
      </c>
      <c r="C677" s="15" t="s">
        <v>126</v>
      </c>
      <c r="D677" s="15" t="s">
        <v>123</v>
      </c>
      <c r="E677" s="29" t="s">
        <v>245</v>
      </c>
      <c r="F677" s="15"/>
      <c r="G677" s="10">
        <f>G678</f>
        <v>5</v>
      </c>
      <c r="H677" s="10">
        <f t="shared" si="341"/>
        <v>0</v>
      </c>
      <c r="I677" s="10">
        <f t="shared" si="341"/>
        <v>5</v>
      </c>
      <c r="J677" s="10">
        <f t="shared" si="341"/>
        <v>0</v>
      </c>
      <c r="K677" s="10"/>
      <c r="L677" s="10"/>
      <c r="M677" s="10"/>
      <c r="N677" s="10"/>
      <c r="O677" s="10"/>
      <c r="P677" s="18"/>
      <c r="Q677" s="18"/>
      <c r="R677" s="18"/>
    </row>
    <row r="678" spans="1:18" ht="18.75">
      <c r="A678" s="42" t="s">
        <v>184</v>
      </c>
      <c r="B678" s="29">
        <v>546</v>
      </c>
      <c r="C678" s="15" t="s">
        <v>126</v>
      </c>
      <c r="D678" s="15" t="s">
        <v>123</v>
      </c>
      <c r="E678" s="29" t="s">
        <v>245</v>
      </c>
      <c r="F678" s="15" t="s">
        <v>180</v>
      </c>
      <c r="G678" s="10">
        <v>5</v>
      </c>
      <c r="H678" s="10"/>
      <c r="I678" s="10">
        <v>5</v>
      </c>
      <c r="J678" s="10"/>
      <c r="K678" s="10"/>
      <c r="L678" s="10"/>
      <c r="M678" s="10"/>
      <c r="N678" s="10"/>
      <c r="O678" s="10"/>
      <c r="P678" s="18"/>
      <c r="Q678" s="18"/>
      <c r="R678" s="18"/>
    </row>
    <row r="679" spans="1:18" ht="18.75">
      <c r="A679" s="42" t="s">
        <v>444</v>
      </c>
      <c r="B679" s="29">
        <v>546</v>
      </c>
      <c r="C679" s="15" t="s">
        <v>126</v>
      </c>
      <c r="D679" s="15" t="s">
        <v>136</v>
      </c>
      <c r="E679" s="29"/>
      <c r="F679" s="15"/>
      <c r="G679" s="10">
        <f>G685+G680</f>
        <v>411.7</v>
      </c>
      <c r="H679" s="10">
        <f aca="true" t="shared" si="342" ref="H679:O679">H685+H680</f>
        <v>0</v>
      </c>
      <c r="I679" s="10">
        <f t="shared" si="342"/>
        <v>411.7</v>
      </c>
      <c r="J679" s="10">
        <f t="shared" si="342"/>
        <v>0</v>
      </c>
      <c r="K679" s="10">
        <f t="shared" si="342"/>
        <v>301.5</v>
      </c>
      <c r="L679" s="10">
        <f t="shared" si="342"/>
        <v>0</v>
      </c>
      <c r="M679" s="10">
        <f t="shared" si="342"/>
        <v>301.5</v>
      </c>
      <c r="N679" s="10">
        <f t="shared" si="342"/>
        <v>0</v>
      </c>
      <c r="O679" s="10">
        <f t="shared" si="342"/>
        <v>301.5</v>
      </c>
      <c r="P679" s="10">
        <f>P685</f>
        <v>0</v>
      </c>
      <c r="Q679" s="10">
        <f>Q685</f>
        <v>301.5</v>
      </c>
      <c r="R679" s="10">
        <f>R685</f>
        <v>0</v>
      </c>
    </row>
    <row r="680" spans="1:18" ht="37.5">
      <c r="A680" s="42" t="s">
        <v>524</v>
      </c>
      <c r="B680" s="29">
        <v>546</v>
      </c>
      <c r="C680" s="15" t="s">
        <v>126</v>
      </c>
      <c r="D680" s="15" t="s">
        <v>136</v>
      </c>
      <c r="E680" s="15" t="s">
        <v>9</v>
      </c>
      <c r="F680" s="15"/>
      <c r="G680" s="10">
        <f>G681</f>
        <v>2.1999999999999993</v>
      </c>
      <c r="H680" s="10">
        <f aca="true" t="shared" si="343" ref="H680:O683">H681</f>
        <v>0</v>
      </c>
      <c r="I680" s="10">
        <f t="shared" si="343"/>
        <v>2.1999999999999993</v>
      </c>
      <c r="J680" s="10">
        <f t="shared" si="343"/>
        <v>0</v>
      </c>
      <c r="K680" s="10">
        <f t="shared" si="343"/>
        <v>0</v>
      </c>
      <c r="L680" s="10">
        <f t="shared" si="343"/>
        <v>0</v>
      </c>
      <c r="M680" s="10">
        <f t="shared" si="343"/>
        <v>0</v>
      </c>
      <c r="N680" s="10">
        <f t="shared" si="343"/>
        <v>0</v>
      </c>
      <c r="O680" s="10">
        <f t="shared" si="343"/>
        <v>0</v>
      </c>
      <c r="P680" s="10"/>
      <c r="Q680" s="10"/>
      <c r="R680" s="10"/>
    </row>
    <row r="681" spans="1:18" ht="37.5">
      <c r="A681" s="42" t="s">
        <v>40</v>
      </c>
      <c r="B681" s="29">
        <v>546</v>
      </c>
      <c r="C681" s="15" t="s">
        <v>126</v>
      </c>
      <c r="D681" s="15" t="s">
        <v>136</v>
      </c>
      <c r="E681" s="15" t="s">
        <v>41</v>
      </c>
      <c r="F681" s="15"/>
      <c r="G681" s="10">
        <f>G682</f>
        <v>2.1999999999999993</v>
      </c>
      <c r="H681" s="10">
        <f t="shared" si="343"/>
        <v>0</v>
      </c>
      <c r="I681" s="10">
        <f t="shared" si="343"/>
        <v>2.1999999999999993</v>
      </c>
      <c r="J681" s="10">
        <f t="shared" si="343"/>
        <v>0</v>
      </c>
      <c r="K681" s="10">
        <f t="shared" si="343"/>
        <v>0</v>
      </c>
      <c r="L681" s="10">
        <f t="shared" si="343"/>
        <v>0</v>
      </c>
      <c r="M681" s="10">
        <f t="shared" si="343"/>
        <v>0</v>
      </c>
      <c r="N681" s="10">
        <f t="shared" si="343"/>
        <v>0</v>
      </c>
      <c r="O681" s="10">
        <f t="shared" si="343"/>
        <v>0</v>
      </c>
      <c r="P681" s="10"/>
      <c r="Q681" s="10"/>
      <c r="R681" s="10"/>
    </row>
    <row r="682" spans="1:18" ht="18.75">
      <c r="A682" s="42" t="s">
        <v>93</v>
      </c>
      <c r="B682" s="29">
        <v>546</v>
      </c>
      <c r="C682" s="15" t="s">
        <v>126</v>
      </c>
      <c r="D682" s="15" t="s">
        <v>136</v>
      </c>
      <c r="E682" s="15" t="s">
        <v>525</v>
      </c>
      <c r="F682" s="15"/>
      <c r="G682" s="10">
        <f>G683</f>
        <v>2.1999999999999993</v>
      </c>
      <c r="H682" s="10">
        <f t="shared" si="343"/>
        <v>0</v>
      </c>
      <c r="I682" s="10">
        <f t="shared" si="343"/>
        <v>2.1999999999999993</v>
      </c>
      <c r="J682" s="10">
        <f t="shared" si="343"/>
        <v>0</v>
      </c>
      <c r="K682" s="10">
        <f t="shared" si="343"/>
        <v>0</v>
      </c>
      <c r="L682" s="10">
        <f t="shared" si="343"/>
        <v>0</v>
      </c>
      <c r="M682" s="10">
        <f t="shared" si="343"/>
        <v>0</v>
      </c>
      <c r="N682" s="10">
        <f t="shared" si="343"/>
        <v>0</v>
      </c>
      <c r="O682" s="10">
        <f t="shared" si="343"/>
        <v>0</v>
      </c>
      <c r="P682" s="10"/>
      <c r="Q682" s="10"/>
      <c r="R682" s="10"/>
    </row>
    <row r="683" spans="1:18" ht="56.25">
      <c r="A683" s="42" t="s">
        <v>298</v>
      </c>
      <c r="B683" s="29">
        <v>546</v>
      </c>
      <c r="C683" s="15" t="s">
        <v>126</v>
      </c>
      <c r="D683" s="15" t="s">
        <v>136</v>
      </c>
      <c r="E683" s="15" t="s">
        <v>666</v>
      </c>
      <c r="F683" s="15"/>
      <c r="G683" s="10">
        <f>G684</f>
        <v>2.1999999999999993</v>
      </c>
      <c r="H683" s="10">
        <f t="shared" si="343"/>
        <v>0</v>
      </c>
      <c r="I683" s="10">
        <f t="shared" si="343"/>
        <v>2.1999999999999993</v>
      </c>
      <c r="J683" s="10">
        <f t="shared" si="343"/>
        <v>0</v>
      </c>
      <c r="K683" s="10">
        <f t="shared" si="343"/>
        <v>0</v>
      </c>
      <c r="L683" s="10">
        <f t="shared" si="343"/>
        <v>0</v>
      </c>
      <c r="M683" s="10">
        <f t="shared" si="343"/>
        <v>0</v>
      </c>
      <c r="N683" s="10">
        <f t="shared" si="343"/>
        <v>0</v>
      </c>
      <c r="O683" s="10">
        <f t="shared" si="343"/>
        <v>0</v>
      </c>
      <c r="P683" s="10"/>
      <c r="Q683" s="10"/>
      <c r="R683" s="10"/>
    </row>
    <row r="684" spans="1:18" ht="18.75">
      <c r="A684" s="42" t="s">
        <v>668</v>
      </c>
      <c r="B684" s="29">
        <v>546</v>
      </c>
      <c r="C684" s="15" t="s">
        <v>126</v>
      </c>
      <c r="D684" s="15" t="s">
        <v>136</v>
      </c>
      <c r="E684" s="15" t="s">
        <v>666</v>
      </c>
      <c r="F684" s="15" t="s">
        <v>667</v>
      </c>
      <c r="G684" s="10">
        <f>H684+I684+J684</f>
        <v>2.1999999999999993</v>
      </c>
      <c r="H684" s="10"/>
      <c r="I684" s="10">
        <f>20.7-18.5</f>
        <v>2.1999999999999993</v>
      </c>
      <c r="J684" s="10"/>
      <c r="K684" s="10">
        <v>0</v>
      </c>
      <c r="L684" s="10"/>
      <c r="M684" s="10"/>
      <c r="N684" s="10"/>
      <c r="O684" s="10">
        <v>0</v>
      </c>
      <c r="P684" s="10"/>
      <c r="Q684" s="10"/>
      <c r="R684" s="10"/>
    </row>
    <row r="685" spans="1:18" ht="56.25">
      <c r="A685" s="42" t="s">
        <v>550</v>
      </c>
      <c r="B685" s="29">
        <v>546</v>
      </c>
      <c r="C685" s="15" t="s">
        <v>126</v>
      </c>
      <c r="D685" s="15" t="s">
        <v>136</v>
      </c>
      <c r="E685" s="15" t="s">
        <v>548</v>
      </c>
      <c r="F685" s="15"/>
      <c r="G685" s="10">
        <f>G686</f>
        <v>409.5</v>
      </c>
      <c r="H685" s="10">
        <f aca="true" t="shared" si="344" ref="H685:R687">H686</f>
        <v>0</v>
      </c>
      <c r="I685" s="10">
        <f t="shared" si="344"/>
        <v>409.5</v>
      </c>
      <c r="J685" s="10">
        <f t="shared" si="344"/>
        <v>0</v>
      </c>
      <c r="K685" s="10">
        <f t="shared" si="344"/>
        <v>301.5</v>
      </c>
      <c r="L685" s="10">
        <f t="shared" si="344"/>
        <v>0</v>
      </c>
      <c r="M685" s="10">
        <f t="shared" si="344"/>
        <v>301.5</v>
      </c>
      <c r="N685" s="10">
        <f t="shared" si="344"/>
        <v>0</v>
      </c>
      <c r="O685" s="10">
        <f t="shared" si="344"/>
        <v>301.5</v>
      </c>
      <c r="P685" s="10">
        <f t="shared" si="344"/>
        <v>0</v>
      </c>
      <c r="Q685" s="10">
        <f t="shared" si="344"/>
        <v>301.5</v>
      </c>
      <c r="R685" s="10">
        <f t="shared" si="344"/>
        <v>0</v>
      </c>
    </row>
    <row r="686" spans="1:18" ht="18.75">
      <c r="A686" s="42" t="s">
        <v>549</v>
      </c>
      <c r="B686" s="29">
        <v>546</v>
      </c>
      <c r="C686" s="15" t="s">
        <v>126</v>
      </c>
      <c r="D686" s="15" t="s">
        <v>136</v>
      </c>
      <c r="E686" s="15" t="s">
        <v>552</v>
      </c>
      <c r="F686" s="15"/>
      <c r="G686" s="10">
        <f>G687</f>
        <v>409.5</v>
      </c>
      <c r="H686" s="10">
        <f t="shared" si="344"/>
        <v>0</v>
      </c>
      <c r="I686" s="10">
        <f t="shared" si="344"/>
        <v>409.5</v>
      </c>
      <c r="J686" s="10">
        <f t="shared" si="344"/>
        <v>0</v>
      </c>
      <c r="K686" s="10">
        <f t="shared" si="344"/>
        <v>301.5</v>
      </c>
      <c r="L686" s="10">
        <f t="shared" si="344"/>
        <v>0</v>
      </c>
      <c r="M686" s="10">
        <f t="shared" si="344"/>
        <v>301.5</v>
      </c>
      <c r="N686" s="10">
        <f t="shared" si="344"/>
        <v>0</v>
      </c>
      <c r="O686" s="10">
        <f t="shared" si="344"/>
        <v>301.5</v>
      </c>
      <c r="P686" s="10">
        <f t="shared" si="344"/>
        <v>0</v>
      </c>
      <c r="Q686" s="10">
        <f t="shared" si="344"/>
        <v>301.5</v>
      </c>
      <c r="R686" s="10">
        <f t="shared" si="344"/>
        <v>0</v>
      </c>
    </row>
    <row r="687" spans="1:18" ht="37.5">
      <c r="A687" s="42" t="s">
        <v>557</v>
      </c>
      <c r="B687" s="29">
        <v>546</v>
      </c>
      <c r="C687" s="15" t="s">
        <v>126</v>
      </c>
      <c r="D687" s="15" t="s">
        <v>136</v>
      </c>
      <c r="E687" s="15" t="s">
        <v>555</v>
      </c>
      <c r="F687" s="15"/>
      <c r="G687" s="10">
        <f>G688</f>
        <v>409.5</v>
      </c>
      <c r="H687" s="10">
        <f t="shared" si="344"/>
        <v>0</v>
      </c>
      <c r="I687" s="10">
        <f t="shared" si="344"/>
        <v>409.5</v>
      </c>
      <c r="J687" s="10">
        <f t="shared" si="344"/>
        <v>0</v>
      </c>
      <c r="K687" s="10">
        <f t="shared" si="344"/>
        <v>301.5</v>
      </c>
      <c r="L687" s="10">
        <f t="shared" si="344"/>
        <v>0</v>
      </c>
      <c r="M687" s="10">
        <f t="shared" si="344"/>
        <v>301.5</v>
      </c>
      <c r="N687" s="10">
        <f t="shared" si="344"/>
        <v>0</v>
      </c>
      <c r="O687" s="10">
        <f t="shared" si="344"/>
        <v>301.5</v>
      </c>
      <c r="P687" s="10">
        <f t="shared" si="344"/>
        <v>0</v>
      </c>
      <c r="Q687" s="10">
        <f t="shared" si="344"/>
        <v>301.5</v>
      </c>
      <c r="R687" s="10">
        <f t="shared" si="344"/>
        <v>0</v>
      </c>
    </row>
    <row r="688" spans="1:18" ht="37.5">
      <c r="A688" s="42" t="s">
        <v>91</v>
      </c>
      <c r="B688" s="29">
        <v>546</v>
      </c>
      <c r="C688" s="15" t="s">
        <v>126</v>
      </c>
      <c r="D688" s="15" t="s">
        <v>136</v>
      </c>
      <c r="E688" s="15" t="s">
        <v>555</v>
      </c>
      <c r="F688" s="15" t="s">
        <v>187</v>
      </c>
      <c r="G688" s="10">
        <f>H688+I688+J688</f>
        <v>409.5</v>
      </c>
      <c r="H688" s="10"/>
      <c r="I688" s="10">
        <v>409.5</v>
      </c>
      <c r="J688" s="10"/>
      <c r="K688" s="10">
        <f>L688+M688+N688</f>
        <v>301.5</v>
      </c>
      <c r="L688" s="10"/>
      <c r="M688" s="10">
        <v>301.5</v>
      </c>
      <c r="N688" s="10"/>
      <c r="O688" s="10">
        <f>P688+Q688+R688</f>
        <v>301.5</v>
      </c>
      <c r="P688" s="10"/>
      <c r="Q688" s="10">
        <v>301.5</v>
      </c>
      <c r="R688" s="10"/>
    </row>
    <row r="689" spans="1:18" ht="18.75">
      <c r="A689" s="42" t="s">
        <v>159</v>
      </c>
      <c r="B689" s="29">
        <v>546</v>
      </c>
      <c r="C689" s="15" t="s">
        <v>142</v>
      </c>
      <c r="D689" s="15" t="s">
        <v>400</v>
      </c>
      <c r="E689" s="15"/>
      <c r="F689" s="15"/>
      <c r="G689" s="10">
        <f>G690</f>
        <v>7096.300000000001</v>
      </c>
      <c r="H689" s="10">
        <f aca="true" t="shared" si="345" ref="H689:J690">H690</f>
        <v>300</v>
      </c>
      <c r="I689" s="10">
        <f t="shared" si="345"/>
        <v>6418.799999999999</v>
      </c>
      <c r="J689" s="10">
        <f t="shared" si="345"/>
        <v>377.5</v>
      </c>
      <c r="K689" s="10">
        <f aca="true" t="shared" si="346" ref="K689:R689">K690</f>
        <v>6433.1</v>
      </c>
      <c r="L689" s="10">
        <f t="shared" si="346"/>
        <v>0</v>
      </c>
      <c r="M689" s="10">
        <f t="shared" si="346"/>
        <v>6055.6</v>
      </c>
      <c r="N689" s="10">
        <f t="shared" si="346"/>
        <v>377.5</v>
      </c>
      <c r="O689" s="10">
        <f t="shared" si="346"/>
        <v>6517.6</v>
      </c>
      <c r="P689" s="10">
        <f t="shared" si="346"/>
        <v>0</v>
      </c>
      <c r="Q689" s="10">
        <f t="shared" si="346"/>
        <v>6140.1</v>
      </c>
      <c r="R689" s="10">
        <f t="shared" si="346"/>
        <v>377.5</v>
      </c>
    </row>
    <row r="690" spans="1:18" ht="18.75">
      <c r="A690" s="42" t="s">
        <v>160</v>
      </c>
      <c r="B690" s="29">
        <v>546</v>
      </c>
      <c r="C690" s="15" t="s">
        <v>142</v>
      </c>
      <c r="D690" s="15" t="s">
        <v>124</v>
      </c>
      <c r="E690" s="15"/>
      <c r="F690" s="15"/>
      <c r="G690" s="10">
        <f>G691</f>
        <v>7096.300000000001</v>
      </c>
      <c r="H690" s="10">
        <f t="shared" si="345"/>
        <v>300</v>
      </c>
      <c r="I690" s="10">
        <f t="shared" si="345"/>
        <v>6418.799999999999</v>
      </c>
      <c r="J690" s="10">
        <f t="shared" si="345"/>
        <v>377.5</v>
      </c>
      <c r="K690" s="10">
        <f aca="true" t="shared" si="347" ref="K690:R690">K691</f>
        <v>6433.1</v>
      </c>
      <c r="L690" s="10">
        <f t="shared" si="347"/>
        <v>0</v>
      </c>
      <c r="M690" s="10">
        <f t="shared" si="347"/>
        <v>6055.6</v>
      </c>
      <c r="N690" s="10">
        <f t="shared" si="347"/>
        <v>377.5</v>
      </c>
      <c r="O690" s="10">
        <f t="shared" si="347"/>
        <v>6517.6</v>
      </c>
      <c r="P690" s="10">
        <f t="shared" si="347"/>
        <v>0</v>
      </c>
      <c r="Q690" s="10">
        <f t="shared" si="347"/>
        <v>6140.1</v>
      </c>
      <c r="R690" s="10">
        <f t="shared" si="347"/>
        <v>377.5</v>
      </c>
    </row>
    <row r="691" spans="1:18" ht="45" customHeight="1">
      <c r="A691" s="42" t="s">
        <v>474</v>
      </c>
      <c r="B691" s="29">
        <v>546</v>
      </c>
      <c r="C691" s="15" t="s">
        <v>142</v>
      </c>
      <c r="D691" s="15" t="s">
        <v>124</v>
      </c>
      <c r="E691" s="15" t="s">
        <v>293</v>
      </c>
      <c r="F691" s="15"/>
      <c r="G691" s="10">
        <f>G692+G708+G713+G716+G703</f>
        <v>7096.300000000001</v>
      </c>
      <c r="H691" s="10">
        <f>H692+H708+H713+H716+H703</f>
        <v>300</v>
      </c>
      <c r="I691" s="10">
        <f>I692+I708+I713+I716+I703</f>
        <v>6418.799999999999</v>
      </c>
      <c r="J691" s="10">
        <f>J692+J708+J713+J716+J703</f>
        <v>377.5</v>
      </c>
      <c r="K691" s="10">
        <f aca="true" t="shared" si="348" ref="K691:R691">K692+K708+K713+K716+K703</f>
        <v>6433.1</v>
      </c>
      <c r="L691" s="10">
        <f t="shared" si="348"/>
        <v>0</v>
      </c>
      <c r="M691" s="10">
        <f t="shared" si="348"/>
        <v>6055.6</v>
      </c>
      <c r="N691" s="10">
        <f t="shared" si="348"/>
        <v>377.5</v>
      </c>
      <c r="O691" s="10">
        <f t="shared" si="348"/>
        <v>6517.6</v>
      </c>
      <c r="P691" s="10">
        <f t="shared" si="348"/>
        <v>0</v>
      </c>
      <c r="Q691" s="10">
        <f t="shared" si="348"/>
        <v>6140.1</v>
      </c>
      <c r="R691" s="10">
        <f t="shared" si="348"/>
        <v>377.5</v>
      </c>
    </row>
    <row r="692" spans="1:18" ht="18.75">
      <c r="A692" s="42" t="s">
        <v>0</v>
      </c>
      <c r="B692" s="29">
        <v>546</v>
      </c>
      <c r="C692" s="15" t="s">
        <v>142</v>
      </c>
      <c r="D692" s="15" t="s">
        <v>124</v>
      </c>
      <c r="E692" s="15" t="s">
        <v>1</v>
      </c>
      <c r="F692" s="15"/>
      <c r="G692" s="10">
        <f>G693+G695+G697+G699+G701</f>
        <v>6455.900000000001</v>
      </c>
      <c r="H692" s="10">
        <f>H693+H695+H697+H699+H701</f>
        <v>300</v>
      </c>
      <c r="I692" s="10">
        <f>I693+I695+I697+I699+I701</f>
        <v>6043.099999999999</v>
      </c>
      <c r="J692" s="10">
        <f>J693+J695+J697+J699+J701</f>
        <v>112.8</v>
      </c>
      <c r="K692" s="10">
        <f aca="true" t="shared" si="349" ref="K692:R692">K693+K695+K697+K699+K701</f>
        <v>5923.5</v>
      </c>
      <c r="L692" s="10">
        <f t="shared" si="349"/>
        <v>0</v>
      </c>
      <c r="M692" s="10">
        <f t="shared" si="349"/>
        <v>5783.5</v>
      </c>
      <c r="N692" s="10">
        <f t="shared" si="349"/>
        <v>140</v>
      </c>
      <c r="O692" s="10">
        <f t="shared" si="349"/>
        <v>6008</v>
      </c>
      <c r="P692" s="10">
        <f t="shared" si="349"/>
        <v>0</v>
      </c>
      <c r="Q692" s="10">
        <f t="shared" si="349"/>
        <v>5868</v>
      </c>
      <c r="R692" s="10">
        <f t="shared" si="349"/>
        <v>140</v>
      </c>
    </row>
    <row r="693" spans="1:18" ht="37.5">
      <c r="A693" s="42" t="s">
        <v>358</v>
      </c>
      <c r="B693" s="29">
        <v>546</v>
      </c>
      <c r="C693" s="15" t="s">
        <v>142</v>
      </c>
      <c r="D693" s="15" t="s">
        <v>124</v>
      </c>
      <c r="E693" s="15" t="s">
        <v>3</v>
      </c>
      <c r="F693" s="15"/>
      <c r="G693" s="10">
        <f>G694</f>
        <v>4664.4</v>
      </c>
      <c r="H693" s="10">
        <f>H694</f>
        <v>0</v>
      </c>
      <c r="I693" s="10">
        <f>I694</f>
        <v>4664.4</v>
      </c>
      <c r="J693" s="10">
        <f>J694</f>
        <v>0</v>
      </c>
      <c r="K693" s="10">
        <f aca="true" t="shared" si="350" ref="K693:R693">K694</f>
        <v>4595.7</v>
      </c>
      <c r="L693" s="10">
        <f t="shared" si="350"/>
        <v>0</v>
      </c>
      <c r="M693" s="10">
        <f t="shared" si="350"/>
        <v>4595.7</v>
      </c>
      <c r="N693" s="10">
        <f t="shared" si="350"/>
        <v>0</v>
      </c>
      <c r="O693" s="10">
        <f t="shared" si="350"/>
        <v>4680.2</v>
      </c>
      <c r="P693" s="10">
        <f t="shared" si="350"/>
        <v>0</v>
      </c>
      <c r="Q693" s="10">
        <f t="shared" si="350"/>
        <v>4680.2</v>
      </c>
      <c r="R693" s="10">
        <f t="shared" si="350"/>
        <v>0</v>
      </c>
    </row>
    <row r="694" spans="1:18" ht="18.75">
      <c r="A694" s="42" t="s">
        <v>190</v>
      </c>
      <c r="B694" s="29">
        <v>546</v>
      </c>
      <c r="C694" s="15" t="s">
        <v>142</v>
      </c>
      <c r="D694" s="15" t="s">
        <v>124</v>
      </c>
      <c r="E694" s="15" t="s">
        <v>3</v>
      </c>
      <c r="F694" s="15" t="s">
        <v>189</v>
      </c>
      <c r="G694" s="10">
        <f>4760.4-96</f>
        <v>4664.4</v>
      </c>
      <c r="H694" s="10"/>
      <c r="I694" s="10">
        <v>4664.4</v>
      </c>
      <c r="J694" s="10"/>
      <c r="K694" s="10">
        <f>L694+M694+N694</f>
        <v>4595.7</v>
      </c>
      <c r="L694" s="10"/>
      <c r="M694" s="10">
        <v>4595.7</v>
      </c>
      <c r="N694" s="10"/>
      <c r="O694" s="10">
        <f>P694+Q694+R694</f>
        <v>4680.2</v>
      </c>
      <c r="P694" s="82"/>
      <c r="Q694" s="82">
        <v>4680.2</v>
      </c>
      <c r="R694" s="82"/>
    </row>
    <row r="695" spans="1:18" ht="18.75">
      <c r="A695" s="42" t="s">
        <v>475</v>
      </c>
      <c r="B695" s="29">
        <v>546</v>
      </c>
      <c r="C695" s="15" t="s">
        <v>142</v>
      </c>
      <c r="D695" s="15" t="s">
        <v>124</v>
      </c>
      <c r="E695" s="15" t="s">
        <v>2</v>
      </c>
      <c r="F695" s="15"/>
      <c r="G695" s="10">
        <f>G696</f>
        <v>66</v>
      </c>
      <c r="H695" s="10">
        <f aca="true" t="shared" si="351" ref="H695:R695">H696</f>
        <v>0</v>
      </c>
      <c r="I695" s="10">
        <f t="shared" si="351"/>
        <v>66</v>
      </c>
      <c r="J695" s="10">
        <f t="shared" si="351"/>
        <v>0</v>
      </c>
      <c r="K695" s="10">
        <f t="shared" si="351"/>
        <v>60</v>
      </c>
      <c r="L695" s="10">
        <f t="shared" si="351"/>
        <v>0</v>
      </c>
      <c r="M695" s="10">
        <f t="shared" si="351"/>
        <v>60</v>
      </c>
      <c r="N695" s="10">
        <f t="shared" si="351"/>
        <v>0</v>
      </c>
      <c r="O695" s="10">
        <f t="shared" si="351"/>
        <v>60</v>
      </c>
      <c r="P695" s="10">
        <f t="shared" si="351"/>
        <v>0</v>
      </c>
      <c r="Q695" s="10">
        <f t="shared" si="351"/>
        <v>60</v>
      </c>
      <c r="R695" s="10">
        <f t="shared" si="351"/>
        <v>0</v>
      </c>
    </row>
    <row r="696" spans="1:18" ht="18.75">
      <c r="A696" s="42" t="s">
        <v>190</v>
      </c>
      <c r="B696" s="29">
        <v>546</v>
      </c>
      <c r="C696" s="15" t="s">
        <v>142</v>
      </c>
      <c r="D696" s="15" t="s">
        <v>124</v>
      </c>
      <c r="E696" s="15" t="s">
        <v>2</v>
      </c>
      <c r="F696" s="15" t="s">
        <v>189</v>
      </c>
      <c r="G696" s="10">
        <f>H696+I696+J696</f>
        <v>66</v>
      </c>
      <c r="H696" s="10"/>
      <c r="I696" s="132">
        <v>66</v>
      </c>
      <c r="J696" s="10"/>
      <c r="K696" s="10">
        <f>L696+M696+N696</f>
        <v>60</v>
      </c>
      <c r="L696" s="10"/>
      <c r="M696" s="10">
        <v>60</v>
      </c>
      <c r="N696" s="10"/>
      <c r="O696" s="10">
        <f>P696+Q696+R696</f>
        <v>60</v>
      </c>
      <c r="P696" s="18"/>
      <c r="Q696" s="18">
        <v>60</v>
      </c>
      <c r="R696" s="18"/>
    </row>
    <row r="697" spans="1:18" ht="82.5" customHeight="1">
      <c r="A697" s="42" t="s">
        <v>340</v>
      </c>
      <c r="B697" s="29">
        <v>546</v>
      </c>
      <c r="C697" s="15" t="s">
        <v>142</v>
      </c>
      <c r="D697" s="15" t="s">
        <v>124</v>
      </c>
      <c r="E697" s="15" t="s">
        <v>82</v>
      </c>
      <c r="F697" s="15"/>
      <c r="G697" s="10">
        <f>G698</f>
        <v>112.8</v>
      </c>
      <c r="H697" s="10">
        <f aca="true" t="shared" si="352" ref="H697:R697">H698</f>
        <v>0</v>
      </c>
      <c r="I697" s="10">
        <f t="shared" si="352"/>
        <v>0</v>
      </c>
      <c r="J697" s="10">
        <f t="shared" si="352"/>
        <v>112.8</v>
      </c>
      <c r="K697" s="10">
        <f t="shared" si="352"/>
        <v>140</v>
      </c>
      <c r="L697" s="10">
        <f t="shared" si="352"/>
        <v>0</v>
      </c>
      <c r="M697" s="10">
        <f t="shared" si="352"/>
        <v>0</v>
      </c>
      <c r="N697" s="10">
        <f t="shared" si="352"/>
        <v>140</v>
      </c>
      <c r="O697" s="10">
        <f t="shared" si="352"/>
        <v>140</v>
      </c>
      <c r="P697" s="10">
        <f t="shared" si="352"/>
        <v>0</v>
      </c>
      <c r="Q697" s="10">
        <f t="shared" si="352"/>
        <v>0</v>
      </c>
      <c r="R697" s="10">
        <f t="shared" si="352"/>
        <v>140</v>
      </c>
    </row>
    <row r="698" spans="1:18" ht="18.75">
      <c r="A698" s="42" t="s">
        <v>190</v>
      </c>
      <c r="B698" s="29">
        <v>546</v>
      </c>
      <c r="C698" s="15" t="s">
        <v>142</v>
      </c>
      <c r="D698" s="15" t="s">
        <v>124</v>
      </c>
      <c r="E698" s="15" t="s">
        <v>82</v>
      </c>
      <c r="F698" s="15" t="s">
        <v>189</v>
      </c>
      <c r="G698" s="10">
        <f>H698+I698+J698</f>
        <v>112.8</v>
      </c>
      <c r="H698" s="10"/>
      <c r="I698" s="10"/>
      <c r="J698" s="132">
        <v>112.8</v>
      </c>
      <c r="K698" s="10">
        <f>L698+M698+N698</f>
        <v>140</v>
      </c>
      <c r="L698" s="10"/>
      <c r="M698" s="10"/>
      <c r="N698" s="10">
        <v>140</v>
      </c>
      <c r="O698" s="10">
        <f>P698+Q698+R698</f>
        <v>140</v>
      </c>
      <c r="P698" s="10"/>
      <c r="Q698" s="10"/>
      <c r="R698" s="10">
        <v>140</v>
      </c>
    </row>
    <row r="699" spans="1:18" ht="56.25">
      <c r="A699" s="42" t="s">
        <v>455</v>
      </c>
      <c r="B699" s="29">
        <v>546</v>
      </c>
      <c r="C699" s="15" t="s">
        <v>142</v>
      </c>
      <c r="D699" s="15" t="s">
        <v>124</v>
      </c>
      <c r="E699" s="15" t="s">
        <v>465</v>
      </c>
      <c r="F699" s="15"/>
      <c r="G699" s="10">
        <f>G700</f>
        <v>1279.4</v>
      </c>
      <c r="H699" s="10">
        <f aca="true" t="shared" si="353" ref="H699:R699">H700</f>
        <v>0</v>
      </c>
      <c r="I699" s="10">
        <f t="shared" si="353"/>
        <v>1279.4</v>
      </c>
      <c r="J699" s="10">
        <f t="shared" si="353"/>
        <v>0</v>
      </c>
      <c r="K699" s="10">
        <f t="shared" si="353"/>
        <v>1127.8</v>
      </c>
      <c r="L699" s="10">
        <f t="shared" si="353"/>
        <v>0</v>
      </c>
      <c r="M699" s="10">
        <f t="shared" si="353"/>
        <v>1127.8</v>
      </c>
      <c r="N699" s="10">
        <f t="shared" si="353"/>
        <v>0</v>
      </c>
      <c r="O699" s="10">
        <f t="shared" si="353"/>
        <v>1127.8</v>
      </c>
      <c r="P699" s="10">
        <f t="shared" si="353"/>
        <v>0</v>
      </c>
      <c r="Q699" s="10">
        <f t="shared" si="353"/>
        <v>1127.8</v>
      </c>
      <c r="R699" s="10">
        <f t="shared" si="353"/>
        <v>0</v>
      </c>
    </row>
    <row r="700" spans="1:18" ht="18.75">
      <c r="A700" s="42" t="s">
        <v>190</v>
      </c>
      <c r="B700" s="29">
        <v>546</v>
      </c>
      <c r="C700" s="15" t="s">
        <v>142</v>
      </c>
      <c r="D700" s="15" t="s">
        <v>124</v>
      </c>
      <c r="E700" s="15" t="s">
        <v>465</v>
      </c>
      <c r="F700" s="15" t="s">
        <v>189</v>
      </c>
      <c r="G700" s="10">
        <v>1279.4</v>
      </c>
      <c r="H700" s="10"/>
      <c r="I700" s="10">
        <v>1279.4</v>
      </c>
      <c r="J700" s="10"/>
      <c r="K700" s="10">
        <f>L700+M700+N700</f>
        <v>1127.8</v>
      </c>
      <c r="L700" s="10"/>
      <c r="M700" s="10">
        <v>1127.8</v>
      </c>
      <c r="N700" s="10"/>
      <c r="O700" s="10">
        <f>P700+Q700+R700</f>
        <v>1127.8</v>
      </c>
      <c r="P700" s="82"/>
      <c r="Q700" s="82">
        <v>1127.8</v>
      </c>
      <c r="R700" s="82"/>
    </row>
    <row r="701" spans="1:18" ht="56.25">
      <c r="A701" s="42" t="s">
        <v>630</v>
      </c>
      <c r="B701" s="29">
        <v>546</v>
      </c>
      <c r="C701" s="15" t="s">
        <v>142</v>
      </c>
      <c r="D701" s="15" t="s">
        <v>124</v>
      </c>
      <c r="E701" s="15" t="s">
        <v>629</v>
      </c>
      <c r="F701" s="15"/>
      <c r="G701" s="10">
        <f>G702</f>
        <v>333.3</v>
      </c>
      <c r="H701" s="10">
        <f aca="true" t="shared" si="354" ref="H701:R701">H702</f>
        <v>300</v>
      </c>
      <c r="I701" s="10">
        <f t="shared" si="354"/>
        <v>33.3</v>
      </c>
      <c r="J701" s="10">
        <f t="shared" si="354"/>
        <v>0</v>
      </c>
      <c r="K701" s="10">
        <f t="shared" si="354"/>
        <v>0</v>
      </c>
      <c r="L701" s="10">
        <f t="shared" si="354"/>
        <v>0</v>
      </c>
      <c r="M701" s="10">
        <f t="shared" si="354"/>
        <v>0</v>
      </c>
      <c r="N701" s="10">
        <f t="shared" si="354"/>
        <v>0</v>
      </c>
      <c r="O701" s="10">
        <f t="shared" si="354"/>
        <v>0</v>
      </c>
      <c r="P701" s="10">
        <f t="shared" si="354"/>
        <v>0</v>
      </c>
      <c r="Q701" s="10">
        <f t="shared" si="354"/>
        <v>0</v>
      </c>
      <c r="R701" s="10">
        <f t="shared" si="354"/>
        <v>0</v>
      </c>
    </row>
    <row r="702" spans="1:18" ht="18.75">
      <c r="A702" s="42" t="s">
        <v>190</v>
      </c>
      <c r="B702" s="29">
        <v>546</v>
      </c>
      <c r="C702" s="15" t="s">
        <v>142</v>
      </c>
      <c r="D702" s="15" t="s">
        <v>124</v>
      </c>
      <c r="E702" s="15" t="s">
        <v>629</v>
      </c>
      <c r="F702" s="15" t="s">
        <v>189</v>
      </c>
      <c r="G702" s="10">
        <f>H702+I702+J702</f>
        <v>333.3</v>
      </c>
      <c r="H702" s="10">
        <v>300</v>
      </c>
      <c r="I702" s="10">
        <v>33.3</v>
      </c>
      <c r="J702" s="10"/>
      <c r="K702" s="10">
        <f>L702+M702+N702</f>
        <v>0</v>
      </c>
      <c r="L702" s="10">
        <v>0</v>
      </c>
      <c r="M702" s="10"/>
      <c r="N702" s="10"/>
      <c r="O702" s="10">
        <f>P702+Q702+R702</f>
        <v>0</v>
      </c>
      <c r="P702" s="82">
        <v>0</v>
      </c>
      <c r="Q702" s="82"/>
      <c r="R702" s="82"/>
    </row>
    <row r="703" spans="1:18" ht="37.5">
      <c r="A703" s="42" t="s">
        <v>476</v>
      </c>
      <c r="B703" s="29">
        <v>546</v>
      </c>
      <c r="C703" s="15" t="s">
        <v>142</v>
      </c>
      <c r="D703" s="15" t="s">
        <v>124</v>
      </c>
      <c r="E703" s="15" t="s">
        <v>5</v>
      </c>
      <c r="F703" s="15"/>
      <c r="G703" s="10">
        <f>G704+G706</f>
        <v>39.6</v>
      </c>
      <c r="H703" s="10">
        <f aca="true" t="shared" si="355" ref="H703:R703">H704+H706</f>
        <v>0</v>
      </c>
      <c r="I703" s="10">
        <f t="shared" si="355"/>
        <v>25.5</v>
      </c>
      <c r="J703" s="10">
        <f t="shared" si="355"/>
        <v>14.1</v>
      </c>
      <c r="K703" s="10">
        <f t="shared" si="355"/>
        <v>50</v>
      </c>
      <c r="L703" s="10">
        <f t="shared" si="355"/>
        <v>0</v>
      </c>
      <c r="M703" s="10">
        <f t="shared" si="355"/>
        <v>30</v>
      </c>
      <c r="N703" s="10">
        <f t="shared" si="355"/>
        <v>20</v>
      </c>
      <c r="O703" s="10">
        <f t="shared" si="355"/>
        <v>50</v>
      </c>
      <c r="P703" s="10">
        <f t="shared" si="355"/>
        <v>0</v>
      </c>
      <c r="Q703" s="10">
        <f t="shared" si="355"/>
        <v>30</v>
      </c>
      <c r="R703" s="10">
        <f t="shared" si="355"/>
        <v>20</v>
      </c>
    </row>
    <row r="704" spans="1:18" ht="18.75">
      <c r="A704" s="42" t="s">
        <v>475</v>
      </c>
      <c r="B704" s="29">
        <v>546</v>
      </c>
      <c r="C704" s="15" t="s">
        <v>142</v>
      </c>
      <c r="D704" s="15" t="s">
        <v>124</v>
      </c>
      <c r="E704" s="15" t="s">
        <v>6</v>
      </c>
      <c r="F704" s="15"/>
      <c r="G704" s="10">
        <f>G705</f>
        <v>25.5</v>
      </c>
      <c r="H704" s="10">
        <f aca="true" t="shared" si="356" ref="H704:R704">H705</f>
        <v>0</v>
      </c>
      <c r="I704" s="10">
        <f t="shared" si="356"/>
        <v>25.5</v>
      </c>
      <c r="J704" s="10">
        <f t="shared" si="356"/>
        <v>0</v>
      </c>
      <c r="K704" s="10">
        <f t="shared" si="356"/>
        <v>30</v>
      </c>
      <c r="L704" s="10">
        <f t="shared" si="356"/>
        <v>0</v>
      </c>
      <c r="M704" s="10">
        <f t="shared" si="356"/>
        <v>30</v>
      </c>
      <c r="N704" s="10">
        <f t="shared" si="356"/>
        <v>0</v>
      </c>
      <c r="O704" s="10">
        <f t="shared" si="356"/>
        <v>30</v>
      </c>
      <c r="P704" s="10">
        <f t="shared" si="356"/>
        <v>0</v>
      </c>
      <c r="Q704" s="10">
        <f t="shared" si="356"/>
        <v>30</v>
      </c>
      <c r="R704" s="10">
        <f t="shared" si="356"/>
        <v>0</v>
      </c>
    </row>
    <row r="705" spans="1:18" ht="18.75">
      <c r="A705" s="42" t="s">
        <v>190</v>
      </c>
      <c r="B705" s="29">
        <v>546</v>
      </c>
      <c r="C705" s="15" t="s">
        <v>142</v>
      </c>
      <c r="D705" s="15" t="s">
        <v>124</v>
      </c>
      <c r="E705" s="15" t="s">
        <v>6</v>
      </c>
      <c r="F705" s="15" t="s">
        <v>189</v>
      </c>
      <c r="G705" s="10">
        <f>H705+I705+J705</f>
        <v>25.5</v>
      </c>
      <c r="H705" s="10"/>
      <c r="I705" s="132">
        <v>25.5</v>
      </c>
      <c r="J705" s="10"/>
      <c r="K705" s="10">
        <f>L705+M705+N705</f>
        <v>30</v>
      </c>
      <c r="L705" s="10"/>
      <c r="M705" s="10">
        <v>30</v>
      </c>
      <c r="N705" s="10"/>
      <c r="O705" s="10">
        <f>P705+Q705+R705</f>
        <v>30</v>
      </c>
      <c r="P705" s="82"/>
      <c r="Q705" s="82">
        <v>30</v>
      </c>
      <c r="R705" s="82"/>
    </row>
    <row r="706" spans="1:18" ht="77.25" customHeight="1">
      <c r="A706" s="42" t="s">
        <v>340</v>
      </c>
      <c r="B706" s="29">
        <v>546</v>
      </c>
      <c r="C706" s="15" t="s">
        <v>142</v>
      </c>
      <c r="D706" s="15" t="s">
        <v>124</v>
      </c>
      <c r="E706" s="15" t="s">
        <v>81</v>
      </c>
      <c r="F706" s="15"/>
      <c r="G706" s="10">
        <f>G707</f>
        <v>14.1</v>
      </c>
      <c r="H706" s="10">
        <f aca="true" t="shared" si="357" ref="H706:R706">H707</f>
        <v>0</v>
      </c>
      <c r="I706" s="10">
        <f t="shared" si="357"/>
        <v>0</v>
      </c>
      <c r="J706" s="10">
        <f t="shared" si="357"/>
        <v>14.1</v>
      </c>
      <c r="K706" s="10">
        <f t="shared" si="357"/>
        <v>20</v>
      </c>
      <c r="L706" s="10">
        <f t="shared" si="357"/>
        <v>0</v>
      </c>
      <c r="M706" s="10">
        <f t="shared" si="357"/>
        <v>0</v>
      </c>
      <c r="N706" s="10">
        <f t="shared" si="357"/>
        <v>20</v>
      </c>
      <c r="O706" s="10">
        <f t="shared" si="357"/>
        <v>20</v>
      </c>
      <c r="P706" s="10">
        <f t="shared" si="357"/>
        <v>0</v>
      </c>
      <c r="Q706" s="10">
        <f t="shared" si="357"/>
        <v>0</v>
      </c>
      <c r="R706" s="10">
        <f t="shared" si="357"/>
        <v>20</v>
      </c>
    </row>
    <row r="707" spans="1:18" ht="18.75">
      <c r="A707" s="42" t="s">
        <v>190</v>
      </c>
      <c r="B707" s="29">
        <v>546</v>
      </c>
      <c r="C707" s="15" t="s">
        <v>142</v>
      </c>
      <c r="D707" s="15" t="s">
        <v>124</v>
      </c>
      <c r="E707" s="15" t="s">
        <v>81</v>
      </c>
      <c r="F707" s="15" t="s">
        <v>189</v>
      </c>
      <c r="G707" s="10">
        <f>H707+I707+J707</f>
        <v>14.1</v>
      </c>
      <c r="H707" s="10"/>
      <c r="I707" s="10"/>
      <c r="J707" s="132">
        <v>14.1</v>
      </c>
      <c r="K707" s="10">
        <f>L707+M707+N707</f>
        <v>20</v>
      </c>
      <c r="L707" s="10"/>
      <c r="M707" s="10"/>
      <c r="N707" s="10">
        <v>20</v>
      </c>
      <c r="O707" s="10">
        <f>P707+Q707+R707</f>
        <v>20</v>
      </c>
      <c r="P707" s="82"/>
      <c r="Q707" s="82"/>
      <c r="R707" s="82">
        <v>20</v>
      </c>
    </row>
    <row r="708" spans="1:18" ht="18.75">
      <c r="A708" s="42" t="s">
        <v>4</v>
      </c>
      <c r="B708" s="29">
        <v>546</v>
      </c>
      <c r="C708" s="15" t="s">
        <v>142</v>
      </c>
      <c r="D708" s="15" t="s">
        <v>124</v>
      </c>
      <c r="E708" s="15" t="s">
        <v>7</v>
      </c>
      <c r="F708" s="15"/>
      <c r="G708" s="10">
        <f>G711+G709</f>
        <v>219.1</v>
      </c>
      <c r="H708" s="10">
        <f aca="true" t="shared" si="358" ref="H708:R708">H711+H709</f>
        <v>0</v>
      </c>
      <c r="I708" s="10">
        <f t="shared" si="358"/>
        <v>88.5</v>
      </c>
      <c r="J708" s="10">
        <f t="shared" si="358"/>
        <v>130.6</v>
      </c>
      <c r="K708" s="10">
        <f t="shared" si="358"/>
        <v>187.5</v>
      </c>
      <c r="L708" s="10">
        <f t="shared" si="358"/>
        <v>0</v>
      </c>
      <c r="M708" s="10">
        <f t="shared" si="358"/>
        <v>90</v>
      </c>
      <c r="N708" s="10">
        <f t="shared" si="358"/>
        <v>97.5</v>
      </c>
      <c r="O708" s="10">
        <f t="shared" si="358"/>
        <v>187.5</v>
      </c>
      <c r="P708" s="10">
        <f t="shared" si="358"/>
        <v>0</v>
      </c>
      <c r="Q708" s="10">
        <f t="shared" si="358"/>
        <v>90</v>
      </c>
      <c r="R708" s="10">
        <f t="shared" si="358"/>
        <v>97.5</v>
      </c>
    </row>
    <row r="709" spans="1:18" ht="18.75">
      <c r="A709" s="42" t="s">
        <v>475</v>
      </c>
      <c r="B709" s="29">
        <v>546</v>
      </c>
      <c r="C709" s="15" t="s">
        <v>142</v>
      </c>
      <c r="D709" s="15" t="s">
        <v>124</v>
      </c>
      <c r="E709" s="15" t="s">
        <v>8</v>
      </c>
      <c r="F709" s="15"/>
      <c r="G709" s="10">
        <f>G710</f>
        <v>88.5</v>
      </c>
      <c r="H709" s="10">
        <f aca="true" t="shared" si="359" ref="H709:R709">H710</f>
        <v>0</v>
      </c>
      <c r="I709" s="10">
        <f t="shared" si="359"/>
        <v>88.5</v>
      </c>
      <c r="J709" s="10">
        <f t="shared" si="359"/>
        <v>0</v>
      </c>
      <c r="K709" s="10">
        <f t="shared" si="359"/>
        <v>90</v>
      </c>
      <c r="L709" s="10">
        <f t="shared" si="359"/>
        <v>0</v>
      </c>
      <c r="M709" s="10">
        <f t="shared" si="359"/>
        <v>90</v>
      </c>
      <c r="N709" s="10">
        <f t="shared" si="359"/>
        <v>0</v>
      </c>
      <c r="O709" s="10">
        <f t="shared" si="359"/>
        <v>90</v>
      </c>
      <c r="P709" s="10">
        <f t="shared" si="359"/>
        <v>0</v>
      </c>
      <c r="Q709" s="10">
        <f t="shared" si="359"/>
        <v>90</v>
      </c>
      <c r="R709" s="10">
        <f t="shared" si="359"/>
        <v>0</v>
      </c>
    </row>
    <row r="710" spans="1:18" ht="18.75">
      <c r="A710" s="42" t="s">
        <v>190</v>
      </c>
      <c r="B710" s="29">
        <v>546</v>
      </c>
      <c r="C710" s="15" t="s">
        <v>142</v>
      </c>
      <c r="D710" s="15" t="s">
        <v>124</v>
      </c>
      <c r="E710" s="15" t="s">
        <v>8</v>
      </c>
      <c r="F710" s="15" t="s">
        <v>189</v>
      </c>
      <c r="G710" s="10">
        <f>H710+I710+J710</f>
        <v>88.5</v>
      </c>
      <c r="H710" s="10"/>
      <c r="I710" s="132">
        <v>88.5</v>
      </c>
      <c r="J710" s="10"/>
      <c r="K710" s="10">
        <f>L710+M710+N710</f>
        <v>90</v>
      </c>
      <c r="L710" s="10"/>
      <c r="M710" s="10">
        <v>90</v>
      </c>
      <c r="N710" s="10"/>
      <c r="O710" s="10">
        <f>P710+Q710+R710</f>
        <v>90</v>
      </c>
      <c r="P710" s="82"/>
      <c r="Q710" s="82">
        <v>90</v>
      </c>
      <c r="R710" s="82"/>
    </row>
    <row r="711" spans="1:18" ht="85.5" customHeight="1">
      <c r="A711" s="42" t="s">
        <v>340</v>
      </c>
      <c r="B711" s="29">
        <v>546</v>
      </c>
      <c r="C711" s="15" t="s">
        <v>142</v>
      </c>
      <c r="D711" s="15" t="s">
        <v>124</v>
      </c>
      <c r="E711" s="15" t="s">
        <v>477</v>
      </c>
      <c r="F711" s="15"/>
      <c r="G711" s="10">
        <f>G712</f>
        <v>130.6</v>
      </c>
      <c r="H711" s="10">
        <f aca="true" t="shared" si="360" ref="H711:R711">H712</f>
        <v>0</v>
      </c>
      <c r="I711" s="10">
        <f t="shared" si="360"/>
        <v>0</v>
      </c>
      <c r="J711" s="10">
        <f t="shared" si="360"/>
        <v>130.6</v>
      </c>
      <c r="K711" s="10">
        <f t="shared" si="360"/>
        <v>97.5</v>
      </c>
      <c r="L711" s="10">
        <f t="shared" si="360"/>
        <v>0</v>
      </c>
      <c r="M711" s="10">
        <f t="shared" si="360"/>
        <v>0</v>
      </c>
      <c r="N711" s="10">
        <f t="shared" si="360"/>
        <v>97.5</v>
      </c>
      <c r="O711" s="10">
        <f t="shared" si="360"/>
        <v>97.5</v>
      </c>
      <c r="P711" s="10">
        <f t="shared" si="360"/>
        <v>0</v>
      </c>
      <c r="Q711" s="10">
        <f t="shared" si="360"/>
        <v>0</v>
      </c>
      <c r="R711" s="10">
        <f t="shared" si="360"/>
        <v>97.5</v>
      </c>
    </row>
    <row r="712" spans="1:18" ht="18.75">
      <c r="A712" s="42" t="s">
        <v>190</v>
      </c>
      <c r="B712" s="29">
        <v>546</v>
      </c>
      <c r="C712" s="15" t="s">
        <v>142</v>
      </c>
      <c r="D712" s="15" t="s">
        <v>124</v>
      </c>
      <c r="E712" s="15" t="s">
        <v>477</v>
      </c>
      <c r="F712" s="15" t="s">
        <v>189</v>
      </c>
      <c r="G712" s="10">
        <f>H712+I712+J712</f>
        <v>130.6</v>
      </c>
      <c r="H712" s="10"/>
      <c r="I712" s="10"/>
      <c r="J712" s="132">
        <v>130.6</v>
      </c>
      <c r="K712" s="10">
        <f>L712+M712+N712</f>
        <v>97.5</v>
      </c>
      <c r="L712" s="10"/>
      <c r="M712" s="10"/>
      <c r="N712" s="10">
        <v>97.5</v>
      </c>
      <c r="O712" s="10">
        <f>P712+Q712+R712</f>
        <v>97.5</v>
      </c>
      <c r="P712" s="10"/>
      <c r="Q712" s="10"/>
      <c r="R712" s="10">
        <v>97.5</v>
      </c>
    </row>
    <row r="713" spans="1:18" ht="37.5">
      <c r="A713" s="42" t="s">
        <v>479</v>
      </c>
      <c r="B713" s="29">
        <v>546</v>
      </c>
      <c r="C713" s="15" t="s">
        <v>142</v>
      </c>
      <c r="D713" s="15" t="s">
        <v>124</v>
      </c>
      <c r="E713" s="15" t="s">
        <v>80</v>
      </c>
      <c r="F713" s="15"/>
      <c r="G713" s="10">
        <f>G714</f>
        <v>9.699999999999989</v>
      </c>
      <c r="H713" s="10">
        <f aca="true" t="shared" si="361" ref="H713:R714">H714</f>
        <v>0</v>
      </c>
      <c r="I713" s="10">
        <f t="shared" si="361"/>
        <v>9.699999999999989</v>
      </c>
      <c r="J713" s="10">
        <f t="shared" si="361"/>
        <v>0</v>
      </c>
      <c r="K713" s="10">
        <f t="shared" si="361"/>
        <v>152.1</v>
      </c>
      <c r="L713" s="10">
        <f t="shared" si="361"/>
        <v>0</v>
      </c>
      <c r="M713" s="10">
        <f t="shared" si="361"/>
        <v>152.1</v>
      </c>
      <c r="N713" s="10">
        <f t="shared" si="361"/>
        <v>0</v>
      </c>
      <c r="O713" s="10">
        <f t="shared" si="361"/>
        <v>152.1</v>
      </c>
      <c r="P713" s="10">
        <f t="shared" si="361"/>
        <v>0</v>
      </c>
      <c r="Q713" s="10">
        <f t="shared" si="361"/>
        <v>152.1</v>
      </c>
      <c r="R713" s="10">
        <f t="shared" si="361"/>
        <v>0</v>
      </c>
    </row>
    <row r="714" spans="1:18" ht="18.75">
      <c r="A714" s="42" t="s">
        <v>475</v>
      </c>
      <c r="B714" s="29">
        <v>546</v>
      </c>
      <c r="C714" s="15" t="s">
        <v>142</v>
      </c>
      <c r="D714" s="15" t="s">
        <v>124</v>
      </c>
      <c r="E714" s="15" t="s">
        <v>478</v>
      </c>
      <c r="F714" s="15"/>
      <c r="G714" s="10">
        <f>G715</f>
        <v>9.699999999999989</v>
      </c>
      <c r="H714" s="10">
        <f t="shared" si="361"/>
        <v>0</v>
      </c>
      <c r="I714" s="10">
        <f t="shared" si="361"/>
        <v>9.699999999999989</v>
      </c>
      <c r="J714" s="10">
        <f t="shared" si="361"/>
        <v>0</v>
      </c>
      <c r="K714" s="10">
        <f t="shared" si="361"/>
        <v>152.1</v>
      </c>
      <c r="L714" s="10">
        <f t="shared" si="361"/>
        <v>0</v>
      </c>
      <c r="M714" s="10">
        <f t="shared" si="361"/>
        <v>152.1</v>
      </c>
      <c r="N714" s="10">
        <f t="shared" si="361"/>
        <v>0</v>
      </c>
      <c r="O714" s="10">
        <f t="shared" si="361"/>
        <v>152.1</v>
      </c>
      <c r="P714" s="10">
        <f t="shared" si="361"/>
        <v>0</v>
      </c>
      <c r="Q714" s="10">
        <f t="shared" si="361"/>
        <v>152.1</v>
      </c>
      <c r="R714" s="10">
        <f t="shared" si="361"/>
        <v>0</v>
      </c>
    </row>
    <row r="715" spans="1:18" ht="37.5">
      <c r="A715" s="42" t="s">
        <v>92</v>
      </c>
      <c r="B715" s="29">
        <v>546</v>
      </c>
      <c r="C715" s="15" t="s">
        <v>142</v>
      </c>
      <c r="D715" s="15" t="s">
        <v>124</v>
      </c>
      <c r="E715" s="15" t="s">
        <v>478</v>
      </c>
      <c r="F715" s="15" t="s">
        <v>177</v>
      </c>
      <c r="G715" s="10">
        <f>H715+I715+J715</f>
        <v>9.699999999999989</v>
      </c>
      <c r="H715" s="10"/>
      <c r="I715" s="10">
        <f>152.1-142.4</f>
        <v>9.699999999999989</v>
      </c>
      <c r="J715" s="10"/>
      <c r="K715" s="10">
        <f>L715+M715+N715</f>
        <v>152.1</v>
      </c>
      <c r="L715" s="10"/>
      <c r="M715" s="10">
        <v>152.1</v>
      </c>
      <c r="N715" s="10"/>
      <c r="O715" s="10">
        <f>P715+Q715+R715</f>
        <v>152.1</v>
      </c>
      <c r="P715" s="82"/>
      <c r="Q715" s="82">
        <v>152.1</v>
      </c>
      <c r="R715" s="82"/>
    </row>
    <row r="716" spans="1:18" ht="37.5">
      <c r="A716" s="42" t="s">
        <v>79</v>
      </c>
      <c r="B716" s="29">
        <v>546</v>
      </c>
      <c r="C716" s="15" t="s">
        <v>142</v>
      </c>
      <c r="D716" s="15" t="s">
        <v>124</v>
      </c>
      <c r="E716" s="15" t="s">
        <v>480</v>
      </c>
      <c r="F716" s="15"/>
      <c r="G716" s="10">
        <f>G719+G721+G717</f>
        <v>372</v>
      </c>
      <c r="H716" s="10">
        <f>H719+H721+H717</f>
        <v>0</v>
      </c>
      <c r="I716" s="10">
        <f>I719+I721+I717</f>
        <v>252</v>
      </c>
      <c r="J716" s="10">
        <f>J719+J721+J717</f>
        <v>120</v>
      </c>
      <c r="K716" s="10">
        <f aca="true" t="shared" si="362" ref="K716:R716">K719+K721</f>
        <v>120</v>
      </c>
      <c r="L716" s="10">
        <f t="shared" si="362"/>
        <v>0</v>
      </c>
      <c r="M716" s="10">
        <f t="shared" si="362"/>
        <v>0</v>
      </c>
      <c r="N716" s="10">
        <f t="shared" si="362"/>
        <v>120</v>
      </c>
      <c r="O716" s="10">
        <f t="shared" si="362"/>
        <v>120</v>
      </c>
      <c r="P716" s="10">
        <f t="shared" si="362"/>
        <v>0</v>
      </c>
      <c r="Q716" s="10">
        <f t="shared" si="362"/>
        <v>0</v>
      </c>
      <c r="R716" s="10">
        <f t="shared" si="362"/>
        <v>120</v>
      </c>
    </row>
    <row r="717" spans="1:18" ht="18.75">
      <c r="A717" s="42" t="s">
        <v>475</v>
      </c>
      <c r="B717" s="29">
        <v>546</v>
      </c>
      <c r="C717" s="15" t="s">
        <v>142</v>
      </c>
      <c r="D717" s="15" t="s">
        <v>124</v>
      </c>
      <c r="E717" s="15" t="s">
        <v>705</v>
      </c>
      <c r="F717" s="15"/>
      <c r="G717" s="10">
        <f>G718</f>
        <v>252</v>
      </c>
      <c r="H717" s="10">
        <f>H718</f>
        <v>0</v>
      </c>
      <c r="I717" s="10">
        <f>I718</f>
        <v>252</v>
      </c>
      <c r="J717" s="10">
        <f>J718</f>
        <v>0</v>
      </c>
      <c r="K717" s="10"/>
      <c r="L717" s="10"/>
      <c r="M717" s="10"/>
      <c r="N717" s="10"/>
      <c r="O717" s="10"/>
      <c r="P717" s="10"/>
      <c r="Q717" s="10"/>
      <c r="R717" s="10"/>
    </row>
    <row r="718" spans="1:18" ht="18.75">
      <c r="A718" s="42" t="s">
        <v>190</v>
      </c>
      <c r="B718" s="29">
        <v>546</v>
      </c>
      <c r="C718" s="15" t="s">
        <v>142</v>
      </c>
      <c r="D718" s="15" t="s">
        <v>124</v>
      </c>
      <c r="E718" s="15" t="s">
        <v>705</v>
      </c>
      <c r="F718" s="15" t="s">
        <v>189</v>
      </c>
      <c r="G718" s="10">
        <f>H718+I718+J718</f>
        <v>252</v>
      </c>
      <c r="H718" s="10"/>
      <c r="I718" s="10">
        <f>96+156</f>
        <v>252</v>
      </c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78.75" customHeight="1">
      <c r="A719" s="42" t="s">
        <v>340</v>
      </c>
      <c r="B719" s="29">
        <v>546</v>
      </c>
      <c r="C719" s="15" t="s">
        <v>142</v>
      </c>
      <c r="D719" s="15" t="s">
        <v>124</v>
      </c>
      <c r="E719" s="15" t="s">
        <v>481</v>
      </c>
      <c r="F719" s="15"/>
      <c r="G719" s="10">
        <f>G720</f>
        <v>120</v>
      </c>
      <c r="H719" s="10">
        <f aca="true" t="shared" si="363" ref="H719:R719">H720</f>
        <v>0</v>
      </c>
      <c r="I719" s="10">
        <f t="shared" si="363"/>
        <v>0</v>
      </c>
      <c r="J719" s="10">
        <f t="shared" si="363"/>
        <v>120</v>
      </c>
      <c r="K719" s="10">
        <f t="shared" si="363"/>
        <v>120</v>
      </c>
      <c r="L719" s="10">
        <f t="shared" si="363"/>
        <v>0</v>
      </c>
      <c r="M719" s="10">
        <f t="shared" si="363"/>
        <v>0</v>
      </c>
      <c r="N719" s="10">
        <f t="shared" si="363"/>
        <v>120</v>
      </c>
      <c r="O719" s="10">
        <f t="shared" si="363"/>
        <v>120</v>
      </c>
      <c r="P719" s="10">
        <f t="shared" si="363"/>
        <v>0</v>
      </c>
      <c r="Q719" s="10">
        <f t="shared" si="363"/>
        <v>0</v>
      </c>
      <c r="R719" s="10">
        <f t="shared" si="363"/>
        <v>120</v>
      </c>
    </row>
    <row r="720" spans="1:18" ht="18.75">
      <c r="A720" s="42" t="s">
        <v>190</v>
      </c>
      <c r="B720" s="29">
        <v>546</v>
      </c>
      <c r="C720" s="15" t="s">
        <v>142</v>
      </c>
      <c r="D720" s="15" t="s">
        <v>124</v>
      </c>
      <c r="E720" s="15" t="s">
        <v>481</v>
      </c>
      <c r="F720" s="15" t="s">
        <v>189</v>
      </c>
      <c r="G720" s="10">
        <f>H720+I720+J720</f>
        <v>120</v>
      </c>
      <c r="H720" s="10"/>
      <c r="I720" s="10"/>
      <c r="J720" s="10">
        <v>120</v>
      </c>
      <c r="K720" s="10">
        <f>L720+M720+N720</f>
        <v>120</v>
      </c>
      <c r="L720" s="10"/>
      <c r="M720" s="10"/>
      <c r="N720" s="10">
        <v>120</v>
      </c>
      <c r="O720" s="10">
        <f>P720+Q720+R720</f>
        <v>120</v>
      </c>
      <c r="P720" s="82"/>
      <c r="Q720" s="10"/>
      <c r="R720" s="82">
        <v>120</v>
      </c>
    </row>
    <row r="721" spans="1:18" ht="63.75" customHeight="1">
      <c r="A721" s="42" t="s">
        <v>598</v>
      </c>
      <c r="B721" s="29">
        <v>546</v>
      </c>
      <c r="C721" s="15" t="s">
        <v>142</v>
      </c>
      <c r="D721" s="15" t="s">
        <v>124</v>
      </c>
      <c r="E721" s="35" t="s">
        <v>599</v>
      </c>
      <c r="F721" s="15"/>
      <c r="G721" s="10">
        <f>G722</f>
        <v>0</v>
      </c>
      <c r="H721" s="10">
        <f aca="true" t="shared" si="364" ref="H721:R721">H722</f>
        <v>0</v>
      </c>
      <c r="I721" s="10">
        <f t="shared" si="364"/>
        <v>0</v>
      </c>
      <c r="J721" s="10">
        <f t="shared" si="364"/>
        <v>0</v>
      </c>
      <c r="K721" s="10">
        <f t="shared" si="364"/>
        <v>0</v>
      </c>
      <c r="L721" s="10">
        <f t="shared" si="364"/>
        <v>0</v>
      </c>
      <c r="M721" s="10">
        <f t="shared" si="364"/>
        <v>0</v>
      </c>
      <c r="N721" s="10">
        <f t="shared" si="364"/>
        <v>0</v>
      </c>
      <c r="O721" s="10">
        <f t="shared" si="364"/>
        <v>0</v>
      </c>
      <c r="P721" s="10">
        <f t="shared" si="364"/>
        <v>0</v>
      </c>
      <c r="Q721" s="10">
        <f t="shared" si="364"/>
        <v>0</v>
      </c>
      <c r="R721" s="10">
        <f t="shared" si="364"/>
        <v>0</v>
      </c>
    </row>
    <row r="722" spans="1:18" ht="37.5">
      <c r="A722" s="42" t="s">
        <v>92</v>
      </c>
      <c r="B722" s="29">
        <v>546</v>
      </c>
      <c r="C722" s="15" t="s">
        <v>142</v>
      </c>
      <c r="D722" s="15" t="s">
        <v>124</v>
      </c>
      <c r="E722" s="52" t="s">
        <v>599</v>
      </c>
      <c r="F722" s="15" t="s">
        <v>177</v>
      </c>
      <c r="G722" s="10">
        <f>H722+I722+J722</f>
        <v>0</v>
      </c>
      <c r="H722" s="10"/>
      <c r="I722" s="10"/>
      <c r="J722" s="10"/>
      <c r="K722" s="10">
        <f>L722+M722+N722</f>
        <v>0</v>
      </c>
      <c r="L722" s="10"/>
      <c r="M722" s="10"/>
      <c r="N722" s="10"/>
      <c r="O722" s="10">
        <f>P722+Q722+R722</f>
        <v>0</v>
      </c>
      <c r="P722" s="10"/>
      <c r="Q722" s="10"/>
      <c r="R722" s="89"/>
    </row>
    <row r="723" spans="1:18" ht="27" customHeight="1">
      <c r="A723" s="43" t="s">
        <v>196</v>
      </c>
      <c r="B723" s="130">
        <v>547</v>
      </c>
      <c r="C723" s="130"/>
      <c r="D723" s="130"/>
      <c r="E723" s="130"/>
      <c r="F723" s="130"/>
      <c r="G723" s="13">
        <f>G724</f>
        <v>3923.7999999999997</v>
      </c>
      <c r="H723" s="13">
        <f>H724</f>
        <v>194.89999999999998</v>
      </c>
      <c r="I723" s="13">
        <f>I724</f>
        <v>3404.2</v>
      </c>
      <c r="J723" s="13">
        <f>J724</f>
        <v>324.70000000000005</v>
      </c>
      <c r="K723" s="13">
        <f aca="true" t="shared" si="365" ref="K723:R723">K724</f>
        <v>3631</v>
      </c>
      <c r="L723" s="13">
        <f t="shared" si="365"/>
        <v>0</v>
      </c>
      <c r="M723" s="13">
        <f t="shared" si="365"/>
        <v>3306.3</v>
      </c>
      <c r="N723" s="13">
        <f t="shared" si="365"/>
        <v>324.70000000000005</v>
      </c>
      <c r="O723" s="13">
        <f t="shared" si="365"/>
        <v>3631</v>
      </c>
      <c r="P723" s="13">
        <f t="shared" si="365"/>
        <v>0</v>
      </c>
      <c r="Q723" s="13">
        <f t="shared" si="365"/>
        <v>3306.3</v>
      </c>
      <c r="R723" s="13">
        <f t="shared" si="365"/>
        <v>324.70000000000005</v>
      </c>
    </row>
    <row r="724" spans="1:18" ht="18.75">
      <c r="A724" s="42" t="s">
        <v>213</v>
      </c>
      <c r="B724" s="29">
        <v>547</v>
      </c>
      <c r="C724" s="15" t="s">
        <v>120</v>
      </c>
      <c r="D724" s="15" t="s">
        <v>400</v>
      </c>
      <c r="E724" s="29"/>
      <c r="F724" s="29"/>
      <c r="G724" s="10">
        <f>G725+G736</f>
        <v>3923.7999999999997</v>
      </c>
      <c r="H724" s="10">
        <f>H725+H736</f>
        <v>194.89999999999998</v>
      </c>
      <c r="I724" s="10">
        <f>I725+I736</f>
        <v>3404.2</v>
      </c>
      <c r="J724" s="10">
        <f>J725+J736</f>
        <v>324.70000000000005</v>
      </c>
      <c r="K724" s="10">
        <f aca="true" t="shared" si="366" ref="K724:R724">K725+K736</f>
        <v>3631</v>
      </c>
      <c r="L724" s="10">
        <f t="shared" si="366"/>
        <v>0</v>
      </c>
      <c r="M724" s="10">
        <f t="shared" si="366"/>
        <v>3306.3</v>
      </c>
      <c r="N724" s="10">
        <f t="shared" si="366"/>
        <v>324.70000000000005</v>
      </c>
      <c r="O724" s="10">
        <f t="shared" si="366"/>
        <v>3631</v>
      </c>
      <c r="P724" s="10">
        <f t="shared" si="366"/>
        <v>0</v>
      </c>
      <c r="Q724" s="10">
        <f t="shared" si="366"/>
        <v>3306.3</v>
      </c>
      <c r="R724" s="10">
        <f t="shared" si="366"/>
        <v>324.70000000000005</v>
      </c>
    </row>
    <row r="725" spans="1:18" ht="37.5">
      <c r="A725" s="42" t="s">
        <v>100</v>
      </c>
      <c r="B725" s="15" t="s">
        <v>308</v>
      </c>
      <c r="C725" s="15" t="s">
        <v>120</v>
      </c>
      <c r="D725" s="15" t="s">
        <v>124</v>
      </c>
      <c r="E725" s="15"/>
      <c r="F725" s="29"/>
      <c r="G725" s="10">
        <f>G730+G726</f>
        <v>1994.9999999999998</v>
      </c>
      <c r="H725" s="10">
        <f>H730+H726</f>
        <v>151.1</v>
      </c>
      <c r="I725" s="10">
        <f>I730+I726</f>
        <v>1843.8999999999999</v>
      </c>
      <c r="J725" s="10">
        <f>J730+J726</f>
        <v>0</v>
      </c>
      <c r="K725" s="10">
        <f aca="true" t="shared" si="367" ref="K725:R725">K730</f>
        <v>1576.1</v>
      </c>
      <c r="L725" s="10">
        <f t="shared" si="367"/>
        <v>0</v>
      </c>
      <c r="M725" s="10">
        <f t="shared" si="367"/>
        <v>1576.1</v>
      </c>
      <c r="N725" s="10">
        <f t="shared" si="367"/>
        <v>0</v>
      </c>
      <c r="O725" s="10">
        <f t="shared" si="367"/>
        <v>1576.1</v>
      </c>
      <c r="P725" s="10">
        <f t="shared" si="367"/>
        <v>0</v>
      </c>
      <c r="Q725" s="10">
        <f t="shared" si="367"/>
        <v>1576.1</v>
      </c>
      <c r="R725" s="10">
        <f t="shared" si="367"/>
        <v>0</v>
      </c>
    </row>
    <row r="726" spans="1:18" ht="37.5">
      <c r="A726" s="42" t="s">
        <v>483</v>
      </c>
      <c r="B726" s="15" t="s">
        <v>308</v>
      </c>
      <c r="C726" s="15" t="s">
        <v>120</v>
      </c>
      <c r="D726" s="15" t="s">
        <v>124</v>
      </c>
      <c r="E726" s="15" t="s">
        <v>277</v>
      </c>
      <c r="F726" s="130"/>
      <c r="G726" s="10">
        <f>G727</f>
        <v>151.1</v>
      </c>
      <c r="H726" s="10">
        <f aca="true" t="shared" si="368" ref="H726:O728">H727</f>
        <v>151.1</v>
      </c>
      <c r="I726" s="10">
        <f t="shared" si="368"/>
        <v>0</v>
      </c>
      <c r="J726" s="10">
        <f t="shared" si="368"/>
        <v>0</v>
      </c>
      <c r="K726" s="10">
        <f t="shared" si="368"/>
        <v>0</v>
      </c>
      <c r="L726" s="10">
        <f t="shared" si="368"/>
        <v>0</v>
      </c>
      <c r="M726" s="10">
        <f t="shared" si="368"/>
        <v>0</v>
      </c>
      <c r="N726" s="10">
        <f t="shared" si="368"/>
        <v>0</v>
      </c>
      <c r="O726" s="10">
        <f t="shared" si="368"/>
        <v>0</v>
      </c>
      <c r="P726" s="10"/>
      <c r="Q726" s="10"/>
      <c r="R726" s="10"/>
    </row>
    <row r="727" spans="1:18" ht="37.5">
      <c r="A727" s="8" t="s">
        <v>697</v>
      </c>
      <c r="B727" s="15" t="s">
        <v>308</v>
      </c>
      <c r="C727" s="15" t="s">
        <v>120</v>
      </c>
      <c r="D727" s="15" t="s">
        <v>124</v>
      </c>
      <c r="E727" s="29" t="s">
        <v>696</v>
      </c>
      <c r="F727" s="130"/>
      <c r="G727" s="10">
        <f>G728</f>
        <v>151.1</v>
      </c>
      <c r="H727" s="10">
        <f t="shared" si="368"/>
        <v>151.1</v>
      </c>
      <c r="I727" s="10">
        <f t="shared" si="368"/>
        <v>0</v>
      </c>
      <c r="J727" s="10">
        <f t="shared" si="368"/>
        <v>0</v>
      </c>
      <c r="K727" s="10">
        <f t="shared" si="368"/>
        <v>0</v>
      </c>
      <c r="L727" s="10">
        <f t="shared" si="368"/>
        <v>0</v>
      </c>
      <c r="M727" s="10">
        <f t="shared" si="368"/>
        <v>0</v>
      </c>
      <c r="N727" s="10">
        <f t="shared" si="368"/>
        <v>0</v>
      </c>
      <c r="O727" s="10">
        <f t="shared" si="368"/>
        <v>0</v>
      </c>
      <c r="P727" s="10"/>
      <c r="Q727" s="10"/>
      <c r="R727" s="10"/>
    </row>
    <row r="728" spans="1:18" ht="168.75">
      <c r="A728" s="129" t="s">
        <v>698</v>
      </c>
      <c r="B728" s="15" t="s">
        <v>308</v>
      </c>
      <c r="C728" s="15" t="s">
        <v>120</v>
      </c>
      <c r="D728" s="15" t="s">
        <v>124</v>
      </c>
      <c r="E728" s="35" t="s">
        <v>699</v>
      </c>
      <c r="F728" s="130"/>
      <c r="G728" s="10">
        <f>G729</f>
        <v>151.1</v>
      </c>
      <c r="H728" s="10">
        <f>H729</f>
        <v>151.1</v>
      </c>
      <c r="I728" s="10">
        <f t="shared" si="368"/>
        <v>0</v>
      </c>
      <c r="J728" s="10">
        <f t="shared" si="368"/>
        <v>0</v>
      </c>
      <c r="K728" s="10">
        <f t="shared" si="368"/>
        <v>0</v>
      </c>
      <c r="L728" s="10">
        <f t="shared" si="368"/>
        <v>0</v>
      </c>
      <c r="M728" s="10">
        <f t="shared" si="368"/>
        <v>0</v>
      </c>
      <c r="N728" s="10">
        <f t="shared" si="368"/>
        <v>0</v>
      </c>
      <c r="O728" s="10">
        <f t="shared" si="368"/>
        <v>0</v>
      </c>
      <c r="P728" s="10"/>
      <c r="Q728" s="10"/>
      <c r="R728" s="10"/>
    </row>
    <row r="729" spans="1:18" ht="37.5">
      <c r="A729" s="42" t="s">
        <v>173</v>
      </c>
      <c r="B729" s="15" t="s">
        <v>308</v>
      </c>
      <c r="C729" s="15" t="s">
        <v>120</v>
      </c>
      <c r="D729" s="15" t="s">
        <v>124</v>
      </c>
      <c r="E729" s="55" t="s">
        <v>699</v>
      </c>
      <c r="F729" s="29">
        <v>120</v>
      </c>
      <c r="G729" s="10">
        <f>H729+I729+J729</f>
        <v>151.1</v>
      </c>
      <c r="H729" s="10">
        <v>151.1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8.75">
      <c r="A730" s="42" t="s">
        <v>209</v>
      </c>
      <c r="B730" s="15">
        <v>547</v>
      </c>
      <c r="C730" s="15" t="s">
        <v>120</v>
      </c>
      <c r="D730" s="15" t="s">
        <v>124</v>
      </c>
      <c r="E730" s="15" t="s">
        <v>240</v>
      </c>
      <c r="F730" s="29"/>
      <c r="G730" s="10">
        <f>G731</f>
        <v>1843.8999999999999</v>
      </c>
      <c r="H730" s="10">
        <f>H731</f>
        <v>0</v>
      </c>
      <c r="I730" s="10">
        <f>I731</f>
        <v>1843.8999999999999</v>
      </c>
      <c r="J730" s="10">
        <f aca="true" t="shared" si="369" ref="J730:R730">J731</f>
        <v>0</v>
      </c>
      <c r="K730" s="10">
        <f t="shared" si="369"/>
        <v>1576.1</v>
      </c>
      <c r="L730" s="10">
        <f t="shared" si="369"/>
        <v>0</v>
      </c>
      <c r="M730" s="10">
        <f t="shared" si="369"/>
        <v>1576.1</v>
      </c>
      <c r="N730" s="10">
        <f t="shared" si="369"/>
        <v>0</v>
      </c>
      <c r="O730" s="10">
        <f t="shared" si="369"/>
        <v>1576.1</v>
      </c>
      <c r="P730" s="10">
        <f t="shared" si="369"/>
        <v>0</v>
      </c>
      <c r="Q730" s="10">
        <f t="shared" si="369"/>
        <v>1576.1</v>
      </c>
      <c r="R730" s="10">
        <f t="shared" si="369"/>
        <v>0</v>
      </c>
    </row>
    <row r="731" spans="1:18" ht="18.75">
      <c r="A731" s="42" t="s">
        <v>144</v>
      </c>
      <c r="B731" s="15">
        <v>547</v>
      </c>
      <c r="C731" s="15" t="s">
        <v>120</v>
      </c>
      <c r="D731" s="15" t="s">
        <v>307</v>
      </c>
      <c r="E731" s="15" t="s">
        <v>306</v>
      </c>
      <c r="F731" s="29"/>
      <c r="G731" s="10">
        <f>G732+G734</f>
        <v>1843.8999999999999</v>
      </c>
      <c r="H731" s="10">
        <f aca="true" t="shared" si="370" ref="H731:R731">H732+H734</f>
        <v>0</v>
      </c>
      <c r="I731" s="10">
        <f t="shared" si="370"/>
        <v>1843.8999999999999</v>
      </c>
      <c r="J731" s="10">
        <f t="shared" si="370"/>
        <v>0</v>
      </c>
      <c r="K731" s="10">
        <f t="shared" si="370"/>
        <v>1576.1</v>
      </c>
      <c r="L731" s="10">
        <f t="shared" si="370"/>
        <v>0</v>
      </c>
      <c r="M731" s="10">
        <f t="shared" si="370"/>
        <v>1576.1</v>
      </c>
      <c r="N731" s="10">
        <f t="shared" si="370"/>
        <v>0</v>
      </c>
      <c r="O731" s="10">
        <f t="shared" si="370"/>
        <v>1576.1</v>
      </c>
      <c r="P731" s="10">
        <f t="shared" si="370"/>
        <v>0</v>
      </c>
      <c r="Q731" s="10">
        <f t="shared" si="370"/>
        <v>1576.1</v>
      </c>
      <c r="R731" s="10">
        <f t="shared" si="370"/>
        <v>0</v>
      </c>
    </row>
    <row r="732" spans="1:18" ht="37.5">
      <c r="A732" s="42" t="s">
        <v>645</v>
      </c>
      <c r="B732" s="15">
        <v>547</v>
      </c>
      <c r="C732" s="15" t="s">
        <v>120</v>
      </c>
      <c r="D732" s="15" t="s">
        <v>307</v>
      </c>
      <c r="E732" s="15" t="s">
        <v>242</v>
      </c>
      <c r="F732" s="29"/>
      <c r="G732" s="10">
        <f>G733</f>
        <v>1492.6</v>
      </c>
      <c r="H732" s="10">
        <f aca="true" t="shared" si="371" ref="H732:R732">H733</f>
        <v>0</v>
      </c>
      <c r="I732" s="10">
        <f t="shared" si="371"/>
        <v>1492.6</v>
      </c>
      <c r="J732" s="10">
        <f t="shared" si="371"/>
        <v>0</v>
      </c>
      <c r="K732" s="10">
        <f t="shared" si="371"/>
        <v>1263.6</v>
      </c>
      <c r="L732" s="10">
        <f t="shared" si="371"/>
        <v>0</v>
      </c>
      <c r="M732" s="10">
        <f t="shared" si="371"/>
        <v>1263.6</v>
      </c>
      <c r="N732" s="10">
        <f t="shared" si="371"/>
        <v>0</v>
      </c>
      <c r="O732" s="10">
        <f t="shared" si="371"/>
        <v>1263.6</v>
      </c>
      <c r="P732" s="10">
        <f t="shared" si="371"/>
        <v>0</v>
      </c>
      <c r="Q732" s="10">
        <f t="shared" si="371"/>
        <v>1263.6</v>
      </c>
      <c r="R732" s="10">
        <f t="shared" si="371"/>
        <v>0</v>
      </c>
    </row>
    <row r="733" spans="1:18" ht="42" customHeight="1">
      <c r="A733" s="42" t="s">
        <v>173</v>
      </c>
      <c r="B733" s="15">
        <v>547</v>
      </c>
      <c r="C733" s="15" t="s">
        <v>120</v>
      </c>
      <c r="D733" s="15" t="s">
        <v>124</v>
      </c>
      <c r="E733" s="15" t="s">
        <v>242</v>
      </c>
      <c r="F733" s="29">
        <v>120</v>
      </c>
      <c r="G733" s="10">
        <f>H733+I733+J733</f>
        <v>1492.6</v>
      </c>
      <c r="H733" s="10"/>
      <c r="I733" s="10">
        <f>229+1263.6</f>
        <v>1492.6</v>
      </c>
      <c r="J733" s="10"/>
      <c r="K733" s="10">
        <f>L733+M733+N733</f>
        <v>1263.6</v>
      </c>
      <c r="L733" s="10"/>
      <c r="M733" s="10">
        <v>1263.6</v>
      </c>
      <c r="N733" s="10"/>
      <c r="O733" s="10">
        <f>P733+Q733+R733</f>
        <v>1263.6</v>
      </c>
      <c r="P733" s="10">
        <v>0</v>
      </c>
      <c r="Q733" s="10">
        <v>1263.6</v>
      </c>
      <c r="R733" s="10"/>
    </row>
    <row r="734" spans="1:18" ht="56.25">
      <c r="A734" s="42" t="s">
        <v>455</v>
      </c>
      <c r="B734" s="15">
        <v>547</v>
      </c>
      <c r="C734" s="15" t="s">
        <v>120</v>
      </c>
      <c r="D734" s="15" t="s">
        <v>124</v>
      </c>
      <c r="E734" s="15" t="s">
        <v>575</v>
      </c>
      <c r="F734" s="29"/>
      <c r="G734" s="10">
        <f>G735</f>
        <v>351.3</v>
      </c>
      <c r="H734" s="10">
        <f aca="true" t="shared" si="372" ref="H734:R734">H735</f>
        <v>0</v>
      </c>
      <c r="I734" s="10">
        <f t="shared" si="372"/>
        <v>351.3</v>
      </c>
      <c r="J734" s="10">
        <f t="shared" si="372"/>
        <v>0</v>
      </c>
      <c r="K734" s="10">
        <f t="shared" si="372"/>
        <v>312.5</v>
      </c>
      <c r="L734" s="10">
        <f t="shared" si="372"/>
        <v>0</v>
      </c>
      <c r="M734" s="10">
        <f t="shared" si="372"/>
        <v>312.5</v>
      </c>
      <c r="N734" s="10">
        <f t="shared" si="372"/>
        <v>0</v>
      </c>
      <c r="O734" s="10">
        <f t="shared" si="372"/>
        <v>312.5</v>
      </c>
      <c r="P734" s="10">
        <f t="shared" si="372"/>
        <v>0</v>
      </c>
      <c r="Q734" s="10">
        <f t="shared" si="372"/>
        <v>312.5</v>
      </c>
      <c r="R734" s="10">
        <f t="shared" si="372"/>
        <v>0</v>
      </c>
    </row>
    <row r="735" spans="1:18" ht="39" customHeight="1">
      <c r="A735" s="42" t="s">
        <v>173</v>
      </c>
      <c r="B735" s="15">
        <v>547</v>
      </c>
      <c r="C735" s="15" t="s">
        <v>120</v>
      </c>
      <c r="D735" s="15" t="s">
        <v>124</v>
      </c>
      <c r="E735" s="15" t="s">
        <v>576</v>
      </c>
      <c r="F735" s="29">
        <v>120</v>
      </c>
      <c r="G735" s="10">
        <f>H735+I735+J735</f>
        <v>351.3</v>
      </c>
      <c r="H735" s="10"/>
      <c r="I735" s="10">
        <v>351.3</v>
      </c>
      <c r="J735" s="10"/>
      <c r="K735" s="10">
        <f>L735+M735+N735</f>
        <v>312.5</v>
      </c>
      <c r="L735" s="10"/>
      <c r="M735" s="10">
        <v>312.5</v>
      </c>
      <c r="N735" s="10"/>
      <c r="O735" s="10">
        <f>P735+Q735+R735</f>
        <v>312.5</v>
      </c>
      <c r="P735" s="82"/>
      <c r="Q735" s="82">
        <v>312.5</v>
      </c>
      <c r="R735" s="82"/>
    </row>
    <row r="736" spans="1:18" ht="56.25">
      <c r="A736" s="42" t="s">
        <v>197</v>
      </c>
      <c r="B736" s="29">
        <v>547</v>
      </c>
      <c r="C736" s="15" t="s">
        <v>120</v>
      </c>
      <c r="D736" s="15" t="s">
        <v>123</v>
      </c>
      <c r="E736" s="29"/>
      <c r="F736" s="29"/>
      <c r="G736" s="10">
        <f>G741+G746+G737</f>
        <v>1928.8</v>
      </c>
      <c r="H736" s="10">
        <f>H741+H746+H737</f>
        <v>43.8</v>
      </c>
      <c r="I736" s="10">
        <f>I741+I746+I737</f>
        <v>1560.3</v>
      </c>
      <c r="J736" s="10">
        <f>J741+J746+J737</f>
        <v>324.70000000000005</v>
      </c>
      <c r="K736" s="10">
        <f aca="true" t="shared" si="373" ref="K736:R736">K741+K746</f>
        <v>2054.9</v>
      </c>
      <c r="L736" s="10">
        <f t="shared" si="373"/>
        <v>0</v>
      </c>
      <c r="M736" s="10">
        <f t="shared" si="373"/>
        <v>1730.2</v>
      </c>
      <c r="N736" s="10">
        <f t="shared" si="373"/>
        <v>324.70000000000005</v>
      </c>
      <c r="O736" s="10">
        <f t="shared" si="373"/>
        <v>2054.9</v>
      </c>
      <c r="P736" s="10">
        <f t="shared" si="373"/>
        <v>0</v>
      </c>
      <c r="Q736" s="10">
        <f t="shared" si="373"/>
        <v>1730.2</v>
      </c>
      <c r="R736" s="10">
        <f t="shared" si="373"/>
        <v>324.70000000000005</v>
      </c>
    </row>
    <row r="737" spans="1:18" ht="37.5">
      <c r="A737" s="42" t="s">
        <v>483</v>
      </c>
      <c r="B737" s="29">
        <v>547</v>
      </c>
      <c r="C737" s="15" t="s">
        <v>120</v>
      </c>
      <c r="D737" s="15" t="s">
        <v>123</v>
      </c>
      <c r="E737" s="15" t="s">
        <v>277</v>
      </c>
      <c r="F737" s="130"/>
      <c r="G737" s="10">
        <f>G738</f>
        <v>43.8</v>
      </c>
      <c r="H737" s="10">
        <f aca="true" t="shared" si="374" ref="H737:O739">H738</f>
        <v>43.8</v>
      </c>
      <c r="I737" s="10">
        <f t="shared" si="374"/>
        <v>0</v>
      </c>
      <c r="J737" s="10">
        <f t="shared" si="374"/>
        <v>0</v>
      </c>
      <c r="K737" s="10">
        <f t="shared" si="374"/>
        <v>0</v>
      </c>
      <c r="L737" s="10">
        <f t="shared" si="374"/>
        <v>0</v>
      </c>
      <c r="M737" s="10">
        <f t="shared" si="374"/>
        <v>0</v>
      </c>
      <c r="N737" s="10">
        <f t="shared" si="374"/>
        <v>0</v>
      </c>
      <c r="O737" s="10">
        <f t="shared" si="374"/>
        <v>0</v>
      </c>
      <c r="P737" s="10"/>
      <c r="Q737" s="10"/>
      <c r="R737" s="10"/>
    </row>
    <row r="738" spans="1:18" ht="37.5">
      <c r="A738" s="8" t="s">
        <v>697</v>
      </c>
      <c r="B738" s="29">
        <v>547</v>
      </c>
      <c r="C738" s="15" t="s">
        <v>120</v>
      </c>
      <c r="D738" s="15" t="s">
        <v>123</v>
      </c>
      <c r="E738" s="29" t="s">
        <v>696</v>
      </c>
      <c r="F738" s="130"/>
      <c r="G738" s="10">
        <f>G739</f>
        <v>43.8</v>
      </c>
      <c r="H738" s="10">
        <f t="shared" si="374"/>
        <v>43.8</v>
      </c>
      <c r="I738" s="10">
        <f t="shared" si="374"/>
        <v>0</v>
      </c>
      <c r="J738" s="10">
        <f t="shared" si="374"/>
        <v>0</v>
      </c>
      <c r="K738" s="10">
        <f t="shared" si="374"/>
        <v>0</v>
      </c>
      <c r="L738" s="10">
        <f t="shared" si="374"/>
        <v>0</v>
      </c>
      <c r="M738" s="10">
        <f t="shared" si="374"/>
        <v>0</v>
      </c>
      <c r="N738" s="10">
        <f t="shared" si="374"/>
        <v>0</v>
      </c>
      <c r="O738" s="10">
        <f t="shared" si="374"/>
        <v>0</v>
      </c>
      <c r="P738" s="10"/>
      <c r="Q738" s="10"/>
      <c r="R738" s="10"/>
    </row>
    <row r="739" spans="1:18" ht="168.75">
      <c r="A739" s="129" t="s">
        <v>698</v>
      </c>
      <c r="B739" s="29">
        <v>547</v>
      </c>
      <c r="C739" s="15" t="s">
        <v>120</v>
      </c>
      <c r="D739" s="15" t="s">
        <v>123</v>
      </c>
      <c r="E739" s="35" t="s">
        <v>699</v>
      </c>
      <c r="F739" s="130"/>
      <c r="G739" s="10">
        <f>G740</f>
        <v>43.8</v>
      </c>
      <c r="H739" s="10">
        <f t="shared" si="374"/>
        <v>43.8</v>
      </c>
      <c r="I739" s="10">
        <f t="shared" si="374"/>
        <v>0</v>
      </c>
      <c r="J739" s="10">
        <f t="shared" si="374"/>
        <v>0</v>
      </c>
      <c r="K739" s="10">
        <f t="shared" si="374"/>
        <v>0</v>
      </c>
      <c r="L739" s="10">
        <f t="shared" si="374"/>
        <v>0</v>
      </c>
      <c r="M739" s="10">
        <f t="shared" si="374"/>
        <v>0</v>
      </c>
      <c r="N739" s="10">
        <f t="shared" si="374"/>
        <v>0</v>
      </c>
      <c r="O739" s="10">
        <f t="shared" si="374"/>
        <v>0</v>
      </c>
      <c r="P739" s="10"/>
      <c r="Q739" s="10"/>
      <c r="R739" s="10"/>
    </row>
    <row r="740" spans="1:18" ht="37.5">
      <c r="A740" s="42" t="s">
        <v>173</v>
      </c>
      <c r="B740" s="29">
        <v>547</v>
      </c>
      <c r="C740" s="15" t="s">
        <v>120</v>
      </c>
      <c r="D740" s="15" t="s">
        <v>123</v>
      </c>
      <c r="E740" s="55" t="s">
        <v>699</v>
      </c>
      <c r="F740" s="29">
        <v>120</v>
      </c>
      <c r="G740" s="10">
        <v>43.8</v>
      </c>
      <c r="H740" s="10">
        <v>43.8</v>
      </c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8.75">
      <c r="A741" s="42" t="s">
        <v>339</v>
      </c>
      <c r="B741" s="29">
        <v>547</v>
      </c>
      <c r="C741" s="15" t="s">
        <v>120</v>
      </c>
      <c r="D741" s="15" t="s">
        <v>123</v>
      </c>
      <c r="E741" s="29" t="s">
        <v>235</v>
      </c>
      <c r="F741" s="15"/>
      <c r="G741" s="10">
        <f>G742</f>
        <v>324.70000000000005</v>
      </c>
      <c r="H741" s="10">
        <f aca="true" t="shared" si="375" ref="H741:R742">H742</f>
        <v>0</v>
      </c>
      <c r="I741" s="10">
        <f t="shared" si="375"/>
        <v>0</v>
      </c>
      <c r="J741" s="10">
        <f t="shared" si="375"/>
        <v>324.70000000000005</v>
      </c>
      <c r="K741" s="10">
        <f t="shared" si="375"/>
        <v>324.70000000000005</v>
      </c>
      <c r="L741" s="10">
        <f t="shared" si="375"/>
        <v>0</v>
      </c>
      <c r="M741" s="10">
        <f t="shared" si="375"/>
        <v>0</v>
      </c>
      <c r="N741" s="10">
        <f t="shared" si="375"/>
        <v>324.70000000000005</v>
      </c>
      <c r="O741" s="10">
        <f t="shared" si="375"/>
        <v>324.70000000000005</v>
      </c>
      <c r="P741" s="10">
        <f t="shared" si="375"/>
        <v>0</v>
      </c>
      <c r="Q741" s="10">
        <f t="shared" si="375"/>
        <v>0</v>
      </c>
      <c r="R741" s="10">
        <f t="shared" si="375"/>
        <v>324.70000000000005</v>
      </c>
    </row>
    <row r="742" spans="1:18" ht="37.5">
      <c r="A742" s="42" t="s">
        <v>229</v>
      </c>
      <c r="B742" s="29">
        <v>547</v>
      </c>
      <c r="C742" s="15" t="s">
        <v>120</v>
      </c>
      <c r="D742" s="15" t="s">
        <v>123</v>
      </c>
      <c r="E742" s="29" t="s">
        <v>236</v>
      </c>
      <c r="F742" s="15"/>
      <c r="G742" s="10">
        <f>G743</f>
        <v>324.70000000000005</v>
      </c>
      <c r="H742" s="10">
        <f t="shared" si="375"/>
        <v>0</v>
      </c>
      <c r="I742" s="10">
        <f t="shared" si="375"/>
        <v>0</v>
      </c>
      <c r="J742" s="10">
        <f t="shared" si="375"/>
        <v>324.70000000000005</v>
      </c>
      <c r="K742" s="10">
        <f t="shared" si="375"/>
        <v>324.70000000000005</v>
      </c>
      <c r="L742" s="10">
        <f t="shared" si="375"/>
        <v>0</v>
      </c>
      <c r="M742" s="10">
        <f t="shared" si="375"/>
        <v>0</v>
      </c>
      <c r="N742" s="10">
        <f t="shared" si="375"/>
        <v>324.70000000000005</v>
      </c>
      <c r="O742" s="10">
        <f t="shared" si="375"/>
        <v>324.70000000000005</v>
      </c>
      <c r="P742" s="10">
        <f t="shared" si="375"/>
        <v>0</v>
      </c>
      <c r="Q742" s="10">
        <f t="shared" si="375"/>
        <v>0</v>
      </c>
      <c r="R742" s="10">
        <f t="shared" si="375"/>
        <v>324.70000000000005</v>
      </c>
    </row>
    <row r="743" spans="1:18" ht="37.5">
      <c r="A743" s="42" t="s">
        <v>562</v>
      </c>
      <c r="B743" s="29">
        <v>547</v>
      </c>
      <c r="C743" s="15" t="s">
        <v>120</v>
      </c>
      <c r="D743" s="15" t="s">
        <v>123</v>
      </c>
      <c r="E743" s="29" t="s">
        <v>118</v>
      </c>
      <c r="F743" s="15"/>
      <c r="G743" s="10">
        <f>G744+G745</f>
        <v>324.70000000000005</v>
      </c>
      <c r="H743" s="10">
        <f aca="true" t="shared" si="376" ref="H743:R743">H744+H745</f>
        <v>0</v>
      </c>
      <c r="I743" s="10">
        <f t="shared" si="376"/>
        <v>0</v>
      </c>
      <c r="J743" s="10">
        <f t="shared" si="376"/>
        <v>324.70000000000005</v>
      </c>
      <c r="K743" s="10">
        <f t="shared" si="376"/>
        <v>324.70000000000005</v>
      </c>
      <c r="L743" s="10">
        <f t="shared" si="376"/>
        <v>0</v>
      </c>
      <c r="M743" s="10">
        <f t="shared" si="376"/>
        <v>0</v>
      </c>
      <c r="N743" s="10">
        <f t="shared" si="376"/>
        <v>324.70000000000005</v>
      </c>
      <c r="O743" s="10">
        <f t="shared" si="376"/>
        <v>324.70000000000005</v>
      </c>
      <c r="P743" s="10">
        <f t="shared" si="376"/>
        <v>0</v>
      </c>
      <c r="Q743" s="10">
        <f t="shared" si="376"/>
        <v>0</v>
      </c>
      <c r="R743" s="10">
        <f t="shared" si="376"/>
        <v>324.70000000000005</v>
      </c>
    </row>
    <row r="744" spans="1:18" ht="26.25" customHeight="1">
      <c r="A744" s="42" t="s">
        <v>173</v>
      </c>
      <c r="B744" s="29">
        <v>547</v>
      </c>
      <c r="C744" s="15" t="s">
        <v>120</v>
      </c>
      <c r="D744" s="15" t="s">
        <v>123</v>
      </c>
      <c r="E744" s="29" t="s">
        <v>118</v>
      </c>
      <c r="F744" s="15" t="s">
        <v>174</v>
      </c>
      <c r="G744" s="10">
        <f>H744+I743+J744</f>
        <v>237.3</v>
      </c>
      <c r="H744" s="10"/>
      <c r="I744" s="10"/>
      <c r="J744" s="10">
        <v>237.3</v>
      </c>
      <c r="K744" s="10">
        <f>L744+M744+N744</f>
        <v>237.3</v>
      </c>
      <c r="L744" s="10"/>
      <c r="M744" s="10"/>
      <c r="N744" s="10">
        <v>237.3</v>
      </c>
      <c r="O744" s="10">
        <f>P744+Q744+R744</f>
        <v>237.3</v>
      </c>
      <c r="P744" s="10"/>
      <c r="Q744" s="10"/>
      <c r="R744" s="10">
        <v>237.3</v>
      </c>
    </row>
    <row r="745" spans="1:18" ht="37.5">
      <c r="A745" s="42" t="s">
        <v>92</v>
      </c>
      <c r="B745" s="29">
        <v>547</v>
      </c>
      <c r="C745" s="15" t="s">
        <v>120</v>
      </c>
      <c r="D745" s="15" t="s">
        <v>123</v>
      </c>
      <c r="E745" s="29" t="s">
        <v>118</v>
      </c>
      <c r="F745" s="15" t="s">
        <v>177</v>
      </c>
      <c r="G745" s="10">
        <f>H745+I744+J745</f>
        <v>87.4</v>
      </c>
      <c r="H745" s="10"/>
      <c r="I745" s="10"/>
      <c r="J745" s="10">
        <v>87.4</v>
      </c>
      <c r="K745" s="10">
        <f>L745+M745+N745</f>
        <v>87.4</v>
      </c>
      <c r="L745" s="10"/>
      <c r="M745" s="10"/>
      <c r="N745" s="10">
        <v>87.4</v>
      </c>
      <c r="O745" s="10">
        <f>P745+Q745+R745</f>
        <v>87.4</v>
      </c>
      <c r="P745" s="10"/>
      <c r="Q745" s="10"/>
      <c r="R745" s="10">
        <v>87.4</v>
      </c>
    </row>
    <row r="746" spans="1:18" ht="28.5" customHeight="1">
      <c r="A746" s="42" t="s">
        <v>210</v>
      </c>
      <c r="B746" s="29">
        <v>547</v>
      </c>
      <c r="C746" s="15" t="s">
        <v>120</v>
      </c>
      <c r="D746" s="15" t="s">
        <v>123</v>
      </c>
      <c r="E746" s="29" t="s">
        <v>232</v>
      </c>
      <c r="F746" s="15"/>
      <c r="G746" s="10">
        <f aca="true" t="shared" si="377" ref="G746:R746">G747+G750</f>
        <v>1560.3</v>
      </c>
      <c r="H746" s="10">
        <f t="shared" si="377"/>
        <v>0</v>
      </c>
      <c r="I746" s="10">
        <f t="shared" si="377"/>
        <v>1560.3</v>
      </c>
      <c r="J746" s="10">
        <f t="shared" si="377"/>
        <v>0</v>
      </c>
      <c r="K746" s="10">
        <f t="shared" si="377"/>
        <v>1730.2</v>
      </c>
      <c r="L746" s="10">
        <f t="shared" si="377"/>
        <v>0</v>
      </c>
      <c r="M746" s="10">
        <f t="shared" si="377"/>
        <v>1730.2</v>
      </c>
      <c r="N746" s="10">
        <f t="shared" si="377"/>
        <v>0</v>
      </c>
      <c r="O746" s="10">
        <f t="shared" si="377"/>
        <v>1730.2</v>
      </c>
      <c r="P746" s="10">
        <f t="shared" si="377"/>
        <v>0</v>
      </c>
      <c r="Q746" s="10">
        <f t="shared" si="377"/>
        <v>1730.2</v>
      </c>
      <c r="R746" s="10">
        <f t="shared" si="377"/>
        <v>0</v>
      </c>
    </row>
    <row r="747" spans="1:18" ht="24" customHeight="1">
      <c r="A747" s="42" t="s">
        <v>188</v>
      </c>
      <c r="B747" s="29">
        <v>547</v>
      </c>
      <c r="C747" s="15" t="s">
        <v>120</v>
      </c>
      <c r="D747" s="15" t="s">
        <v>123</v>
      </c>
      <c r="E747" s="29" t="s">
        <v>233</v>
      </c>
      <c r="F747" s="15"/>
      <c r="G747" s="10">
        <f>G748+G749</f>
        <v>1211</v>
      </c>
      <c r="H747" s="10">
        <f aca="true" t="shared" si="378" ref="H747:R747">H748+H749</f>
        <v>0</v>
      </c>
      <c r="I747" s="10">
        <f t="shared" si="378"/>
        <v>1211</v>
      </c>
      <c r="J747" s="10">
        <f t="shared" si="378"/>
        <v>0</v>
      </c>
      <c r="K747" s="10">
        <f t="shared" si="378"/>
        <v>1440</v>
      </c>
      <c r="L747" s="10">
        <f t="shared" si="378"/>
        <v>0</v>
      </c>
      <c r="M747" s="10">
        <f t="shared" si="378"/>
        <v>1440</v>
      </c>
      <c r="N747" s="10">
        <f t="shared" si="378"/>
        <v>0</v>
      </c>
      <c r="O747" s="10">
        <f t="shared" si="378"/>
        <v>1440</v>
      </c>
      <c r="P747" s="10">
        <f t="shared" si="378"/>
        <v>0</v>
      </c>
      <c r="Q747" s="10">
        <f t="shared" si="378"/>
        <v>1440</v>
      </c>
      <c r="R747" s="10">
        <f t="shared" si="378"/>
        <v>0</v>
      </c>
    </row>
    <row r="748" spans="1:18" ht="27.75" customHeight="1">
      <c r="A748" s="42" t="s">
        <v>173</v>
      </c>
      <c r="B748" s="29">
        <v>547</v>
      </c>
      <c r="C748" s="15" t="s">
        <v>120</v>
      </c>
      <c r="D748" s="15" t="s">
        <v>123</v>
      </c>
      <c r="E748" s="29" t="s">
        <v>233</v>
      </c>
      <c r="F748" s="15" t="s">
        <v>174</v>
      </c>
      <c r="G748" s="10">
        <f>H748+I748+J748</f>
        <v>659.3</v>
      </c>
      <c r="H748" s="10"/>
      <c r="I748" s="10">
        <f>888.3-229</f>
        <v>659.3</v>
      </c>
      <c r="J748" s="10"/>
      <c r="K748" s="10">
        <f>L748+M748+N748</f>
        <v>904.6</v>
      </c>
      <c r="L748" s="10"/>
      <c r="M748" s="10">
        <v>904.6</v>
      </c>
      <c r="N748" s="10"/>
      <c r="O748" s="10">
        <f>P748+Q748+R748</f>
        <v>904.6</v>
      </c>
      <c r="P748" s="10"/>
      <c r="Q748" s="10">
        <v>904.6</v>
      </c>
      <c r="R748" s="10"/>
    </row>
    <row r="749" spans="1:18" ht="37.5">
      <c r="A749" s="42" t="s">
        <v>92</v>
      </c>
      <c r="B749" s="29">
        <v>547</v>
      </c>
      <c r="C749" s="15" t="s">
        <v>120</v>
      </c>
      <c r="D749" s="15" t="s">
        <v>123</v>
      </c>
      <c r="E749" s="29" t="s">
        <v>233</v>
      </c>
      <c r="F749" s="15" t="s">
        <v>177</v>
      </c>
      <c r="G749" s="10">
        <f>H749+I749+J749</f>
        <v>551.7</v>
      </c>
      <c r="H749" s="10"/>
      <c r="I749" s="10">
        <v>551.7</v>
      </c>
      <c r="J749" s="10"/>
      <c r="K749" s="10">
        <f>L749+M749+N749</f>
        <v>535.4</v>
      </c>
      <c r="L749" s="10"/>
      <c r="M749" s="10">
        <v>535.4</v>
      </c>
      <c r="N749" s="10"/>
      <c r="O749" s="10">
        <f>P749+Q749+R749</f>
        <v>535.4</v>
      </c>
      <c r="P749" s="10"/>
      <c r="Q749" s="10">
        <v>535.4</v>
      </c>
      <c r="R749" s="10"/>
    </row>
    <row r="750" spans="1:18" ht="60.75" customHeight="1">
      <c r="A750" s="42" t="s">
        <v>455</v>
      </c>
      <c r="B750" s="29">
        <v>547</v>
      </c>
      <c r="C750" s="15" t="s">
        <v>120</v>
      </c>
      <c r="D750" s="15" t="s">
        <v>123</v>
      </c>
      <c r="E750" s="29" t="s">
        <v>577</v>
      </c>
      <c r="F750" s="15"/>
      <c r="G750" s="10">
        <f>G751</f>
        <v>349.3</v>
      </c>
      <c r="H750" s="10">
        <f aca="true" t="shared" si="379" ref="H750:R750">H751</f>
        <v>0</v>
      </c>
      <c r="I750" s="10">
        <f t="shared" si="379"/>
        <v>349.3</v>
      </c>
      <c r="J750" s="10">
        <f t="shared" si="379"/>
        <v>0</v>
      </c>
      <c r="K750" s="10">
        <f t="shared" si="379"/>
        <v>290.2</v>
      </c>
      <c r="L750" s="10">
        <f t="shared" si="379"/>
        <v>0</v>
      </c>
      <c r="M750" s="10">
        <f t="shared" si="379"/>
        <v>290.2</v>
      </c>
      <c r="N750" s="10">
        <f t="shared" si="379"/>
        <v>0</v>
      </c>
      <c r="O750" s="10">
        <f t="shared" si="379"/>
        <v>290.2</v>
      </c>
      <c r="P750" s="10">
        <f t="shared" si="379"/>
        <v>0</v>
      </c>
      <c r="Q750" s="10">
        <f t="shared" si="379"/>
        <v>290.2</v>
      </c>
      <c r="R750" s="10">
        <f t="shared" si="379"/>
        <v>0</v>
      </c>
    </row>
    <row r="751" spans="1:18" ht="37.5" customHeight="1">
      <c r="A751" s="42" t="s">
        <v>173</v>
      </c>
      <c r="B751" s="29">
        <v>547</v>
      </c>
      <c r="C751" s="15" t="s">
        <v>120</v>
      </c>
      <c r="D751" s="15" t="s">
        <v>123</v>
      </c>
      <c r="E751" s="29" t="s">
        <v>577</v>
      </c>
      <c r="F751" s="15" t="s">
        <v>174</v>
      </c>
      <c r="G751" s="10">
        <v>349.3</v>
      </c>
      <c r="H751" s="10"/>
      <c r="I751" s="83">
        <v>349.3</v>
      </c>
      <c r="J751" s="10"/>
      <c r="K751" s="10">
        <f>L751+M751+N751</f>
        <v>290.2</v>
      </c>
      <c r="L751" s="10"/>
      <c r="M751" s="10">
        <v>290.2</v>
      </c>
      <c r="N751" s="10"/>
      <c r="O751" s="10">
        <f>P751+Q751+R751</f>
        <v>290.2</v>
      </c>
      <c r="P751" s="10"/>
      <c r="Q751" s="10">
        <v>290.2</v>
      </c>
      <c r="R751" s="10"/>
    </row>
    <row r="752" spans="1:18" ht="18.75">
      <c r="A752" s="150" t="s">
        <v>327</v>
      </c>
      <c r="B752" s="151"/>
      <c r="C752" s="151"/>
      <c r="D752" s="151"/>
      <c r="E752" s="151"/>
      <c r="F752" s="152"/>
      <c r="G752" s="90">
        <f aca="true" t="shared" si="380" ref="G752:R752">G19+G51+G146+G321+G723</f>
        <v>956062.7</v>
      </c>
      <c r="H752" s="90">
        <f t="shared" si="380"/>
        <v>566103.7000000001</v>
      </c>
      <c r="I752" s="90">
        <f t="shared" si="380"/>
        <v>385876.4000000001</v>
      </c>
      <c r="J752" s="90">
        <f t="shared" si="380"/>
        <v>4082.6000000000004</v>
      </c>
      <c r="K752" s="90">
        <f t="shared" si="380"/>
        <v>744364.7</v>
      </c>
      <c r="L752" s="90">
        <f t="shared" si="380"/>
        <v>389460.1</v>
      </c>
      <c r="M752" s="90">
        <f t="shared" si="380"/>
        <v>350978.5</v>
      </c>
      <c r="N752" s="90">
        <f t="shared" si="380"/>
        <v>3926.1000000000004</v>
      </c>
      <c r="O752" s="90">
        <f t="shared" si="380"/>
        <v>753004.5</v>
      </c>
      <c r="P752" s="90" t="e">
        <f t="shared" si="380"/>
        <v>#REF!</v>
      </c>
      <c r="Q752" s="90" t="e">
        <f t="shared" si="380"/>
        <v>#REF!</v>
      </c>
      <c r="R752" s="90" t="e">
        <f t="shared" si="380"/>
        <v>#REF!</v>
      </c>
    </row>
    <row r="753" spans="1:18" ht="19.5" thickBot="1">
      <c r="A753" s="62" t="s">
        <v>398</v>
      </c>
      <c r="B753" s="17"/>
      <c r="C753" s="17"/>
      <c r="D753" s="17"/>
      <c r="E753" s="17"/>
      <c r="F753" s="17"/>
      <c r="G753" s="91">
        <v>0</v>
      </c>
      <c r="H753" s="91"/>
      <c r="I753" s="92"/>
      <c r="J753" s="91"/>
      <c r="K753" s="91">
        <f>L753+M753+N753</f>
        <v>10000</v>
      </c>
      <c r="L753" s="13"/>
      <c r="M753" s="13">
        <v>10000</v>
      </c>
      <c r="N753" s="13"/>
      <c r="O753" s="91">
        <f>P753+Q753+R753</f>
        <v>20000</v>
      </c>
      <c r="P753" s="13"/>
      <c r="Q753" s="13">
        <v>20000</v>
      </c>
      <c r="R753" s="93"/>
    </row>
    <row r="754" spans="1:18" ht="19.5" thickBot="1">
      <c r="A754" s="63" t="s">
        <v>139</v>
      </c>
      <c r="B754" s="64"/>
      <c r="C754" s="64"/>
      <c r="D754" s="64"/>
      <c r="E754" s="64"/>
      <c r="F754" s="64" t="s">
        <v>167</v>
      </c>
      <c r="G754" s="92">
        <f aca="true" t="shared" si="381" ref="G754:R754">G752+G753</f>
        <v>956062.7</v>
      </c>
      <c r="H754" s="92">
        <f t="shared" si="381"/>
        <v>566103.7000000001</v>
      </c>
      <c r="I754" s="92">
        <f t="shared" si="381"/>
        <v>385876.4000000001</v>
      </c>
      <c r="J754" s="92">
        <f t="shared" si="381"/>
        <v>4082.6000000000004</v>
      </c>
      <c r="K754" s="92">
        <f t="shared" si="381"/>
        <v>754364.7</v>
      </c>
      <c r="L754" s="92">
        <f t="shared" si="381"/>
        <v>389460.1</v>
      </c>
      <c r="M754" s="92">
        <f t="shared" si="381"/>
        <v>360978.5</v>
      </c>
      <c r="N754" s="92">
        <f t="shared" si="381"/>
        <v>3926.1000000000004</v>
      </c>
      <c r="O754" s="92">
        <f t="shared" si="381"/>
        <v>773004.5</v>
      </c>
      <c r="P754" s="92" t="e">
        <f t="shared" si="381"/>
        <v>#REF!</v>
      </c>
      <c r="Q754" s="92" t="e">
        <f t="shared" si="381"/>
        <v>#REF!</v>
      </c>
      <c r="R754" s="92" t="e">
        <f t="shared" si="381"/>
        <v>#REF!</v>
      </c>
    </row>
    <row r="755" spans="7:18" ht="18">
      <c r="G755" s="104"/>
      <c r="H755" s="105"/>
      <c r="I755" s="106"/>
      <c r="J755" s="105"/>
      <c r="K755" s="105"/>
      <c r="L755" s="105"/>
      <c r="M755" s="105"/>
      <c r="N755" s="105"/>
      <c r="O755" s="105"/>
      <c r="P755" s="73"/>
      <c r="Q755" s="73"/>
      <c r="R755" s="73"/>
    </row>
    <row r="756" spans="7:18" ht="18">
      <c r="G756" s="106"/>
      <c r="H756" s="106"/>
      <c r="I756" s="1"/>
      <c r="J756" s="106"/>
      <c r="K756" s="106"/>
      <c r="L756" s="106"/>
      <c r="M756" s="106"/>
      <c r="N756" s="106"/>
      <c r="O756" s="106"/>
      <c r="P756" s="74"/>
      <c r="Q756" s="74"/>
      <c r="R756" s="74"/>
    </row>
    <row r="757" spans="7:15" ht="12.75">
      <c r="G757" s="1"/>
      <c r="H757" s="1"/>
      <c r="I757" s="1"/>
      <c r="J757" s="1"/>
      <c r="K757" s="1"/>
      <c r="L757" s="1"/>
      <c r="M757" s="1"/>
      <c r="N757" s="1"/>
      <c r="O757" s="1"/>
    </row>
    <row r="758" spans="7:18" ht="18"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</row>
    <row r="759" spans="5:18" ht="20.25">
      <c r="E759" s="75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</row>
    <row r="760" spans="7:18" ht="20.25">
      <c r="G760" s="94"/>
      <c r="H760" s="94"/>
      <c r="I760" s="94"/>
      <c r="J760" s="94"/>
      <c r="K760" s="95"/>
      <c r="L760" s="95"/>
      <c r="M760" s="95"/>
      <c r="N760" s="95"/>
      <c r="O760" s="79"/>
      <c r="P760" s="79"/>
      <c r="Q760" s="79"/>
      <c r="R760" s="79"/>
    </row>
    <row r="761" spans="7:18" ht="20.25"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</row>
    <row r="762" spans="7:18" ht="20.25">
      <c r="G762" s="94"/>
      <c r="H762" s="94"/>
      <c r="I762" s="94"/>
      <c r="J762" s="94"/>
      <c r="K762" s="95"/>
      <c r="L762" s="95"/>
      <c r="M762" s="95"/>
      <c r="N762" s="95"/>
      <c r="O762" s="79"/>
      <c r="P762" s="79"/>
      <c r="Q762" s="79"/>
      <c r="R762" s="79"/>
    </row>
    <row r="774" ht="3" customHeight="1"/>
  </sheetData>
  <sheetProtection/>
  <autoFilter ref="A16:F754"/>
  <mergeCells count="19">
    <mergeCell ref="F6:O6"/>
    <mergeCell ref="A12:O12"/>
    <mergeCell ref="A11:O11"/>
    <mergeCell ref="A752:F752"/>
    <mergeCell ref="G16:R16"/>
    <mergeCell ref="A16:A17"/>
    <mergeCell ref="B16:B17"/>
    <mergeCell ref="C16:C17"/>
    <mergeCell ref="D16:D17"/>
    <mergeCell ref="F1:O1"/>
    <mergeCell ref="F2:O2"/>
    <mergeCell ref="F3:O3"/>
    <mergeCell ref="F4:O4"/>
    <mergeCell ref="E16:E17"/>
    <mergeCell ref="F16:F17"/>
    <mergeCell ref="F7:O7"/>
    <mergeCell ref="F8:O8"/>
    <mergeCell ref="F9:O9"/>
    <mergeCell ref="F5:O5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05"/>
  <sheetViews>
    <sheetView tabSelected="1" view="pageBreakPreview" zoomScale="69" zoomScaleNormal="85" zoomScaleSheetLayoutView="69" zoomScalePageLayoutView="0" workbookViewId="0" topLeftCell="A436">
      <selection activeCell="H10" sqref="H10"/>
    </sheetView>
  </sheetViews>
  <sheetFormatPr defaultColWidth="9.00390625" defaultRowHeight="12.75"/>
  <cols>
    <col min="1" max="1" width="75.625" style="25" customWidth="1"/>
    <col min="2" max="2" width="18.00390625" style="25" customWidth="1"/>
    <col min="3" max="3" width="9.75390625" style="25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6:9" ht="20.25">
      <c r="F1" s="134" t="s">
        <v>704</v>
      </c>
      <c r="G1" s="134"/>
      <c r="H1" s="134"/>
      <c r="I1" s="134"/>
    </row>
    <row r="2" spans="6:9" ht="20.25">
      <c r="F2" s="134" t="s">
        <v>171</v>
      </c>
      <c r="G2" s="134"/>
      <c r="H2" s="134"/>
      <c r="I2" s="134"/>
    </row>
    <row r="3" spans="6:9" ht="20.25">
      <c r="F3" s="134" t="s">
        <v>150</v>
      </c>
      <c r="G3" s="134"/>
      <c r="H3" s="134"/>
      <c r="I3" s="134"/>
    </row>
    <row r="4" spans="6:9" ht="20.25">
      <c r="F4" s="126" t="s">
        <v>712</v>
      </c>
      <c r="G4" s="126"/>
      <c r="H4" s="126"/>
      <c r="I4" s="126"/>
    </row>
    <row r="5" spans="4:9" ht="20.25">
      <c r="D5" s="115"/>
      <c r="E5" s="115"/>
      <c r="F5" s="134" t="s">
        <v>674</v>
      </c>
      <c r="G5" s="134"/>
      <c r="H5" s="134"/>
      <c r="I5" s="134"/>
    </row>
    <row r="6" spans="4:9" ht="20.25">
      <c r="D6" s="115"/>
      <c r="E6" s="115"/>
      <c r="F6" s="134" t="s">
        <v>171</v>
      </c>
      <c r="G6" s="134"/>
      <c r="H6" s="134"/>
      <c r="I6" s="134"/>
    </row>
    <row r="7" spans="4:9" ht="20.25">
      <c r="D7" s="115"/>
      <c r="E7" s="115"/>
      <c r="F7" s="134" t="s">
        <v>150</v>
      </c>
      <c r="G7" s="134"/>
      <c r="H7" s="134"/>
      <c r="I7" s="134"/>
    </row>
    <row r="8" spans="1:9" ht="20.25">
      <c r="A8" s="25" t="s">
        <v>167</v>
      </c>
      <c r="D8" s="115"/>
      <c r="E8" s="115"/>
      <c r="F8" s="134" t="s">
        <v>617</v>
      </c>
      <c r="G8" s="134"/>
      <c r="H8" s="134"/>
      <c r="I8" s="134"/>
    </row>
    <row r="9" spans="4:9" ht="20.25">
      <c r="D9" s="115"/>
      <c r="F9" s="134" t="s">
        <v>671</v>
      </c>
      <c r="G9" s="134"/>
      <c r="H9" s="134"/>
      <c r="I9" s="134"/>
    </row>
    <row r="10" spans="4:6" ht="18.75">
      <c r="D10" s="115"/>
      <c r="F10" s="115"/>
    </row>
    <row r="11" spans="1:7" ht="18.75">
      <c r="A11" s="155"/>
      <c r="B11" s="155"/>
      <c r="C11" s="155"/>
      <c r="D11" s="155"/>
      <c r="E11" s="155"/>
      <c r="F11" s="155"/>
      <c r="G11" s="117"/>
    </row>
    <row r="12" spans="1:9" ht="12" customHeight="1">
      <c r="A12" s="142" t="s">
        <v>329</v>
      </c>
      <c r="B12" s="142"/>
      <c r="C12" s="142"/>
      <c r="D12" s="142"/>
      <c r="E12" s="142"/>
      <c r="F12" s="142"/>
      <c r="G12" s="142"/>
      <c r="H12" s="142"/>
      <c r="I12" s="142"/>
    </row>
    <row r="13" spans="1:9" ht="11.25" customHeight="1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8.75">
      <c r="A14" s="141" t="s">
        <v>621</v>
      </c>
      <c r="B14" s="141"/>
      <c r="C14" s="141"/>
      <c r="D14" s="141"/>
      <c r="E14" s="141"/>
      <c r="F14" s="141"/>
      <c r="G14" s="141"/>
      <c r="H14" s="141"/>
      <c r="I14" s="141"/>
    </row>
    <row r="15" spans="1:9" ht="18.75">
      <c r="A15" s="112"/>
      <c r="B15" s="112"/>
      <c r="C15" s="112"/>
      <c r="D15" s="112"/>
      <c r="E15" s="112"/>
      <c r="F15" s="112"/>
      <c r="G15" s="112"/>
      <c r="H15" s="112"/>
      <c r="I15" s="112"/>
    </row>
    <row r="16" spans="1:9" ht="18.75">
      <c r="A16" s="30"/>
      <c r="B16" s="30"/>
      <c r="C16" s="30"/>
      <c r="D16" s="30"/>
      <c r="E16" s="30"/>
      <c r="F16" s="30"/>
      <c r="G16" s="30"/>
      <c r="H16" s="30"/>
      <c r="I16" s="30"/>
    </row>
    <row r="17" spans="6:9" ht="18.75">
      <c r="F17" s="2"/>
      <c r="H17" s="24"/>
      <c r="I17" s="7" t="s">
        <v>226</v>
      </c>
    </row>
    <row r="18" spans="1:9" ht="18.75">
      <c r="A18" s="143" t="s">
        <v>119</v>
      </c>
      <c r="B18" s="143" t="s">
        <v>402</v>
      </c>
      <c r="C18" s="143" t="s">
        <v>185</v>
      </c>
      <c r="D18" s="143" t="s">
        <v>637</v>
      </c>
      <c r="E18" s="143" t="s">
        <v>568</v>
      </c>
      <c r="F18" s="143" t="s">
        <v>403</v>
      </c>
      <c r="G18" s="143" t="s">
        <v>168</v>
      </c>
      <c r="H18" s="143"/>
      <c r="I18" s="143"/>
    </row>
    <row r="19" spans="1:9" ht="25.5" customHeight="1">
      <c r="A19" s="143"/>
      <c r="B19" s="143"/>
      <c r="C19" s="143"/>
      <c r="D19" s="143"/>
      <c r="E19" s="143"/>
      <c r="F19" s="143"/>
      <c r="G19" s="5" t="s">
        <v>359</v>
      </c>
      <c r="H19" s="5" t="s">
        <v>448</v>
      </c>
      <c r="I19" s="5" t="s">
        <v>619</v>
      </c>
    </row>
    <row r="20" spans="1:9" ht="18.75">
      <c r="A20" s="130">
        <v>1</v>
      </c>
      <c r="B20" s="130">
        <v>2</v>
      </c>
      <c r="C20" s="130">
        <v>3</v>
      </c>
      <c r="D20" s="5">
        <v>4</v>
      </c>
      <c r="E20" s="5">
        <v>5</v>
      </c>
      <c r="F20" s="5">
        <v>6</v>
      </c>
      <c r="G20" s="5">
        <v>7</v>
      </c>
      <c r="H20" s="130">
        <v>8</v>
      </c>
      <c r="I20" s="5">
        <v>9</v>
      </c>
    </row>
    <row r="21" spans="1:9" ht="62.25" customHeight="1">
      <c r="A21" s="43" t="s">
        <v>469</v>
      </c>
      <c r="B21" s="12" t="s">
        <v>252</v>
      </c>
      <c r="C21" s="12"/>
      <c r="D21" s="12"/>
      <c r="E21" s="12"/>
      <c r="F21" s="12"/>
      <c r="G21" s="13">
        <f>G22+G42</f>
        <v>4140.5</v>
      </c>
      <c r="H21" s="13">
        <f>H22+H42</f>
        <v>1889.4</v>
      </c>
      <c r="I21" s="13">
        <f>I22+I42</f>
        <v>2089.5</v>
      </c>
    </row>
    <row r="22" spans="1:9" ht="37.5">
      <c r="A22" s="42" t="s">
        <v>470</v>
      </c>
      <c r="B22" s="29" t="s">
        <v>253</v>
      </c>
      <c r="C22" s="29"/>
      <c r="D22" s="15"/>
      <c r="E22" s="15"/>
      <c r="F22" s="15"/>
      <c r="G22" s="10">
        <f>G36+G23+G27+G33</f>
        <v>2169.7</v>
      </c>
      <c r="H22" s="10">
        <f>H36+H23+H27+H33</f>
        <v>449</v>
      </c>
      <c r="I22" s="10">
        <f>I36+I23+I27+I33</f>
        <v>449</v>
      </c>
    </row>
    <row r="23" spans="1:9" ht="37.5">
      <c r="A23" s="42" t="s">
        <v>378</v>
      </c>
      <c r="B23" s="15" t="s">
        <v>379</v>
      </c>
      <c r="C23" s="29"/>
      <c r="D23" s="15"/>
      <c r="E23" s="15"/>
      <c r="F23" s="15"/>
      <c r="G23" s="10">
        <f>G24</f>
        <v>2.1999999999999993</v>
      </c>
      <c r="H23" s="10">
        <f>H24</f>
        <v>103</v>
      </c>
      <c r="I23" s="10">
        <f>I24</f>
        <v>103</v>
      </c>
    </row>
    <row r="24" spans="1:9" ht="18.75">
      <c r="A24" s="42" t="s">
        <v>222</v>
      </c>
      <c r="B24" s="15" t="s">
        <v>380</v>
      </c>
      <c r="C24" s="29"/>
      <c r="D24" s="15"/>
      <c r="E24" s="15"/>
      <c r="F24" s="15"/>
      <c r="G24" s="10">
        <f>G25+G26</f>
        <v>2.1999999999999993</v>
      </c>
      <c r="H24" s="10">
        <f>H25+H26</f>
        <v>103</v>
      </c>
      <c r="I24" s="10">
        <f>I25+I26</f>
        <v>103</v>
      </c>
    </row>
    <row r="25" spans="1:9" ht="18.75">
      <c r="A25" s="42" t="s">
        <v>190</v>
      </c>
      <c r="B25" s="15" t="s">
        <v>380</v>
      </c>
      <c r="C25" s="29">
        <v>115</v>
      </c>
      <c r="D25" s="15" t="s">
        <v>129</v>
      </c>
      <c r="E25" s="15" t="s">
        <v>124</v>
      </c>
      <c r="F25" s="15" t="s">
        <v>189</v>
      </c>
      <c r="G25" s="10">
        <v>0</v>
      </c>
      <c r="H25" s="10">
        <v>80</v>
      </c>
      <c r="I25" s="10">
        <v>80</v>
      </c>
    </row>
    <row r="26" spans="1:9" ht="37.5">
      <c r="A26" s="42" t="s">
        <v>92</v>
      </c>
      <c r="B26" s="15" t="s">
        <v>380</v>
      </c>
      <c r="C26" s="29">
        <v>546</v>
      </c>
      <c r="D26" s="15" t="s">
        <v>120</v>
      </c>
      <c r="E26" s="15" t="s">
        <v>121</v>
      </c>
      <c r="F26" s="15" t="s">
        <v>177</v>
      </c>
      <c r="G26" s="10">
        <f>28-25.8</f>
        <v>2.1999999999999993</v>
      </c>
      <c r="H26" s="10">
        <v>23</v>
      </c>
      <c r="I26" s="10">
        <v>23</v>
      </c>
    </row>
    <row r="27" spans="1:9" ht="53.25" customHeight="1">
      <c r="A27" s="42" t="s">
        <v>412</v>
      </c>
      <c r="B27" s="15" t="s">
        <v>376</v>
      </c>
      <c r="C27" s="29"/>
      <c r="D27" s="15"/>
      <c r="E27" s="15"/>
      <c r="F27" s="15"/>
      <c r="G27" s="10">
        <f>G28+G31</f>
        <v>717.5</v>
      </c>
      <c r="H27" s="10">
        <f>H28+H31</f>
        <v>346</v>
      </c>
      <c r="I27" s="10">
        <f>I28+I31</f>
        <v>346</v>
      </c>
    </row>
    <row r="28" spans="1:9" ht="18.75">
      <c r="A28" s="42" t="s">
        <v>222</v>
      </c>
      <c r="B28" s="15" t="s">
        <v>388</v>
      </c>
      <c r="C28" s="29"/>
      <c r="D28" s="15"/>
      <c r="E28" s="15"/>
      <c r="F28" s="15"/>
      <c r="G28" s="10">
        <f>G30+G29</f>
        <v>240</v>
      </c>
      <c r="H28" s="10">
        <f>H30+H29</f>
        <v>346</v>
      </c>
      <c r="I28" s="10">
        <f>I30+I29</f>
        <v>346</v>
      </c>
    </row>
    <row r="29" spans="1:9" ht="18.75">
      <c r="A29" s="42" t="s">
        <v>190</v>
      </c>
      <c r="B29" s="15" t="s">
        <v>377</v>
      </c>
      <c r="C29" s="29">
        <v>115</v>
      </c>
      <c r="D29" s="15" t="s">
        <v>129</v>
      </c>
      <c r="E29" s="15" t="s">
        <v>124</v>
      </c>
      <c r="F29" s="15" t="s">
        <v>189</v>
      </c>
      <c r="G29" s="10">
        <v>240</v>
      </c>
      <c r="H29" s="10">
        <v>200</v>
      </c>
      <c r="I29" s="10">
        <v>200</v>
      </c>
    </row>
    <row r="30" spans="1:9" ht="37.5">
      <c r="A30" s="42" t="s">
        <v>92</v>
      </c>
      <c r="B30" s="15" t="s">
        <v>388</v>
      </c>
      <c r="C30" s="29">
        <v>546</v>
      </c>
      <c r="D30" s="15" t="s">
        <v>120</v>
      </c>
      <c r="E30" s="15" t="s">
        <v>121</v>
      </c>
      <c r="F30" s="15" t="s">
        <v>177</v>
      </c>
      <c r="G30" s="10">
        <v>0</v>
      </c>
      <c r="H30" s="10">
        <v>146</v>
      </c>
      <c r="I30" s="10">
        <v>146</v>
      </c>
    </row>
    <row r="31" spans="1:9" ht="27.75" customHeight="1">
      <c r="A31" s="42" t="s">
        <v>663</v>
      </c>
      <c r="B31" s="15" t="s">
        <v>676</v>
      </c>
      <c r="C31" s="29"/>
      <c r="D31" s="15"/>
      <c r="E31" s="15"/>
      <c r="F31" s="15"/>
      <c r="G31" s="10">
        <f>G32</f>
        <v>477.5</v>
      </c>
      <c r="H31" s="10">
        <f>H32</f>
        <v>0</v>
      </c>
      <c r="I31" s="10">
        <f>I32</f>
        <v>0</v>
      </c>
    </row>
    <row r="32" spans="1:9" ht="37.5">
      <c r="A32" s="42" t="s">
        <v>92</v>
      </c>
      <c r="B32" s="15" t="s">
        <v>676</v>
      </c>
      <c r="C32" s="29">
        <v>546</v>
      </c>
      <c r="D32" s="15" t="s">
        <v>128</v>
      </c>
      <c r="E32" s="15" t="s">
        <v>124</v>
      </c>
      <c r="F32" s="15" t="s">
        <v>177</v>
      </c>
      <c r="G32" s="10">
        <v>477.5</v>
      </c>
      <c r="H32" s="10">
        <v>0</v>
      </c>
      <c r="I32" s="10">
        <v>0</v>
      </c>
    </row>
    <row r="33" spans="1:9" ht="56.25">
      <c r="A33" s="42" t="s">
        <v>471</v>
      </c>
      <c r="B33" s="15" t="s">
        <v>55</v>
      </c>
      <c r="C33" s="29"/>
      <c r="D33" s="15"/>
      <c r="E33" s="15"/>
      <c r="F33" s="15"/>
      <c r="G33" s="10">
        <f>G34+G40</f>
        <v>1450</v>
      </c>
      <c r="H33" s="10">
        <f>H34+H40</f>
        <v>0</v>
      </c>
      <c r="I33" s="10">
        <f>I34+I40</f>
        <v>0</v>
      </c>
    </row>
    <row r="34" spans="1:9" ht="18.75">
      <c r="A34" s="42" t="s">
        <v>222</v>
      </c>
      <c r="B34" s="15" t="s">
        <v>386</v>
      </c>
      <c r="C34" s="29"/>
      <c r="D34" s="15"/>
      <c r="E34" s="15"/>
      <c r="F34" s="15"/>
      <c r="G34" s="10">
        <f>G35+G39</f>
        <v>200</v>
      </c>
      <c r="H34" s="10">
        <f>H35+H39</f>
        <v>0</v>
      </c>
      <c r="I34" s="10">
        <f>I35+I39</f>
        <v>0</v>
      </c>
    </row>
    <row r="35" spans="1:9" ht="36.75" customHeight="1">
      <c r="A35" s="42" t="s">
        <v>92</v>
      </c>
      <c r="B35" s="15" t="s">
        <v>386</v>
      </c>
      <c r="C35" s="29">
        <v>546</v>
      </c>
      <c r="D35" s="15" t="s">
        <v>128</v>
      </c>
      <c r="E35" s="15" t="s">
        <v>124</v>
      </c>
      <c r="F35" s="15" t="s">
        <v>177</v>
      </c>
      <c r="G35" s="10">
        <v>0</v>
      </c>
      <c r="H35" s="10">
        <v>0</v>
      </c>
      <c r="I35" s="10">
        <v>0</v>
      </c>
    </row>
    <row r="36" spans="1:9" ht="56.25">
      <c r="A36" s="42" t="s">
        <v>325</v>
      </c>
      <c r="B36" s="15" t="s">
        <v>83</v>
      </c>
      <c r="C36" s="29"/>
      <c r="D36" s="15"/>
      <c r="E36" s="15"/>
      <c r="F36" s="15"/>
      <c r="G36" s="10"/>
      <c r="H36" s="10"/>
      <c r="I36" s="10"/>
    </row>
    <row r="37" spans="1:9" ht="78.75" customHeight="1">
      <c r="A37" s="42" t="s">
        <v>390</v>
      </c>
      <c r="B37" s="15" t="s">
        <v>342</v>
      </c>
      <c r="C37" s="29"/>
      <c r="D37" s="15"/>
      <c r="E37" s="15"/>
      <c r="F37" s="15"/>
      <c r="G37" s="10"/>
      <c r="H37" s="10"/>
      <c r="I37" s="10"/>
    </row>
    <row r="38" spans="1:9" ht="37.5">
      <c r="A38" s="42" t="s">
        <v>92</v>
      </c>
      <c r="B38" s="15" t="s">
        <v>342</v>
      </c>
      <c r="C38" s="29">
        <v>546</v>
      </c>
      <c r="D38" s="15" t="s">
        <v>128</v>
      </c>
      <c r="E38" s="15" t="s">
        <v>124</v>
      </c>
      <c r="F38" s="15" t="s">
        <v>177</v>
      </c>
      <c r="G38" s="10"/>
      <c r="H38" s="10"/>
      <c r="I38" s="10"/>
    </row>
    <row r="39" spans="1:9" ht="56.25">
      <c r="A39" s="42" t="s">
        <v>423</v>
      </c>
      <c r="B39" s="15" t="s">
        <v>386</v>
      </c>
      <c r="C39" s="29">
        <v>546</v>
      </c>
      <c r="D39" s="15" t="s">
        <v>128</v>
      </c>
      <c r="E39" s="15" t="s">
        <v>124</v>
      </c>
      <c r="F39" s="15" t="s">
        <v>422</v>
      </c>
      <c r="G39" s="10">
        <v>200</v>
      </c>
      <c r="H39" s="10">
        <v>0</v>
      </c>
      <c r="I39" s="10">
        <v>0</v>
      </c>
    </row>
    <row r="40" spans="1:9" ht="18.75">
      <c r="A40" s="42" t="s">
        <v>663</v>
      </c>
      <c r="B40" s="15" t="s">
        <v>677</v>
      </c>
      <c r="C40" s="29"/>
      <c r="D40" s="15"/>
      <c r="E40" s="15"/>
      <c r="F40" s="15"/>
      <c r="G40" s="10">
        <f>G41</f>
        <v>1250</v>
      </c>
      <c r="H40" s="10">
        <f>H41</f>
        <v>0</v>
      </c>
      <c r="I40" s="10">
        <f>I41</f>
        <v>0</v>
      </c>
    </row>
    <row r="41" spans="1:9" ht="37.5">
      <c r="A41" s="42" t="s">
        <v>92</v>
      </c>
      <c r="B41" s="15" t="s">
        <v>677</v>
      </c>
      <c r="C41" s="29">
        <v>546</v>
      </c>
      <c r="D41" s="15" t="s">
        <v>128</v>
      </c>
      <c r="E41" s="15" t="s">
        <v>124</v>
      </c>
      <c r="F41" s="15" t="s">
        <v>177</v>
      </c>
      <c r="G41" s="10">
        <v>1250</v>
      </c>
      <c r="H41" s="10">
        <v>0</v>
      </c>
      <c r="I41" s="10">
        <v>0</v>
      </c>
    </row>
    <row r="42" spans="1:9" ht="56.25">
      <c r="A42" s="42" t="s">
        <v>472</v>
      </c>
      <c r="B42" s="15" t="s">
        <v>12</v>
      </c>
      <c r="C42" s="15"/>
      <c r="D42" s="15"/>
      <c r="E42" s="15"/>
      <c r="F42" s="15"/>
      <c r="G42" s="10">
        <f>G53+G56+G43+G60</f>
        <v>1970.8000000000002</v>
      </c>
      <c r="H42" s="10">
        <f>H53+H56+H43+H60</f>
        <v>1440.4</v>
      </c>
      <c r="I42" s="10">
        <f>I53+I56+I43+I60</f>
        <v>1640.5</v>
      </c>
    </row>
    <row r="43" spans="1:9" ht="37.5">
      <c r="A43" s="42" t="s">
        <v>85</v>
      </c>
      <c r="B43" s="15" t="s">
        <v>84</v>
      </c>
      <c r="C43" s="15"/>
      <c r="D43" s="15"/>
      <c r="E43" s="15"/>
      <c r="F43" s="15"/>
      <c r="G43" s="10">
        <f>G44+G49+G51</f>
        <v>998.6</v>
      </c>
      <c r="H43" s="10">
        <f>H44+H49+H51</f>
        <v>250</v>
      </c>
      <c r="I43" s="10">
        <f>I44+I49+I51</f>
        <v>450</v>
      </c>
    </row>
    <row r="44" spans="1:9" ht="27.75" customHeight="1">
      <c r="A44" s="42" t="s">
        <v>385</v>
      </c>
      <c r="B44" s="15" t="s">
        <v>391</v>
      </c>
      <c r="C44" s="15"/>
      <c r="D44" s="15"/>
      <c r="E44" s="15"/>
      <c r="F44" s="15"/>
      <c r="G44" s="10">
        <f>G45+G46+G47+G48</f>
        <v>28.5</v>
      </c>
      <c r="H44" s="10">
        <f>H45+H46+H47+H48</f>
        <v>150</v>
      </c>
      <c r="I44" s="10">
        <f>I45+I46+I47+I48</f>
        <v>250</v>
      </c>
    </row>
    <row r="45" spans="1:9" ht="42.75" customHeight="1">
      <c r="A45" s="42" t="s">
        <v>92</v>
      </c>
      <c r="B45" s="15" t="s">
        <v>391</v>
      </c>
      <c r="C45" s="15" t="s">
        <v>318</v>
      </c>
      <c r="D45" s="15" t="s">
        <v>128</v>
      </c>
      <c r="E45" s="15" t="s">
        <v>124</v>
      </c>
      <c r="F45" s="15" t="s">
        <v>177</v>
      </c>
      <c r="G45" s="10">
        <v>28.5</v>
      </c>
      <c r="H45" s="10">
        <v>0</v>
      </c>
      <c r="I45" s="10">
        <v>0</v>
      </c>
    </row>
    <row r="46" spans="1:9" ht="27.75" customHeight="1">
      <c r="A46" s="42" t="s">
        <v>155</v>
      </c>
      <c r="B46" s="15" t="s">
        <v>391</v>
      </c>
      <c r="C46" s="15" t="s">
        <v>318</v>
      </c>
      <c r="D46" s="15" t="s">
        <v>128</v>
      </c>
      <c r="E46" s="15" t="s">
        <v>124</v>
      </c>
      <c r="F46" s="15" t="s">
        <v>183</v>
      </c>
      <c r="G46" s="10">
        <v>0</v>
      </c>
      <c r="H46" s="10">
        <v>0</v>
      </c>
      <c r="I46" s="10">
        <v>0</v>
      </c>
    </row>
    <row r="47" spans="1:9" ht="18.75">
      <c r="A47" s="42" t="s">
        <v>155</v>
      </c>
      <c r="B47" s="15" t="s">
        <v>387</v>
      </c>
      <c r="C47" s="15" t="s">
        <v>318</v>
      </c>
      <c r="D47" s="15" t="s">
        <v>136</v>
      </c>
      <c r="E47" s="15" t="s">
        <v>128</v>
      </c>
      <c r="F47" s="15" t="s">
        <v>183</v>
      </c>
      <c r="G47" s="10">
        <v>0</v>
      </c>
      <c r="H47" s="10">
        <v>150</v>
      </c>
      <c r="I47" s="10">
        <v>150</v>
      </c>
    </row>
    <row r="48" spans="1:9" ht="37.5">
      <c r="A48" s="42" t="s">
        <v>92</v>
      </c>
      <c r="B48" s="15" t="s">
        <v>387</v>
      </c>
      <c r="C48" s="15" t="s">
        <v>318</v>
      </c>
      <c r="D48" s="15" t="s">
        <v>136</v>
      </c>
      <c r="E48" s="15" t="s">
        <v>128</v>
      </c>
      <c r="F48" s="15" t="s">
        <v>177</v>
      </c>
      <c r="G48" s="10">
        <v>0</v>
      </c>
      <c r="H48" s="10">
        <v>0</v>
      </c>
      <c r="I48" s="10">
        <v>100</v>
      </c>
    </row>
    <row r="49" spans="1:9" ht="30" customHeight="1">
      <c r="A49" s="42" t="s">
        <v>559</v>
      </c>
      <c r="B49" s="15" t="s">
        <v>558</v>
      </c>
      <c r="C49" s="15"/>
      <c r="D49" s="15"/>
      <c r="E49" s="15"/>
      <c r="F49" s="15"/>
      <c r="G49" s="10">
        <f>G50</f>
        <v>350.1</v>
      </c>
      <c r="H49" s="10">
        <f>H50</f>
        <v>100</v>
      </c>
      <c r="I49" s="10">
        <f>I50</f>
        <v>200</v>
      </c>
    </row>
    <row r="50" spans="1:9" ht="37.5">
      <c r="A50" s="42" t="s">
        <v>92</v>
      </c>
      <c r="B50" s="15" t="s">
        <v>558</v>
      </c>
      <c r="C50" s="15" t="s">
        <v>318</v>
      </c>
      <c r="D50" s="15" t="s">
        <v>128</v>
      </c>
      <c r="E50" s="15" t="s">
        <v>124</v>
      </c>
      <c r="F50" s="15" t="s">
        <v>177</v>
      </c>
      <c r="G50" s="10">
        <v>350.1</v>
      </c>
      <c r="H50" s="10">
        <v>100</v>
      </c>
      <c r="I50" s="10">
        <v>200</v>
      </c>
    </row>
    <row r="51" spans="1:9" ht="18.75">
      <c r="A51" s="42" t="s">
        <v>663</v>
      </c>
      <c r="B51" s="15" t="s">
        <v>662</v>
      </c>
      <c r="C51" s="15"/>
      <c r="D51" s="15"/>
      <c r="E51" s="15"/>
      <c r="F51" s="15"/>
      <c r="G51" s="10">
        <f>G52</f>
        <v>620</v>
      </c>
      <c r="H51" s="10">
        <f>H52</f>
        <v>0</v>
      </c>
      <c r="I51" s="10">
        <f>I52</f>
        <v>0</v>
      </c>
    </row>
    <row r="52" spans="1:9" ht="37.5">
      <c r="A52" s="42" t="s">
        <v>92</v>
      </c>
      <c r="B52" s="15" t="s">
        <v>662</v>
      </c>
      <c r="C52" s="15" t="s">
        <v>318</v>
      </c>
      <c r="D52" s="15" t="s">
        <v>128</v>
      </c>
      <c r="E52" s="15" t="s">
        <v>124</v>
      </c>
      <c r="F52" s="15" t="s">
        <v>177</v>
      </c>
      <c r="G52" s="10">
        <v>620</v>
      </c>
      <c r="H52" s="10">
        <v>0</v>
      </c>
      <c r="I52" s="10">
        <v>0</v>
      </c>
    </row>
    <row r="53" spans="1:9" ht="46.5" customHeight="1">
      <c r="A53" s="42" t="s">
        <v>14</v>
      </c>
      <c r="B53" s="15" t="s">
        <v>13</v>
      </c>
      <c r="C53" s="15"/>
      <c r="D53" s="15"/>
      <c r="E53" s="15"/>
      <c r="F53" s="15"/>
      <c r="G53" s="10">
        <f aca="true" t="shared" si="0" ref="G53:I54">G54</f>
        <v>175.60000000000002</v>
      </c>
      <c r="H53" s="10">
        <f t="shared" si="0"/>
        <v>400</v>
      </c>
      <c r="I53" s="10">
        <f t="shared" si="0"/>
        <v>400</v>
      </c>
    </row>
    <row r="54" spans="1:9" ht="37.5">
      <c r="A54" s="42" t="s">
        <v>216</v>
      </c>
      <c r="B54" s="15" t="s">
        <v>30</v>
      </c>
      <c r="C54" s="15"/>
      <c r="D54" s="15"/>
      <c r="E54" s="15"/>
      <c r="F54" s="15"/>
      <c r="G54" s="10">
        <f t="shared" si="0"/>
        <v>175.60000000000002</v>
      </c>
      <c r="H54" s="10">
        <f t="shared" si="0"/>
        <v>400</v>
      </c>
      <c r="I54" s="10">
        <f t="shared" si="0"/>
        <v>400</v>
      </c>
    </row>
    <row r="55" spans="1:9" ht="37.5">
      <c r="A55" s="42" t="s">
        <v>92</v>
      </c>
      <c r="B55" s="15" t="s">
        <v>30</v>
      </c>
      <c r="C55" s="15" t="s">
        <v>318</v>
      </c>
      <c r="D55" s="15" t="s">
        <v>136</v>
      </c>
      <c r="E55" s="15" t="s">
        <v>128</v>
      </c>
      <c r="F55" s="15" t="s">
        <v>177</v>
      </c>
      <c r="G55" s="10">
        <f>220.5-2.6-42.3</f>
        <v>175.60000000000002</v>
      </c>
      <c r="H55" s="10">
        <v>400</v>
      </c>
      <c r="I55" s="10">
        <v>400</v>
      </c>
    </row>
    <row r="56" spans="1:9" ht="56.25">
      <c r="A56" s="42" t="s">
        <v>473</v>
      </c>
      <c r="B56" s="15" t="s">
        <v>15</v>
      </c>
      <c r="C56" s="15"/>
      <c r="D56" s="15"/>
      <c r="E56" s="15"/>
      <c r="F56" s="15"/>
      <c r="G56" s="10">
        <f>G57</f>
        <v>245.1</v>
      </c>
      <c r="H56" s="10">
        <f>H57</f>
        <v>238.89999999999998</v>
      </c>
      <c r="I56" s="10">
        <f>I57</f>
        <v>239</v>
      </c>
    </row>
    <row r="57" spans="1:9" ht="96" customHeight="1">
      <c r="A57" s="42" t="s">
        <v>441</v>
      </c>
      <c r="B57" s="15" t="s">
        <v>442</v>
      </c>
      <c r="C57" s="15"/>
      <c r="D57" s="15"/>
      <c r="E57" s="15"/>
      <c r="F57" s="15"/>
      <c r="G57" s="10">
        <f>G58+G59</f>
        <v>245.1</v>
      </c>
      <c r="H57" s="10">
        <f>H58+H59</f>
        <v>238.89999999999998</v>
      </c>
      <c r="I57" s="10">
        <f>I58+I59</f>
        <v>239</v>
      </c>
    </row>
    <row r="58" spans="1:9" ht="37.5">
      <c r="A58" s="42" t="s">
        <v>173</v>
      </c>
      <c r="B58" s="15" t="s">
        <v>443</v>
      </c>
      <c r="C58" s="15" t="s">
        <v>318</v>
      </c>
      <c r="D58" s="15" t="s">
        <v>136</v>
      </c>
      <c r="E58" s="15" t="s">
        <v>128</v>
      </c>
      <c r="F58" s="15" t="s">
        <v>174</v>
      </c>
      <c r="G58" s="10">
        <f>189.1-2.1</f>
        <v>187</v>
      </c>
      <c r="H58" s="10">
        <v>179.2</v>
      </c>
      <c r="I58" s="10">
        <v>179.2</v>
      </c>
    </row>
    <row r="59" spans="1:9" ht="37.5">
      <c r="A59" s="42" t="s">
        <v>92</v>
      </c>
      <c r="B59" s="15" t="s">
        <v>443</v>
      </c>
      <c r="C59" s="15" t="s">
        <v>318</v>
      </c>
      <c r="D59" s="15" t="s">
        <v>136</v>
      </c>
      <c r="E59" s="15" t="s">
        <v>128</v>
      </c>
      <c r="F59" s="15" t="s">
        <v>177</v>
      </c>
      <c r="G59" s="10">
        <v>58.1</v>
      </c>
      <c r="H59" s="10">
        <v>59.7</v>
      </c>
      <c r="I59" s="10">
        <v>59.8</v>
      </c>
    </row>
    <row r="60" spans="1:9" ht="44.25" customHeight="1">
      <c r="A60" s="42" t="s">
        <v>381</v>
      </c>
      <c r="B60" s="15" t="s">
        <v>392</v>
      </c>
      <c r="C60" s="15"/>
      <c r="D60" s="15"/>
      <c r="E60" s="15"/>
      <c r="F60" s="15"/>
      <c r="G60" s="10">
        <f aca="true" t="shared" si="1" ref="G60:I61">G61</f>
        <v>551.5</v>
      </c>
      <c r="H60" s="10">
        <f t="shared" si="1"/>
        <v>551.5</v>
      </c>
      <c r="I60" s="10">
        <f t="shared" si="1"/>
        <v>551.5</v>
      </c>
    </row>
    <row r="61" spans="1:9" ht="117" customHeight="1">
      <c r="A61" s="48" t="s">
        <v>421</v>
      </c>
      <c r="B61" s="15" t="s">
        <v>383</v>
      </c>
      <c r="C61" s="15"/>
      <c r="D61" s="15"/>
      <c r="E61" s="15"/>
      <c r="F61" s="15"/>
      <c r="G61" s="10">
        <f t="shared" si="1"/>
        <v>551.5</v>
      </c>
      <c r="H61" s="10">
        <f t="shared" si="1"/>
        <v>551.5</v>
      </c>
      <c r="I61" s="10">
        <f t="shared" si="1"/>
        <v>551.5</v>
      </c>
    </row>
    <row r="62" spans="1:9" ht="37.5">
      <c r="A62" s="42" t="s">
        <v>92</v>
      </c>
      <c r="B62" s="15" t="s">
        <v>383</v>
      </c>
      <c r="C62" s="15" t="s">
        <v>318</v>
      </c>
      <c r="D62" s="15" t="s">
        <v>125</v>
      </c>
      <c r="E62" s="15" t="s">
        <v>129</v>
      </c>
      <c r="F62" s="15" t="s">
        <v>177</v>
      </c>
      <c r="G62" s="10">
        <v>551.5</v>
      </c>
      <c r="H62" s="10">
        <v>551.5</v>
      </c>
      <c r="I62" s="10">
        <v>551.5</v>
      </c>
    </row>
    <row r="63" spans="1:9" ht="57.75" customHeight="1">
      <c r="A63" s="43" t="s">
        <v>474</v>
      </c>
      <c r="B63" s="12" t="s">
        <v>293</v>
      </c>
      <c r="C63" s="12"/>
      <c r="D63" s="12"/>
      <c r="E63" s="12"/>
      <c r="F63" s="12"/>
      <c r="G63" s="13">
        <f>G64+G81+G88+G91+G76</f>
        <v>8046.300000000001</v>
      </c>
      <c r="H63" s="13">
        <f>H64+H81+H88+H91+H76</f>
        <v>6803.1</v>
      </c>
      <c r="I63" s="13">
        <f>I64+I81+I88+I91+I76</f>
        <v>6887.6</v>
      </c>
    </row>
    <row r="64" spans="1:9" ht="39.75" customHeight="1">
      <c r="A64" s="42" t="s">
        <v>0</v>
      </c>
      <c r="B64" s="15" t="s">
        <v>1</v>
      </c>
      <c r="C64" s="15"/>
      <c r="D64" s="15"/>
      <c r="E64" s="15"/>
      <c r="F64" s="15"/>
      <c r="G64" s="10">
        <f>G65+G67+G70+G72+G74</f>
        <v>6565.900000000001</v>
      </c>
      <c r="H64" s="10">
        <f>H65+H67+H70+H72+H74</f>
        <v>6033.5</v>
      </c>
      <c r="I64" s="10">
        <f>I65+I67+I70+I72+I74</f>
        <v>6118</v>
      </c>
    </row>
    <row r="65" spans="1:9" ht="37.5">
      <c r="A65" s="42" t="s">
        <v>358</v>
      </c>
      <c r="B65" s="15" t="s">
        <v>3</v>
      </c>
      <c r="C65" s="15"/>
      <c r="D65" s="15"/>
      <c r="E65" s="15"/>
      <c r="F65" s="15"/>
      <c r="G65" s="10">
        <f>G66</f>
        <v>4664.4</v>
      </c>
      <c r="H65" s="10">
        <f>H66</f>
        <v>4595.7</v>
      </c>
      <c r="I65" s="10">
        <f>I66</f>
        <v>4680.2</v>
      </c>
    </row>
    <row r="66" spans="1:9" ht="18.75">
      <c r="A66" s="42" t="s">
        <v>190</v>
      </c>
      <c r="B66" s="15" t="s">
        <v>3</v>
      </c>
      <c r="C66" s="15" t="s">
        <v>318</v>
      </c>
      <c r="D66" s="15" t="s">
        <v>142</v>
      </c>
      <c r="E66" s="15" t="s">
        <v>124</v>
      </c>
      <c r="F66" s="15" t="s">
        <v>189</v>
      </c>
      <c r="G66" s="10">
        <f>4760.4-96</f>
        <v>4664.4</v>
      </c>
      <c r="H66" s="10">
        <v>4595.7</v>
      </c>
      <c r="I66" s="10">
        <v>4680.2</v>
      </c>
    </row>
    <row r="67" spans="1:9" ht="18.75">
      <c r="A67" s="42" t="s">
        <v>475</v>
      </c>
      <c r="B67" s="15" t="s">
        <v>2</v>
      </c>
      <c r="C67" s="15"/>
      <c r="D67" s="15"/>
      <c r="E67" s="15"/>
      <c r="F67" s="15"/>
      <c r="G67" s="10">
        <f>G68+G69</f>
        <v>176</v>
      </c>
      <c r="H67" s="10">
        <f>H68+H69</f>
        <v>170</v>
      </c>
      <c r="I67" s="10">
        <f>I68+I69</f>
        <v>170</v>
      </c>
    </row>
    <row r="68" spans="1:9" ht="18.75">
      <c r="A68" s="42" t="s">
        <v>190</v>
      </c>
      <c r="B68" s="15" t="s">
        <v>2</v>
      </c>
      <c r="C68" s="15" t="s">
        <v>337</v>
      </c>
      <c r="D68" s="15" t="s">
        <v>142</v>
      </c>
      <c r="E68" s="15" t="s">
        <v>124</v>
      </c>
      <c r="F68" s="15" t="s">
        <v>189</v>
      </c>
      <c r="G68" s="10">
        <v>110</v>
      </c>
      <c r="H68" s="10">
        <v>110</v>
      </c>
      <c r="I68" s="10">
        <v>110</v>
      </c>
    </row>
    <row r="69" spans="1:9" ht="18.75">
      <c r="A69" s="42" t="s">
        <v>190</v>
      </c>
      <c r="B69" s="15" t="s">
        <v>2</v>
      </c>
      <c r="C69" s="15" t="s">
        <v>318</v>
      </c>
      <c r="D69" s="15" t="s">
        <v>142</v>
      </c>
      <c r="E69" s="15" t="s">
        <v>124</v>
      </c>
      <c r="F69" s="15" t="s">
        <v>189</v>
      </c>
      <c r="G69" s="10">
        <v>66</v>
      </c>
      <c r="H69" s="10">
        <v>60</v>
      </c>
      <c r="I69" s="10">
        <v>60</v>
      </c>
    </row>
    <row r="70" spans="1:9" ht="93.75" customHeight="1">
      <c r="A70" s="42" t="s">
        <v>651</v>
      </c>
      <c r="B70" s="15" t="s">
        <v>82</v>
      </c>
      <c r="C70" s="15"/>
      <c r="D70" s="15"/>
      <c r="E70" s="15"/>
      <c r="F70" s="15"/>
      <c r="G70" s="10">
        <f>G71</f>
        <v>112.8</v>
      </c>
      <c r="H70" s="10">
        <f>H71</f>
        <v>140</v>
      </c>
      <c r="I70" s="10">
        <f>I71</f>
        <v>140</v>
      </c>
    </row>
    <row r="71" spans="1:9" ht="18.75">
      <c r="A71" s="42" t="s">
        <v>190</v>
      </c>
      <c r="B71" s="15" t="s">
        <v>82</v>
      </c>
      <c r="C71" s="15" t="s">
        <v>318</v>
      </c>
      <c r="D71" s="15" t="s">
        <v>142</v>
      </c>
      <c r="E71" s="15" t="s">
        <v>124</v>
      </c>
      <c r="F71" s="15" t="s">
        <v>189</v>
      </c>
      <c r="G71" s="10">
        <v>112.8</v>
      </c>
      <c r="H71" s="10">
        <v>140</v>
      </c>
      <c r="I71" s="10">
        <v>140</v>
      </c>
    </row>
    <row r="72" spans="1:9" ht="56.25">
      <c r="A72" s="42" t="s">
        <v>455</v>
      </c>
      <c r="B72" s="15" t="s">
        <v>465</v>
      </c>
      <c r="C72" s="15"/>
      <c r="D72" s="15"/>
      <c r="E72" s="15"/>
      <c r="F72" s="15"/>
      <c r="G72" s="10">
        <f>G73</f>
        <v>1279.4</v>
      </c>
      <c r="H72" s="10">
        <f>H73</f>
        <v>1127.8</v>
      </c>
      <c r="I72" s="10">
        <f>I73</f>
        <v>1127.8</v>
      </c>
    </row>
    <row r="73" spans="1:9" ht="18.75">
      <c r="A73" s="42" t="s">
        <v>190</v>
      </c>
      <c r="B73" s="15" t="s">
        <v>465</v>
      </c>
      <c r="C73" s="15" t="s">
        <v>318</v>
      </c>
      <c r="D73" s="15" t="s">
        <v>142</v>
      </c>
      <c r="E73" s="15" t="s">
        <v>124</v>
      </c>
      <c r="F73" s="15" t="s">
        <v>189</v>
      </c>
      <c r="G73" s="10">
        <v>1279.4</v>
      </c>
      <c r="H73" s="10">
        <v>1127.8</v>
      </c>
      <c r="I73" s="10">
        <v>1127.8</v>
      </c>
    </row>
    <row r="74" spans="1:9" ht="56.25">
      <c r="A74" s="42" t="s">
        <v>630</v>
      </c>
      <c r="B74" s="15" t="s">
        <v>629</v>
      </c>
      <c r="C74" s="15"/>
      <c r="D74" s="15"/>
      <c r="E74" s="15"/>
      <c r="F74" s="15"/>
      <c r="G74" s="10">
        <f>G75</f>
        <v>333.3</v>
      </c>
      <c r="H74" s="10">
        <f>H75</f>
        <v>0</v>
      </c>
      <c r="I74" s="10">
        <f>I75</f>
        <v>0</v>
      </c>
    </row>
    <row r="75" spans="1:9" ht="18.75">
      <c r="A75" s="42" t="s">
        <v>190</v>
      </c>
      <c r="B75" s="15" t="s">
        <v>629</v>
      </c>
      <c r="C75" s="15" t="s">
        <v>318</v>
      </c>
      <c r="D75" s="15" t="s">
        <v>142</v>
      </c>
      <c r="E75" s="15" t="s">
        <v>124</v>
      </c>
      <c r="F75" s="15" t="s">
        <v>189</v>
      </c>
      <c r="G75" s="10">
        <v>333.3</v>
      </c>
      <c r="H75" s="10">
        <v>0</v>
      </c>
      <c r="I75" s="10">
        <v>0</v>
      </c>
    </row>
    <row r="76" spans="1:9" ht="37.5">
      <c r="A76" s="42" t="s">
        <v>476</v>
      </c>
      <c r="B76" s="15" t="s">
        <v>5</v>
      </c>
      <c r="C76" s="15"/>
      <c r="D76" s="15"/>
      <c r="E76" s="15"/>
      <c r="F76" s="15"/>
      <c r="G76" s="10">
        <f>G77+G79</f>
        <v>39.6</v>
      </c>
      <c r="H76" s="10">
        <f>H77+H79</f>
        <v>50</v>
      </c>
      <c r="I76" s="10">
        <f>I77+I79</f>
        <v>50</v>
      </c>
    </row>
    <row r="77" spans="1:9" ht="18.75">
      <c r="A77" s="42" t="s">
        <v>475</v>
      </c>
      <c r="B77" s="15" t="s">
        <v>6</v>
      </c>
      <c r="C77" s="15"/>
      <c r="D77" s="15"/>
      <c r="E77" s="15"/>
      <c r="F77" s="15"/>
      <c r="G77" s="10">
        <f>G78</f>
        <v>25.5</v>
      </c>
      <c r="H77" s="10">
        <f>H78</f>
        <v>30</v>
      </c>
      <c r="I77" s="10">
        <f>I78</f>
        <v>30</v>
      </c>
    </row>
    <row r="78" spans="1:9" ht="18.75">
      <c r="A78" s="42" t="s">
        <v>190</v>
      </c>
      <c r="B78" s="15" t="s">
        <v>6</v>
      </c>
      <c r="C78" s="15" t="s">
        <v>318</v>
      </c>
      <c r="D78" s="15" t="s">
        <v>142</v>
      </c>
      <c r="E78" s="15" t="s">
        <v>124</v>
      </c>
      <c r="F78" s="15" t="s">
        <v>189</v>
      </c>
      <c r="G78" s="10">
        <v>25.5</v>
      </c>
      <c r="H78" s="10">
        <v>30</v>
      </c>
      <c r="I78" s="10">
        <v>30</v>
      </c>
    </row>
    <row r="79" spans="1:9" ht="99" customHeight="1">
      <c r="A79" s="42" t="s">
        <v>651</v>
      </c>
      <c r="B79" s="15" t="s">
        <v>81</v>
      </c>
      <c r="C79" s="15"/>
      <c r="D79" s="15"/>
      <c r="E79" s="15"/>
      <c r="F79" s="15"/>
      <c r="G79" s="10">
        <f>G80</f>
        <v>14.1</v>
      </c>
      <c r="H79" s="10">
        <f>H80</f>
        <v>20</v>
      </c>
      <c r="I79" s="10">
        <f>I80</f>
        <v>20</v>
      </c>
    </row>
    <row r="80" spans="1:9" ht="18.75">
      <c r="A80" s="42" t="s">
        <v>190</v>
      </c>
      <c r="B80" s="15" t="s">
        <v>81</v>
      </c>
      <c r="C80" s="15" t="s">
        <v>318</v>
      </c>
      <c r="D80" s="15" t="s">
        <v>142</v>
      </c>
      <c r="E80" s="15" t="s">
        <v>124</v>
      </c>
      <c r="F80" s="15" t="s">
        <v>189</v>
      </c>
      <c r="G80" s="10">
        <v>14.1</v>
      </c>
      <c r="H80" s="10">
        <v>20</v>
      </c>
      <c r="I80" s="10">
        <v>20</v>
      </c>
    </row>
    <row r="81" spans="1:9" ht="18.75">
      <c r="A81" s="42" t="s">
        <v>4</v>
      </c>
      <c r="B81" s="15" t="s">
        <v>7</v>
      </c>
      <c r="C81" s="15"/>
      <c r="D81" s="15"/>
      <c r="E81" s="15"/>
      <c r="F81" s="15"/>
      <c r="G81" s="10">
        <f>G82+G85</f>
        <v>479.1</v>
      </c>
      <c r="H81" s="10">
        <f>H82+H85</f>
        <v>397.5</v>
      </c>
      <c r="I81" s="10">
        <f>I82+I85</f>
        <v>397.5</v>
      </c>
    </row>
    <row r="82" spans="1:9" ht="18.75">
      <c r="A82" s="42" t="s">
        <v>475</v>
      </c>
      <c r="B82" s="15" t="s">
        <v>8</v>
      </c>
      <c r="C82" s="15"/>
      <c r="D82" s="15"/>
      <c r="E82" s="15"/>
      <c r="F82" s="15"/>
      <c r="G82" s="10">
        <f>G83+G84</f>
        <v>188.5</v>
      </c>
      <c r="H82" s="10">
        <f>H83+H84</f>
        <v>190</v>
      </c>
      <c r="I82" s="10">
        <f>I83+I84</f>
        <v>190</v>
      </c>
    </row>
    <row r="83" spans="1:10" ht="18.75">
      <c r="A83" s="42" t="s">
        <v>190</v>
      </c>
      <c r="B83" s="15" t="s">
        <v>8</v>
      </c>
      <c r="C83" s="15" t="s">
        <v>337</v>
      </c>
      <c r="D83" s="15" t="s">
        <v>142</v>
      </c>
      <c r="E83" s="15" t="s">
        <v>124</v>
      </c>
      <c r="F83" s="15" t="s">
        <v>189</v>
      </c>
      <c r="G83" s="10">
        <v>100</v>
      </c>
      <c r="H83" s="10">
        <v>100</v>
      </c>
      <c r="I83" s="10">
        <v>100</v>
      </c>
      <c r="J83" s="26"/>
    </row>
    <row r="84" spans="1:9" ht="18.75">
      <c r="A84" s="42" t="s">
        <v>190</v>
      </c>
      <c r="B84" s="15" t="s">
        <v>8</v>
      </c>
      <c r="C84" s="15" t="s">
        <v>318</v>
      </c>
      <c r="D84" s="15" t="s">
        <v>142</v>
      </c>
      <c r="E84" s="15" t="s">
        <v>124</v>
      </c>
      <c r="F84" s="15" t="s">
        <v>189</v>
      </c>
      <c r="G84" s="10">
        <v>88.5</v>
      </c>
      <c r="H84" s="10">
        <v>90</v>
      </c>
      <c r="I84" s="10">
        <v>90</v>
      </c>
    </row>
    <row r="85" spans="1:9" ht="99" customHeight="1">
      <c r="A85" s="42" t="s">
        <v>651</v>
      </c>
      <c r="B85" s="15" t="s">
        <v>477</v>
      </c>
      <c r="C85" s="15"/>
      <c r="D85" s="15"/>
      <c r="E85" s="15"/>
      <c r="F85" s="15"/>
      <c r="G85" s="10">
        <f>G87+G86</f>
        <v>290.6</v>
      </c>
      <c r="H85" s="10">
        <f>H87+H86</f>
        <v>207.5</v>
      </c>
      <c r="I85" s="10">
        <f>I87+I86</f>
        <v>207.5</v>
      </c>
    </row>
    <row r="86" spans="1:9" ht="18.75">
      <c r="A86" s="42" t="s">
        <v>190</v>
      </c>
      <c r="B86" s="15" t="s">
        <v>477</v>
      </c>
      <c r="C86" s="15" t="s">
        <v>337</v>
      </c>
      <c r="D86" s="15" t="s">
        <v>142</v>
      </c>
      <c r="E86" s="15" t="s">
        <v>124</v>
      </c>
      <c r="F86" s="15" t="s">
        <v>189</v>
      </c>
      <c r="G86" s="10">
        <v>160</v>
      </c>
      <c r="H86" s="10">
        <v>110</v>
      </c>
      <c r="I86" s="10">
        <v>110</v>
      </c>
    </row>
    <row r="87" spans="1:9" ht="18.75">
      <c r="A87" s="42" t="s">
        <v>190</v>
      </c>
      <c r="B87" s="15" t="s">
        <v>477</v>
      </c>
      <c r="C87" s="15" t="s">
        <v>318</v>
      </c>
      <c r="D87" s="15" t="s">
        <v>142</v>
      </c>
      <c r="E87" s="15" t="s">
        <v>124</v>
      </c>
      <c r="F87" s="15" t="s">
        <v>189</v>
      </c>
      <c r="G87" s="10">
        <v>130.6</v>
      </c>
      <c r="H87" s="10">
        <v>97.5</v>
      </c>
      <c r="I87" s="10">
        <v>97.5</v>
      </c>
    </row>
    <row r="88" spans="1:9" ht="37.5">
      <c r="A88" s="42" t="s">
        <v>479</v>
      </c>
      <c r="B88" s="15" t="s">
        <v>80</v>
      </c>
      <c r="C88" s="15"/>
      <c r="D88" s="15"/>
      <c r="E88" s="15"/>
      <c r="F88" s="15"/>
      <c r="G88" s="10">
        <f aca="true" t="shared" si="2" ref="G88:I89">G89</f>
        <v>9.699999999999989</v>
      </c>
      <c r="H88" s="10">
        <f t="shared" si="2"/>
        <v>152.1</v>
      </c>
      <c r="I88" s="10">
        <f t="shared" si="2"/>
        <v>152.1</v>
      </c>
    </row>
    <row r="89" spans="1:9" ht="18.75">
      <c r="A89" s="42" t="s">
        <v>475</v>
      </c>
      <c r="B89" s="15" t="s">
        <v>478</v>
      </c>
      <c r="C89" s="15"/>
      <c r="D89" s="15"/>
      <c r="E89" s="15"/>
      <c r="F89" s="15"/>
      <c r="G89" s="10">
        <f t="shared" si="2"/>
        <v>9.699999999999989</v>
      </c>
      <c r="H89" s="10">
        <f t="shared" si="2"/>
        <v>152.1</v>
      </c>
      <c r="I89" s="10">
        <f t="shared" si="2"/>
        <v>152.1</v>
      </c>
    </row>
    <row r="90" spans="1:9" ht="37.5">
      <c r="A90" s="42" t="s">
        <v>92</v>
      </c>
      <c r="B90" s="15" t="s">
        <v>478</v>
      </c>
      <c r="C90" s="15" t="s">
        <v>318</v>
      </c>
      <c r="D90" s="15" t="s">
        <v>142</v>
      </c>
      <c r="E90" s="15" t="s">
        <v>124</v>
      </c>
      <c r="F90" s="15" t="s">
        <v>177</v>
      </c>
      <c r="G90" s="10">
        <f>152.1-142.4</f>
        <v>9.699999999999989</v>
      </c>
      <c r="H90" s="10">
        <v>152.1</v>
      </c>
      <c r="I90" s="10">
        <v>152.1</v>
      </c>
    </row>
    <row r="91" spans="1:9" ht="37.5">
      <c r="A91" s="42" t="s">
        <v>79</v>
      </c>
      <c r="B91" s="15" t="s">
        <v>480</v>
      </c>
      <c r="C91" s="15"/>
      <c r="D91" s="15"/>
      <c r="E91" s="15"/>
      <c r="F91" s="15"/>
      <c r="G91" s="10">
        <f>G94+G97+G92</f>
        <v>952</v>
      </c>
      <c r="H91" s="10">
        <f>H94</f>
        <v>170</v>
      </c>
      <c r="I91" s="10">
        <f>I94</f>
        <v>170</v>
      </c>
    </row>
    <row r="92" spans="1:9" ht="18.75">
      <c r="A92" s="42" t="s">
        <v>475</v>
      </c>
      <c r="B92" s="15" t="s">
        <v>705</v>
      </c>
      <c r="C92" s="15"/>
      <c r="D92" s="15"/>
      <c r="E92" s="15"/>
      <c r="F92" s="15"/>
      <c r="G92" s="10">
        <f>G93</f>
        <v>252</v>
      </c>
      <c r="H92" s="10"/>
      <c r="I92" s="10"/>
    </row>
    <row r="93" spans="1:9" ht="18.75">
      <c r="A93" s="42" t="s">
        <v>190</v>
      </c>
      <c r="B93" s="15" t="s">
        <v>705</v>
      </c>
      <c r="C93" s="15" t="s">
        <v>318</v>
      </c>
      <c r="D93" s="15" t="s">
        <v>142</v>
      </c>
      <c r="E93" s="15" t="s">
        <v>124</v>
      </c>
      <c r="F93" s="15" t="s">
        <v>189</v>
      </c>
      <c r="G93" s="10">
        <f>156+96</f>
        <v>252</v>
      </c>
      <c r="H93" s="10"/>
      <c r="I93" s="10"/>
    </row>
    <row r="94" spans="1:9" ht="98.25" customHeight="1">
      <c r="A94" s="42" t="s">
        <v>651</v>
      </c>
      <c r="B94" s="15" t="s">
        <v>481</v>
      </c>
      <c r="C94" s="15"/>
      <c r="D94" s="15"/>
      <c r="E94" s="15"/>
      <c r="F94" s="15"/>
      <c r="G94" s="10">
        <f>G95+G96</f>
        <v>120</v>
      </c>
      <c r="H94" s="10">
        <f>H95+H96</f>
        <v>170</v>
      </c>
      <c r="I94" s="10">
        <f>I95+I96</f>
        <v>170</v>
      </c>
    </row>
    <row r="95" spans="1:9" ht="18.75">
      <c r="A95" s="42" t="s">
        <v>190</v>
      </c>
      <c r="B95" s="15" t="s">
        <v>481</v>
      </c>
      <c r="C95" s="15" t="s">
        <v>337</v>
      </c>
      <c r="D95" s="15" t="s">
        <v>142</v>
      </c>
      <c r="E95" s="15" t="s">
        <v>124</v>
      </c>
      <c r="F95" s="15" t="s">
        <v>189</v>
      </c>
      <c r="G95" s="10">
        <v>0</v>
      </c>
      <c r="H95" s="10">
        <v>50</v>
      </c>
      <c r="I95" s="10">
        <v>50</v>
      </c>
    </row>
    <row r="96" spans="1:9" ht="18.75">
      <c r="A96" s="42" t="s">
        <v>190</v>
      </c>
      <c r="B96" s="15" t="s">
        <v>481</v>
      </c>
      <c r="C96" s="15" t="s">
        <v>318</v>
      </c>
      <c r="D96" s="15" t="s">
        <v>142</v>
      </c>
      <c r="E96" s="15" t="s">
        <v>124</v>
      </c>
      <c r="F96" s="15" t="s">
        <v>189</v>
      </c>
      <c r="G96" s="10">
        <v>120</v>
      </c>
      <c r="H96" s="10">
        <v>120</v>
      </c>
      <c r="I96" s="10">
        <v>120</v>
      </c>
    </row>
    <row r="97" spans="1:9" ht="75">
      <c r="A97" s="103" t="s">
        <v>635</v>
      </c>
      <c r="B97" s="15" t="s">
        <v>693</v>
      </c>
      <c r="C97" s="15"/>
      <c r="D97" s="15"/>
      <c r="E97" s="15"/>
      <c r="F97" s="15"/>
      <c r="G97" s="10">
        <f>G98</f>
        <v>580</v>
      </c>
      <c r="H97" s="10"/>
      <c r="I97" s="10"/>
    </row>
    <row r="98" spans="1:9" ht="30" customHeight="1">
      <c r="A98" s="42" t="s">
        <v>190</v>
      </c>
      <c r="B98" s="15" t="s">
        <v>693</v>
      </c>
      <c r="C98" s="15" t="s">
        <v>337</v>
      </c>
      <c r="D98" s="15" t="s">
        <v>142</v>
      </c>
      <c r="E98" s="15" t="s">
        <v>124</v>
      </c>
      <c r="F98" s="15" t="s">
        <v>189</v>
      </c>
      <c r="G98" s="10">
        <v>580</v>
      </c>
      <c r="H98" s="10"/>
      <c r="I98" s="10"/>
    </row>
    <row r="99" spans="1:9" ht="53.25" customHeight="1">
      <c r="A99" s="43" t="s">
        <v>524</v>
      </c>
      <c r="B99" s="12" t="s">
        <v>9</v>
      </c>
      <c r="C99" s="12"/>
      <c r="D99" s="12"/>
      <c r="E99" s="12"/>
      <c r="F99" s="12"/>
      <c r="G99" s="13">
        <f>G100+G120+G127</f>
        <v>35919.200000000004</v>
      </c>
      <c r="H99" s="13">
        <f>H100+H120+H127</f>
        <v>28644.9</v>
      </c>
      <c r="I99" s="13">
        <f>I100+I120+I127</f>
        <v>28616.200000000004</v>
      </c>
    </row>
    <row r="100" spans="1:9" ht="37.5">
      <c r="A100" s="42" t="s">
        <v>40</v>
      </c>
      <c r="B100" s="15" t="s">
        <v>41</v>
      </c>
      <c r="C100" s="15"/>
      <c r="D100" s="15"/>
      <c r="E100" s="15"/>
      <c r="F100" s="15"/>
      <c r="G100" s="10">
        <f>G101+G107+G116</f>
        <v>29238.000000000004</v>
      </c>
      <c r="H100" s="10">
        <f>H101+H107+H116</f>
        <v>22176.800000000003</v>
      </c>
      <c r="I100" s="10">
        <f>I101+I107+I116</f>
        <v>22107.700000000004</v>
      </c>
    </row>
    <row r="101" spans="1:9" ht="56.25">
      <c r="A101" s="42" t="s">
        <v>24</v>
      </c>
      <c r="B101" s="15" t="s">
        <v>43</v>
      </c>
      <c r="C101" s="15"/>
      <c r="D101" s="15"/>
      <c r="E101" s="15"/>
      <c r="F101" s="15"/>
      <c r="G101" s="10">
        <f>G102</f>
        <v>607.3</v>
      </c>
      <c r="H101" s="10">
        <f>H102</f>
        <v>600.3</v>
      </c>
      <c r="I101" s="10">
        <f>I102</f>
        <v>600.3</v>
      </c>
    </row>
    <row r="102" spans="1:9" ht="79.5" customHeight="1">
      <c r="A102" s="42" t="s">
        <v>341</v>
      </c>
      <c r="B102" s="15" t="s">
        <v>42</v>
      </c>
      <c r="C102" s="15"/>
      <c r="D102" s="15"/>
      <c r="E102" s="15"/>
      <c r="F102" s="15"/>
      <c r="G102" s="10">
        <f>G103+G104+G105+G106</f>
        <v>607.3</v>
      </c>
      <c r="H102" s="10">
        <f>H103+H104+H105+H106</f>
        <v>600.3</v>
      </c>
      <c r="I102" s="10">
        <f>I103+I104+I105+I106</f>
        <v>600.3</v>
      </c>
    </row>
    <row r="103" spans="1:9" ht="37.5">
      <c r="A103" s="42" t="s">
        <v>92</v>
      </c>
      <c r="B103" s="15" t="s">
        <v>42</v>
      </c>
      <c r="C103" s="15" t="s">
        <v>336</v>
      </c>
      <c r="D103" s="29">
        <v>10</v>
      </c>
      <c r="E103" s="15" t="s">
        <v>123</v>
      </c>
      <c r="F103" s="15" t="s">
        <v>177</v>
      </c>
      <c r="G103" s="10">
        <f>8.5</f>
        <v>8.5</v>
      </c>
      <c r="H103" s="10">
        <f>8.5</f>
        <v>8.5</v>
      </c>
      <c r="I103" s="10">
        <f>8.5</f>
        <v>8.5</v>
      </c>
    </row>
    <row r="104" spans="1:9" ht="37.5">
      <c r="A104" s="42" t="s">
        <v>220</v>
      </c>
      <c r="B104" s="15" t="s">
        <v>42</v>
      </c>
      <c r="C104" s="15" t="s">
        <v>336</v>
      </c>
      <c r="D104" s="29">
        <v>10</v>
      </c>
      <c r="E104" s="15" t="s">
        <v>123</v>
      </c>
      <c r="F104" s="15" t="s">
        <v>219</v>
      </c>
      <c r="G104" s="10">
        <v>237</v>
      </c>
      <c r="H104" s="10">
        <f>242</f>
        <v>242</v>
      </c>
      <c r="I104" s="10">
        <f>242</f>
        <v>242</v>
      </c>
    </row>
    <row r="105" spans="1:9" ht="37.5">
      <c r="A105" s="42" t="s">
        <v>92</v>
      </c>
      <c r="B105" s="15" t="s">
        <v>42</v>
      </c>
      <c r="C105" s="15" t="s">
        <v>318</v>
      </c>
      <c r="D105" s="29">
        <v>10</v>
      </c>
      <c r="E105" s="15" t="s">
        <v>123</v>
      </c>
      <c r="F105" s="15" t="s">
        <v>177</v>
      </c>
      <c r="G105" s="10">
        <v>10</v>
      </c>
      <c r="H105" s="10">
        <v>10</v>
      </c>
      <c r="I105" s="10">
        <v>10</v>
      </c>
    </row>
    <row r="106" spans="1:9" ht="37.5">
      <c r="A106" s="42" t="s">
        <v>220</v>
      </c>
      <c r="B106" s="15" t="s">
        <v>42</v>
      </c>
      <c r="C106" s="15" t="s">
        <v>318</v>
      </c>
      <c r="D106" s="29">
        <v>10</v>
      </c>
      <c r="E106" s="15" t="s">
        <v>123</v>
      </c>
      <c r="F106" s="15" t="s">
        <v>219</v>
      </c>
      <c r="G106" s="10">
        <v>351.8</v>
      </c>
      <c r="H106" s="10">
        <v>339.8</v>
      </c>
      <c r="I106" s="10">
        <v>339.8</v>
      </c>
    </row>
    <row r="107" spans="1:9" ht="37.5" customHeight="1">
      <c r="A107" s="42" t="s">
        <v>93</v>
      </c>
      <c r="B107" s="15" t="s">
        <v>525</v>
      </c>
      <c r="C107" s="15"/>
      <c r="D107" s="29"/>
      <c r="E107" s="15"/>
      <c r="F107" s="15"/>
      <c r="G107" s="10">
        <f>G108+G112+G114</f>
        <v>2327.6000000000004</v>
      </c>
      <c r="H107" s="10">
        <f>H108+H112+H114</f>
        <v>3889.9000000000005</v>
      </c>
      <c r="I107" s="10">
        <f>I108+I112+I114</f>
        <v>3820.8</v>
      </c>
    </row>
    <row r="108" spans="1:9" ht="60.75" customHeight="1">
      <c r="A108" s="42" t="s">
        <v>298</v>
      </c>
      <c r="B108" s="15" t="s">
        <v>526</v>
      </c>
      <c r="C108" s="15"/>
      <c r="D108" s="15"/>
      <c r="E108" s="15"/>
      <c r="F108" s="15"/>
      <c r="G108" s="10">
        <f>G109+G110+G111</f>
        <v>1670.3000000000002</v>
      </c>
      <c r="H108" s="10">
        <f>H109+H110+H111</f>
        <v>1680.4</v>
      </c>
      <c r="I108" s="10">
        <f>I109+I110+I111</f>
        <v>1680.4</v>
      </c>
    </row>
    <row r="109" spans="1:9" ht="37.5">
      <c r="A109" s="42" t="s">
        <v>92</v>
      </c>
      <c r="B109" s="15" t="s">
        <v>526</v>
      </c>
      <c r="C109" s="15" t="s">
        <v>318</v>
      </c>
      <c r="D109" s="15" t="s">
        <v>126</v>
      </c>
      <c r="E109" s="15" t="s">
        <v>120</v>
      </c>
      <c r="F109" s="15" t="s">
        <v>177</v>
      </c>
      <c r="G109" s="10">
        <f>10-3.1</f>
        <v>6.9</v>
      </c>
      <c r="H109" s="10">
        <v>10</v>
      </c>
      <c r="I109" s="10">
        <v>10</v>
      </c>
    </row>
    <row r="110" spans="1:9" ht="18.75">
      <c r="A110" s="42" t="s">
        <v>90</v>
      </c>
      <c r="B110" s="15" t="s">
        <v>526</v>
      </c>
      <c r="C110" s="15" t="s">
        <v>318</v>
      </c>
      <c r="D110" s="15" t="s">
        <v>126</v>
      </c>
      <c r="E110" s="15" t="s">
        <v>120</v>
      </c>
      <c r="F110" s="15" t="s">
        <v>207</v>
      </c>
      <c r="G110" s="10">
        <f>1694.9-33.7</f>
        <v>1661.2</v>
      </c>
      <c r="H110" s="10">
        <v>1670.4</v>
      </c>
      <c r="I110" s="10">
        <v>1670.4</v>
      </c>
    </row>
    <row r="111" spans="1:9" ht="18.75">
      <c r="A111" s="42" t="s">
        <v>668</v>
      </c>
      <c r="B111" s="15" t="s">
        <v>526</v>
      </c>
      <c r="C111" s="15" t="s">
        <v>318</v>
      </c>
      <c r="D111" s="15" t="s">
        <v>126</v>
      </c>
      <c r="E111" s="15" t="s">
        <v>136</v>
      </c>
      <c r="F111" s="15" t="s">
        <v>667</v>
      </c>
      <c r="G111" s="10">
        <f>20.7-18.5</f>
        <v>2.1999999999999993</v>
      </c>
      <c r="H111" s="10">
        <v>0</v>
      </c>
      <c r="I111" s="10">
        <v>0</v>
      </c>
    </row>
    <row r="112" spans="1:9" ht="41.25" customHeight="1">
      <c r="A112" s="42" t="s">
        <v>299</v>
      </c>
      <c r="B112" s="15" t="s">
        <v>527</v>
      </c>
      <c r="C112" s="15"/>
      <c r="D112" s="29"/>
      <c r="E112" s="15"/>
      <c r="F112" s="15"/>
      <c r="G112" s="10">
        <f>G113</f>
        <v>110.4</v>
      </c>
      <c r="H112" s="10">
        <f>H113</f>
        <v>120.2</v>
      </c>
      <c r="I112" s="10">
        <f>I113</f>
        <v>120.2</v>
      </c>
    </row>
    <row r="113" spans="1:9" ht="45" customHeight="1">
      <c r="A113" s="42" t="s">
        <v>695</v>
      </c>
      <c r="B113" s="15" t="s">
        <v>528</v>
      </c>
      <c r="C113" s="15" t="s">
        <v>318</v>
      </c>
      <c r="D113" s="29">
        <v>10</v>
      </c>
      <c r="E113" s="15" t="s">
        <v>123</v>
      </c>
      <c r="F113" s="15" t="s">
        <v>665</v>
      </c>
      <c r="G113" s="10">
        <v>110.4</v>
      </c>
      <c r="H113" s="10">
        <v>120.2</v>
      </c>
      <c r="I113" s="10">
        <v>120.2</v>
      </c>
    </row>
    <row r="114" spans="1:9" ht="39" customHeight="1">
      <c r="A114" s="42" t="s">
        <v>410</v>
      </c>
      <c r="B114" s="27" t="s">
        <v>529</v>
      </c>
      <c r="C114" s="15"/>
      <c r="D114" s="29"/>
      <c r="E114" s="15"/>
      <c r="F114" s="15"/>
      <c r="G114" s="10">
        <f>G115</f>
        <v>546.9</v>
      </c>
      <c r="H114" s="10">
        <f>H115</f>
        <v>2089.3</v>
      </c>
      <c r="I114" s="10">
        <f>I115</f>
        <v>2020.2</v>
      </c>
    </row>
    <row r="115" spans="1:9" ht="37.5">
      <c r="A115" s="42" t="s">
        <v>220</v>
      </c>
      <c r="B115" s="27" t="s">
        <v>529</v>
      </c>
      <c r="C115" s="15" t="s">
        <v>318</v>
      </c>
      <c r="D115" s="29">
        <v>10</v>
      </c>
      <c r="E115" s="15" t="s">
        <v>123</v>
      </c>
      <c r="F115" s="15" t="s">
        <v>219</v>
      </c>
      <c r="G115" s="10">
        <v>546.9</v>
      </c>
      <c r="H115" s="10">
        <v>2089.3</v>
      </c>
      <c r="I115" s="10">
        <v>2020.2</v>
      </c>
    </row>
    <row r="116" spans="1:9" ht="93.75">
      <c r="A116" s="42" t="s">
        <v>434</v>
      </c>
      <c r="B116" s="27" t="s">
        <v>433</v>
      </c>
      <c r="C116" s="15"/>
      <c r="D116" s="29"/>
      <c r="E116" s="15"/>
      <c r="F116" s="15"/>
      <c r="G116" s="10">
        <f>G117</f>
        <v>26303.100000000002</v>
      </c>
      <c r="H116" s="10">
        <f>H117</f>
        <v>17686.600000000002</v>
      </c>
      <c r="I116" s="10">
        <f>I117</f>
        <v>17686.600000000002</v>
      </c>
    </row>
    <row r="117" spans="1:9" ht="132.75" customHeight="1">
      <c r="A117" s="48" t="s">
        <v>435</v>
      </c>
      <c r="B117" s="15" t="s">
        <v>431</v>
      </c>
      <c r="C117" s="15"/>
      <c r="D117" s="29"/>
      <c r="E117" s="15"/>
      <c r="F117" s="15"/>
      <c r="G117" s="10">
        <f>G118+G119</f>
        <v>26303.100000000002</v>
      </c>
      <c r="H117" s="10">
        <f>H118+H119</f>
        <v>17686.600000000002</v>
      </c>
      <c r="I117" s="10">
        <f>I118+I119</f>
        <v>17686.600000000002</v>
      </c>
    </row>
    <row r="118" spans="1:9" ht="37.5">
      <c r="A118" s="42" t="s">
        <v>92</v>
      </c>
      <c r="B118" s="15" t="s">
        <v>431</v>
      </c>
      <c r="C118" s="15" t="s">
        <v>318</v>
      </c>
      <c r="D118" s="15" t="s">
        <v>120</v>
      </c>
      <c r="E118" s="15" t="s">
        <v>121</v>
      </c>
      <c r="F118" s="15" t="s">
        <v>177</v>
      </c>
      <c r="G118" s="10">
        <v>388.7</v>
      </c>
      <c r="H118" s="10">
        <v>261.4</v>
      </c>
      <c r="I118" s="10">
        <v>261.4</v>
      </c>
    </row>
    <row r="119" spans="1:9" ht="18.75">
      <c r="A119" s="42" t="s">
        <v>90</v>
      </c>
      <c r="B119" s="15" t="s">
        <v>431</v>
      </c>
      <c r="C119" s="15" t="s">
        <v>318</v>
      </c>
      <c r="D119" s="29">
        <v>10</v>
      </c>
      <c r="E119" s="15" t="s">
        <v>123</v>
      </c>
      <c r="F119" s="15" t="s">
        <v>207</v>
      </c>
      <c r="G119" s="10">
        <v>25914.4</v>
      </c>
      <c r="H119" s="10">
        <v>17425.2</v>
      </c>
      <c r="I119" s="10">
        <v>17425.2</v>
      </c>
    </row>
    <row r="120" spans="1:9" ht="41.25" customHeight="1">
      <c r="A120" s="42" t="s">
        <v>46</v>
      </c>
      <c r="B120" s="15" t="s">
        <v>45</v>
      </c>
      <c r="C120" s="15"/>
      <c r="D120" s="15"/>
      <c r="E120" s="15"/>
      <c r="F120" s="15"/>
      <c r="G120" s="10">
        <f>G121</f>
        <v>1408.8999999999999</v>
      </c>
      <c r="H120" s="10">
        <f>H121</f>
        <v>1304.5</v>
      </c>
      <c r="I120" s="10">
        <f>I121</f>
        <v>1304.5</v>
      </c>
    </row>
    <row r="121" spans="1:9" ht="76.5" customHeight="1">
      <c r="A121" s="42" t="s">
        <v>319</v>
      </c>
      <c r="B121" s="15" t="s">
        <v>531</v>
      </c>
      <c r="C121" s="15"/>
      <c r="D121" s="15"/>
      <c r="E121" s="15"/>
      <c r="F121" s="15"/>
      <c r="G121" s="10">
        <f>G124+G122</f>
        <v>1408.8999999999999</v>
      </c>
      <c r="H121" s="10">
        <f>H124+H122</f>
        <v>1304.5</v>
      </c>
      <c r="I121" s="10">
        <f>I124+I122</f>
        <v>1304.5</v>
      </c>
    </row>
    <row r="122" spans="1:9" ht="48.75" customHeight="1">
      <c r="A122" s="42" t="s">
        <v>188</v>
      </c>
      <c r="B122" s="15" t="s">
        <v>706</v>
      </c>
      <c r="C122" s="15"/>
      <c r="D122" s="15"/>
      <c r="E122" s="15"/>
      <c r="F122" s="15"/>
      <c r="G122" s="10">
        <f>G123</f>
        <v>73.3</v>
      </c>
      <c r="H122" s="10">
        <f>H123</f>
        <v>0</v>
      </c>
      <c r="I122" s="10">
        <f>I123</f>
        <v>0</v>
      </c>
    </row>
    <row r="123" spans="1:9" ht="51.75" customHeight="1">
      <c r="A123" s="42" t="s">
        <v>173</v>
      </c>
      <c r="B123" s="15" t="s">
        <v>706</v>
      </c>
      <c r="C123" s="15" t="s">
        <v>318</v>
      </c>
      <c r="D123" s="15" t="s">
        <v>120</v>
      </c>
      <c r="E123" s="15" t="s">
        <v>121</v>
      </c>
      <c r="F123" s="15" t="s">
        <v>174</v>
      </c>
      <c r="G123" s="10">
        <v>73.3</v>
      </c>
      <c r="H123" s="10"/>
      <c r="I123" s="10"/>
    </row>
    <row r="124" spans="1:9" ht="176.25" customHeight="1">
      <c r="A124" s="42" t="s">
        <v>436</v>
      </c>
      <c r="B124" s="15" t="s">
        <v>532</v>
      </c>
      <c r="C124" s="15"/>
      <c r="D124" s="15"/>
      <c r="E124" s="15"/>
      <c r="F124" s="15"/>
      <c r="G124" s="10">
        <f>G125+G126</f>
        <v>1335.6</v>
      </c>
      <c r="H124" s="10">
        <f>H125+H126</f>
        <v>1304.5</v>
      </c>
      <c r="I124" s="10">
        <f>I125+I126</f>
        <v>1304.5</v>
      </c>
    </row>
    <row r="125" spans="1:9" ht="37.5">
      <c r="A125" s="42" t="s">
        <v>173</v>
      </c>
      <c r="B125" s="15" t="s">
        <v>532</v>
      </c>
      <c r="C125" s="15" t="s">
        <v>318</v>
      </c>
      <c r="D125" s="15" t="s">
        <v>120</v>
      </c>
      <c r="E125" s="15" t="s">
        <v>121</v>
      </c>
      <c r="F125" s="15" t="s">
        <v>174</v>
      </c>
      <c r="G125" s="10">
        <f>1012.9-20.8</f>
        <v>992.1</v>
      </c>
      <c r="H125" s="10">
        <v>981.8</v>
      </c>
      <c r="I125" s="10">
        <v>981.8</v>
      </c>
    </row>
    <row r="126" spans="1:9" ht="37.5">
      <c r="A126" s="42" t="s">
        <v>92</v>
      </c>
      <c r="B126" s="15" t="s">
        <v>532</v>
      </c>
      <c r="C126" s="15" t="s">
        <v>318</v>
      </c>
      <c r="D126" s="15" t="s">
        <v>120</v>
      </c>
      <c r="E126" s="15" t="s">
        <v>121</v>
      </c>
      <c r="F126" s="15" t="s">
        <v>177</v>
      </c>
      <c r="G126" s="10">
        <f>322.7+20.8</f>
        <v>343.5</v>
      </c>
      <c r="H126" s="10">
        <v>322.7</v>
      </c>
      <c r="I126" s="10">
        <v>322.7</v>
      </c>
    </row>
    <row r="127" spans="1:9" ht="59.25" customHeight="1">
      <c r="A127" s="42" t="s">
        <v>530</v>
      </c>
      <c r="B127" s="15" t="s">
        <v>10</v>
      </c>
      <c r="C127" s="15"/>
      <c r="D127" s="15"/>
      <c r="E127" s="15"/>
      <c r="F127" s="15"/>
      <c r="G127" s="10">
        <f>G128+G137+G140</f>
        <v>5272.300000000001</v>
      </c>
      <c r="H127" s="10">
        <f>H128+H137+H140</f>
        <v>5163.6</v>
      </c>
      <c r="I127" s="10">
        <f>I128+I137+I140</f>
        <v>5204</v>
      </c>
    </row>
    <row r="128" spans="1:9" ht="37.5">
      <c r="A128" s="42" t="s">
        <v>360</v>
      </c>
      <c r="B128" s="15" t="s">
        <v>11</v>
      </c>
      <c r="C128" s="15"/>
      <c r="D128" s="15"/>
      <c r="E128" s="15"/>
      <c r="F128" s="15"/>
      <c r="G128" s="10">
        <f>G129+G131+G135+G133</f>
        <v>4963.200000000001</v>
      </c>
      <c r="H128" s="10">
        <f>H129+H131+H135+H133</f>
        <v>4853.6</v>
      </c>
      <c r="I128" s="10">
        <f>I129+I131+I135+I133</f>
        <v>4894</v>
      </c>
    </row>
    <row r="129" spans="1:9" ht="37.5">
      <c r="A129" s="42" t="s">
        <v>358</v>
      </c>
      <c r="B129" s="15" t="s">
        <v>89</v>
      </c>
      <c r="C129" s="15"/>
      <c r="D129" s="15"/>
      <c r="E129" s="15"/>
      <c r="F129" s="15"/>
      <c r="G129" s="10">
        <f>G130</f>
        <v>1652.9</v>
      </c>
      <c r="H129" s="10">
        <f>H130</f>
        <v>1693.3</v>
      </c>
      <c r="I129" s="10">
        <f>I130</f>
        <v>1733.7</v>
      </c>
    </row>
    <row r="130" spans="1:9" ht="18.75">
      <c r="A130" s="42" t="s">
        <v>190</v>
      </c>
      <c r="B130" s="15" t="s">
        <v>89</v>
      </c>
      <c r="C130" s="15" t="s">
        <v>318</v>
      </c>
      <c r="D130" s="15" t="s">
        <v>129</v>
      </c>
      <c r="E130" s="15" t="s">
        <v>129</v>
      </c>
      <c r="F130" s="15" t="s">
        <v>189</v>
      </c>
      <c r="G130" s="10">
        <v>1652.9</v>
      </c>
      <c r="H130" s="10">
        <v>1693.3</v>
      </c>
      <c r="I130" s="10">
        <v>1733.7</v>
      </c>
    </row>
    <row r="131" spans="1:9" ht="37.5">
      <c r="A131" s="42" t="s">
        <v>39</v>
      </c>
      <c r="B131" s="15" t="s">
        <v>38</v>
      </c>
      <c r="C131" s="15"/>
      <c r="D131" s="15"/>
      <c r="E131" s="15"/>
      <c r="F131" s="15"/>
      <c r="G131" s="10">
        <f>G132</f>
        <v>610</v>
      </c>
      <c r="H131" s="10">
        <f>H132</f>
        <v>610</v>
      </c>
      <c r="I131" s="10">
        <f>I132</f>
        <v>610</v>
      </c>
    </row>
    <row r="132" spans="1:9" ht="18.75">
      <c r="A132" s="42" t="s">
        <v>190</v>
      </c>
      <c r="B132" s="15" t="s">
        <v>38</v>
      </c>
      <c r="C132" s="15" t="s">
        <v>337</v>
      </c>
      <c r="D132" s="15" t="s">
        <v>129</v>
      </c>
      <c r="E132" s="15" t="s">
        <v>129</v>
      </c>
      <c r="F132" s="15" t="s">
        <v>189</v>
      </c>
      <c r="G132" s="10">
        <v>610</v>
      </c>
      <c r="H132" s="10">
        <v>610</v>
      </c>
      <c r="I132" s="10">
        <v>610</v>
      </c>
    </row>
    <row r="133" spans="1:9" ht="56.25">
      <c r="A133" s="42" t="s">
        <v>455</v>
      </c>
      <c r="B133" s="15" t="s">
        <v>457</v>
      </c>
      <c r="C133" s="15"/>
      <c r="D133" s="15"/>
      <c r="E133" s="15"/>
      <c r="F133" s="15"/>
      <c r="G133" s="10">
        <f>G134</f>
        <v>1153.9</v>
      </c>
      <c r="H133" s="10">
        <f>H134</f>
        <v>1003.9</v>
      </c>
      <c r="I133" s="10">
        <f>I134</f>
        <v>1003.9</v>
      </c>
    </row>
    <row r="134" spans="1:9" ht="18.75">
      <c r="A134" s="42" t="s">
        <v>190</v>
      </c>
      <c r="B134" s="15" t="s">
        <v>457</v>
      </c>
      <c r="C134" s="15" t="s">
        <v>318</v>
      </c>
      <c r="D134" s="15" t="s">
        <v>129</v>
      </c>
      <c r="E134" s="15" t="s">
        <v>129</v>
      </c>
      <c r="F134" s="15" t="s">
        <v>189</v>
      </c>
      <c r="G134" s="10">
        <v>1153.9</v>
      </c>
      <c r="H134" s="10">
        <v>1003.9</v>
      </c>
      <c r="I134" s="10">
        <v>1003.9</v>
      </c>
    </row>
    <row r="135" spans="1:9" ht="117.75" customHeight="1">
      <c r="A135" s="42" t="s">
        <v>506</v>
      </c>
      <c r="B135" s="15" t="s">
        <v>68</v>
      </c>
      <c r="C135" s="15"/>
      <c r="D135" s="15"/>
      <c r="E135" s="15"/>
      <c r="F135" s="15"/>
      <c r="G135" s="10">
        <f>G136</f>
        <v>1546.4</v>
      </c>
      <c r="H135" s="10">
        <f>H136</f>
        <v>1546.4</v>
      </c>
      <c r="I135" s="10">
        <f>I136</f>
        <v>1546.4</v>
      </c>
    </row>
    <row r="136" spans="1:9" ht="18.75">
      <c r="A136" s="42" t="s">
        <v>190</v>
      </c>
      <c r="B136" s="15" t="s">
        <v>68</v>
      </c>
      <c r="C136" s="15" t="s">
        <v>320</v>
      </c>
      <c r="D136" s="15" t="s">
        <v>129</v>
      </c>
      <c r="E136" s="15" t="s">
        <v>129</v>
      </c>
      <c r="F136" s="15" t="s">
        <v>189</v>
      </c>
      <c r="G136" s="10">
        <v>1546.4</v>
      </c>
      <c r="H136" s="10">
        <v>1546.4</v>
      </c>
      <c r="I136" s="10">
        <v>1546.4</v>
      </c>
    </row>
    <row r="137" spans="1:9" ht="56.25">
      <c r="A137" s="42" t="s">
        <v>20</v>
      </c>
      <c r="B137" s="15" t="s">
        <v>533</v>
      </c>
      <c r="C137" s="15"/>
      <c r="D137" s="15"/>
      <c r="E137" s="15"/>
      <c r="F137" s="15"/>
      <c r="G137" s="10">
        <f aca="true" t="shared" si="3" ref="G137:I138">G138</f>
        <v>284.1</v>
      </c>
      <c r="H137" s="10">
        <f t="shared" si="3"/>
        <v>285</v>
      </c>
      <c r="I137" s="10">
        <f t="shared" si="3"/>
        <v>285</v>
      </c>
    </row>
    <row r="138" spans="1:9" ht="37.5">
      <c r="A138" s="42" t="s">
        <v>39</v>
      </c>
      <c r="B138" s="15" t="s">
        <v>534</v>
      </c>
      <c r="C138" s="15"/>
      <c r="D138" s="15"/>
      <c r="E138" s="15"/>
      <c r="F138" s="15"/>
      <c r="G138" s="10">
        <f t="shared" si="3"/>
        <v>284.1</v>
      </c>
      <c r="H138" s="10">
        <f t="shared" si="3"/>
        <v>285</v>
      </c>
      <c r="I138" s="10">
        <f t="shared" si="3"/>
        <v>285</v>
      </c>
    </row>
    <row r="139" spans="1:9" ht="18.75">
      <c r="A139" s="42" t="s">
        <v>190</v>
      </c>
      <c r="B139" s="15" t="s">
        <v>534</v>
      </c>
      <c r="C139" s="15" t="s">
        <v>337</v>
      </c>
      <c r="D139" s="15" t="s">
        <v>129</v>
      </c>
      <c r="E139" s="15" t="s">
        <v>129</v>
      </c>
      <c r="F139" s="15" t="s">
        <v>189</v>
      </c>
      <c r="G139" s="10">
        <f>285-0.9</f>
        <v>284.1</v>
      </c>
      <c r="H139" s="10">
        <v>285</v>
      </c>
      <c r="I139" s="10">
        <v>285</v>
      </c>
    </row>
    <row r="140" spans="1:9" ht="72" customHeight="1">
      <c r="A140" s="42" t="s">
        <v>364</v>
      </c>
      <c r="B140" s="29" t="s">
        <v>36</v>
      </c>
      <c r="C140" s="29"/>
      <c r="D140" s="15"/>
      <c r="E140" s="15"/>
      <c r="F140" s="15"/>
      <c r="G140" s="10">
        <f>G141</f>
        <v>25</v>
      </c>
      <c r="H140" s="10">
        <f aca="true" t="shared" si="4" ref="G140:I141">H141</f>
        <v>25</v>
      </c>
      <c r="I140" s="10">
        <f t="shared" si="4"/>
        <v>25</v>
      </c>
    </row>
    <row r="141" spans="1:9" ht="37.5">
      <c r="A141" s="42" t="s">
        <v>39</v>
      </c>
      <c r="B141" s="29" t="s">
        <v>37</v>
      </c>
      <c r="C141" s="29"/>
      <c r="D141" s="15"/>
      <c r="E141" s="15"/>
      <c r="F141" s="15"/>
      <c r="G141" s="10">
        <f t="shared" si="4"/>
        <v>25</v>
      </c>
      <c r="H141" s="10">
        <f t="shared" si="4"/>
        <v>25</v>
      </c>
      <c r="I141" s="10">
        <f t="shared" si="4"/>
        <v>25</v>
      </c>
    </row>
    <row r="142" spans="1:9" ht="18.75">
      <c r="A142" s="42" t="s">
        <v>190</v>
      </c>
      <c r="B142" s="29" t="s">
        <v>37</v>
      </c>
      <c r="C142" s="29">
        <v>115</v>
      </c>
      <c r="D142" s="15" t="s">
        <v>324</v>
      </c>
      <c r="E142" s="15" t="s">
        <v>129</v>
      </c>
      <c r="F142" s="15" t="s">
        <v>189</v>
      </c>
      <c r="G142" s="10">
        <v>25</v>
      </c>
      <c r="H142" s="10">
        <v>25</v>
      </c>
      <c r="I142" s="10">
        <v>25</v>
      </c>
    </row>
    <row r="143" spans="1:9" ht="55.5" customHeight="1">
      <c r="A143" s="43" t="s">
        <v>626</v>
      </c>
      <c r="B143" s="12" t="s">
        <v>263</v>
      </c>
      <c r="C143" s="12"/>
      <c r="D143" s="12"/>
      <c r="E143" s="12"/>
      <c r="F143" s="12"/>
      <c r="G143" s="13">
        <f>G144+G162+G168+G186+G180+G192+G204</f>
        <v>52912.799999999996</v>
      </c>
      <c r="H143" s="13">
        <f>H144+H162+H168+H186+H180+H192+H204</f>
        <v>50669.3</v>
      </c>
      <c r="I143" s="13">
        <f>I144+I162+I168+I186+I180+I192+I204</f>
        <v>51304.3</v>
      </c>
    </row>
    <row r="144" spans="1:9" ht="78.75" customHeight="1">
      <c r="A144" s="42" t="s">
        <v>406</v>
      </c>
      <c r="B144" s="15" t="s">
        <v>264</v>
      </c>
      <c r="C144" s="15"/>
      <c r="D144" s="15"/>
      <c r="E144" s="15"/>
      <c r="F144" s="15"/>
      <c r="G144" s="10">
        <f>G145+G152+G159</f>
        <v>7546.499999999999</v>
      </c>
      <c r="H144" s="10">
        <f>H145+H152+H159</f>
        <v>6918.7</v>
      </c>
      <c r="I144" s="10">
        <f>I145+I152+I159</f>
        <v>7019.2</v>
      </c>
    </row>
    <row r="145" spans="1:9" ht="41.25" customHeight="1">
      <c r="A145" s="42" t="s">
        <v>365</v>
      </c>
      <c r="B145" s="15" t="s">
        <v>265</v>
      </c>
      <c r="C145" s="15"/>
      <c r="D145" s="15"/>
      <c r="E145" s="15"/>
      <c r="F145" s="15"/>
      <c r="G145" s="10">
        <f>G146+G150+G148</f>
        <v>2090.6</v>
      </c>
      <c r="H145" s="10">
        <f>H146+H150+H148</f>
        <v>1999.7</v>
      </c>
      <c r="I145" s="10">
        <f>I146+I150+I148</f>
        <v>2027.7</v>
      </c>
    </row>
    <row r="146" spans="1:9" ht="18.75">
      <c r="A146" s="42" t="s">
        <v>191</v>
      </c>
      <c r="B146" s="15" t="s">
        <v>266</v>
      </c>
      <c r="C146" s="15"/>
      <c r="D146" s="15"/>
      <c r="E146" s="15"/>
      <c r="F146" s="15"/>
      <c r="G146" s="10">
        <f>G147</f>
        <v>1384.7</v>
      </c>
      <c r="H146" s="10">
        <f>H147</f>
        <v>1382.7</v>
      </c>
      <c r="I146" s="10">
        <f>I147</f>
        <v>1410.7</v>
      </c>
    </row>
    <row r="147" spans="1:9" ht="18.75">
      <c r="A147" s="42" t="s">
        <v>190</v>
      </c>
      <c r="B147" s="15" t="s">
        <v>266</v>
      </c>
      <c r="C147" s="15" t="s">
        <v>336</v>
      </c>
      <c r="D147" s="15" t="s">
        <v>133</v>
      </c>
      <c r="E147" s="15" t="s">
        <v>120</v>
      </c>
      <c r="F147" s="15" t="s">
        <v>189</v>
      </c>
      <c r="G147" s="10">
        <v>1384.7</v>
      </c>
      <c r="H147" s="10">
        <v>1382.7</v>
      </c>
      <c r="I147" s="10">
        <v>1410.7</v>
      </c>
    </row>
    <row r="148" spans="1:9" ht="62.25" customHeight="1">
      <c r="A148" s="42" t="s">
        <v>654</v>
      </c>
      <c r="B148" s="15" t="s">
        <v>584</v>
      </c>
      <c r="C148" s="15"/>
      <c r="D148" s="15"/>
      <c r="E148" s="15"/>
      <c r="F148" s="15"/>
      <c r="G148" s="10">
        <f>G149</f>
        <v>100</v>
      </c>
      <c r="H148" s="10">
        <f>H149</f>
        <v>100</v>
      </c>
      <c r="I148" s="10">
        <f>I149</f>
        <v>100</v>
      </c>
    </row>
    <row r="149" spans="1:9" ht="18.75">
      <c r="A149" s="42" t="s">
        <v>190</v>
      </c>
      <c r="B149" s="15" t="s">
        <v>584</v>
      </c>
      <c r="C149" s="15" t="s">
        <v>336</v>
      </c>
      <c r="D149" s="15" t="s">
        <v>133</v>
      </c>
      <c r="E149" s="15" t="s">
        <v>120</v>
      </c>
      <c r="F149" s="15" t="s">
        <v>189</v>
      </c>
      <c r="G149" s="10">
        <v>100</v>
      </c>
      <c r="H149" s="10">
        <v>100</v>
      </c>
      <c r="I149" s="10">
        <v>100</v>
      </c>
    </row>
    <row r="150" spans="1:9" ht="56.25">
      <c r="A150" s="42" t="s">
        <v>455</v>
      </c>
      <c r="B150" s="15" t="s">
        <v>459</v>
      </c>
      <c r="C150" s="15"/>
      <c r="D150" s="15"/>
      <c r="E150" s="15"/>
      <c r="F150" s="15"/>
      <c r="G150" s="10">
        <f>G151</f>
        <v>605.9</v>
      </c>
      <c r="H150" s="10">
        <f>H151</f>
        <v>517</v>
      </c>
      <c r="I150" s="10">
        <f>I151</f>
        <v>517</v>
      </c>
    </row>
    <row r="151" spans="1:9" ht="18.75">
      <c r="A151" s="42" t="s">
        <v>190</v>
      </c>
      <c r="B151" s="15" t="s">
        <v>459</v>
      </c>
      <c r="C151" s="15" t="s">
        <v>336</v>
      </c>
      <c r="D151" s="15" t="s">
        <v>133</v>
      </c>
      <c r="E151" s="15" t="s">
        <v>120</v>
      </c>
      <c r="F151" s="15" t="s">
        <v>189</v>
      </c>
      <c r="G151" s="10">
        <v>605.9</v>
      </c>
      <c r="H151" s="10">
        <v>517</v>
      </c>
      <c r="I151" s="10">
        <v>517</v>
      </c>
    </row>
    <row r="152" spans="1:9" ht="43.5" customHeight="1">
      <c r="A152" s="42" t="s">
        <v>366</v>
      </c>
      <c r="B152" s="15" t="s">
        <v>58</v>
      </c>
      <c r="C152" s="15"/>
      <c r="D152" s="15"/>
      <c r="E152" s="15"/>
      <c r="F152" s="15"/>
      <c r="G152" s="10">
        <f>G153+G155+G157</f>
        <v>5351.7</v>
      </c>
      <c r="H152" s="10">
        <f>H153+H155+H157</f>
        <v>4919</v>
      </c>
      <c r="I152" s="10">
        <f>I153+I155+I157</f>
        <v>4991.5</v>
      </c>
    </row>
    <row r="153" spans="1:9" ht="18.75">
      <c r="A153" s="42" t="s">
        <v>191</v>
      </c>
      <c r="B153" s="15" t="s">
        <v>59</v>
      </c>
      <c r="C153" s="15"/>
      <c r="D153" s="15"/>
      <c r="E153" s="15"/>
      <c r="F153" s="15"/>
      <c r="G153" s="10">
        <f>G154</f>
        <v>3995.9</v>
      </c>
      <c r="H153" s="10">
        <f>H154</f>
        <v>4004.4</v>
      </c>
      <c r="I153" s="10">
        <f>I154</f>
        <v>4076.9</v>
      </c>
    </row>
    <row r="154" spans="1:9" ht="18.75">
      <c r="A154" s="42" t="s">
        <v>190</v>
      </c>
      <c r="B154" s="15" t="s">
        <v>59</v>
      </c>
      <c r="C154" s="15" t="s">
        <v>336</v>
      </c>
      <c r="D154" s="15" t="s">
        <v>133</v>
      </c>
      <c r="E154" s="15" t="s">
        <v>120</v>
      </c>
      <c r="F154" s="15" t="s">
        <v>189</v>
      </c>
      <c r="G154" s="10">
        <v>3995.9</v>
      </c>
      <c r="H154" s="10">
        <v>4004.4</v>
      </c>
      <c r="I154" s="10">
        <v>4076.9</v>
      </c>
    </row>
    <row r="155" spans="1:9" ht="56.25">
      <c r="A155" s="42" t="s">
        <v>455</v>
      </c>
      <c r="B155" s="15" t="s">
        <v>460</v>
      </c>
      <c r="C155" s="15"/>
      <c r="D155" s="15"/>
      <c r="E155" s="15"/>
      <c r="F155" s="15"/>
      <c r="G155" s="10">
        <f>G156</f>
        <v>1135.8</v>
      </c>
      <c r="H155" s="10">
        <f>H156</f>
        <v>914.6</v>
      </c>
      <c r="I155" s="10">
        <f>I156</f>
        <v>914.6</v>
      </c>
    </row>
    <row r="156" spans="1:9" ht="18.75">
      <c r="A156" s="42" t="s">
        <v>190</v>
      </c>
      <c r="B156" s="15" t="s">
        <v>460</v>
      </c>
      <c r="C156" s="15" t="s">
        <v>336</v>
      </c>
      <c r="D156" s="15" t="s">
        <v>133</v>
      </c>
      <c r="E156" s="15" t="s">
        <v>120</v>
      </c>
      <c r="F156" s="15" t="s">
        <v>189</v>
      </c>
      <c r="G156" s="10">
        <v>1135.8</v>
      </c>
      <c r="H156" s="10">
        <v>914.6</v>
      </c>
      <c r="I156" s="10">
        <v>914.6</v>
      </c>
    </row>
    <row r="157" spans="1:9" ht="56.25">
      <c r="A157" s="42" t="s">
        <v>643</v>
      </c>
      <c r="B157" s="15" t="s">
        <v>664</v>
      </c>
      <c r="C157" s="15"/>
      <c r="D157" s="15"/>
      <c r="E157" s="15"/>
      <c r="F157" s="15"/>
      <c r="G157" s="10">
        <f>G158</f>
        <v>220</v>
      </c>
      <c r="H157" s="10">
        <f>H158</f>
        <v>0</v>
      </c>
      <c r="I157" s="10">
        <f>I158</f>
        <v>0</v>
      </c>
    </row>
    <row r="158" spans="1:9" ht="18.75">
      <c r="A158" s="42" t="s">
        <v>190</v>
      </c>
      <c r="B158" s="15" t="s">
        <v>664</v>
      </c>
      <c r="C158" s="15" t="s">
        <v>336</v>
      </c>
      <c r="D158" s="15" t="s">
        <v>133</v>
      </c>
      <c r="E158" s="15" t="s">
        <v>120</v>
      </c>
      <c r="F158" s="15" t="s">
        <v>189</v>
      </c>
      <c r="G158" s="10">
        <v>220</v>
      </c>
      <c r="H158" s="10">
        <v>0</v>
      </c>
      <c r="I158" s="10">
        <v>0</v>
      </c>
    </row>
    <row r="159" spans="1:9" ht="37.5">
      <c r="A159" s="42" t="s">
        <v>683</v>
      </c>
      <c r="B159" s="15" t="s">
        <v>684</v>
      </c>
      <c r="C159" s="15"/>
      <c r="D159" s="15"/>
      <c r="E159" s="15"/>
      <c r="F159" s="15"/>
      <c r="G159" s="10">
        <f aca="true" t="shared" si="5" ref="G159:I160">G160</f>
        <v>104.2</v>
      </c>
      <c r="H159" s="10">
        <f t="shared" si="5"/>
        <v>0</v>
      </c>
      <c r="I159" s="10">
        <f t="shared" si="5"/>
        <v>0</v>
      </c>
    </row>
    <row r="160" spans="1:9" ht="46.5" customHeight="1">
      <c r="A160" s="42" t="s">
        <v>688</v>
      </c>
      <c r="B160" s="15" t="s">
        <v>685</v>
      </c>
      <c r="C160" s="15"/>
      <c r="D160" s="15"/>
      <c r="E160" s="15"/>
      <c r="F160" s="15"/>
      <c r="G160" s="10">
        <f t="shared" si="5"/>
        <v>104.2</v>
      </c>
      <c r="H160" s="10">
        <f t="shared" si="5"/>
        <v>0</v>
      </c>
      <c r="I160" s="10">
        <f t="shared" si="5"/>
        <v>0</v>
      </c>
    </row>
    <row r="161" spans="1:9" ht="18.75">
      <c r="A161" s="42" t="s">
        <v>190</v>
      </c>
      <c r="B161" s="15" t="s">
        <v>685</v>
      </c>
      <c r="C161" s="15" t="s">
        <v>336</v>
      </c>
      <c r="D161" s="15" t="s">
        <v>133</v>
      </c>
      <c r="E161" s="15" t="s">
        <v>120</v>
      </c>
      <c r="F161" s="15" t="s">
        <v>189</v>
      </c>
      <c r="G161" s="10">
        <v>104.2</v>
      </c>
      <c r="H161" s="10">
        <v>0</v>
      </c>
      <c r="I161" s="10">
        <v>0</v>
      </c>
    </row>
    <row r="162" spans="1:9" ht="46.5" customHeight="1">
      <c r="A162" s="42" t="s">
        <v>203</v>
      </c>
      <c r="B162" s="15" t="s">
        <v>267</v>
      </c>
      <c r="C162" s="15"/>
      <c r="D162" s="15"/>
      <c r="E162" s="15"/>
      <c r="F162" s="15"/>
      <c r="G162" s="10">
        <f>G163</f>
        <v>7714.1</v>
      </c>
      <c r="H162" s="10">
        <f>H163</f>
        <v>7424.200000000001</v>
      </c>
      <c r="I162" s="10">
        <f>I163</f>
        <v>7536.700000000001</v>
      </c>
    </row>
    <row r="163" spans="1:9" ht="26.25" customHeight="1">
      <c r="A163" s="42" t="s">
        <v>60</v>
      </c>
      <c r="B163" s="15" t="s">
        <v>268</v>
      </c>
      <c r="C163" s="15"/>
      <c r="D163" s="15"/>
      <c r="E163" s="15"/>
      <c r="F163" s="15"/>
      <c r="G163" s="10">
        <f>G164+G166</f>
        <v>7714.1</v>
      </c>
      <c r="H163" s="10">
        <f>H164+H166</f>
        <v>7424.200000000001</v>
      </c>
      <c r="I163" s="10">
        <f>I164+I166</f>
        <v>7536.700000000001</v>
      </c>
    </row>
    <row r="164" spans="1:9" ht="18.75">
      <c r="A164" s="42" t="s">
        <v>191</v>
      </c>
      <c r="B164" s="15" t="s">
        <v>269</v>
      </c>
      <c r="C164" s="15"/>
      <c r="D164" s="15"/>
      <c r="E164" s="15"/>
      <c r="F164" s="15"/>
      <c r="G164" s="10">
        <f>G165</f>
        <v>5890.8</v>
      </c>
      <c r="H164" s="10">
        <f>H165</f>
        <v>5853.8</v>
      </c>
      <c r="I164" s="10">
        <f>I165</f>
        <v>5966.3</v>
      </c>
    </row>
    <row r="165" spans="1:9" ht="18.75">
      <c r="A165" s="42" t="s">
        <v>190</v>
      </c>
      <c r="B165" s="15" t="s">
        <v>269</v>
      </c>
      <c r="C165" s="15" t="s">
        <v>336</v>
      </c>
      <c r="D165" s="15" t="s">
        <v>133</v>
      </c>
      <c r="E165" s="15" t="s">
        <v>120</v>
      </c>
      <c r="F165" s="15" t="s">
        <v>189</v>
      </c>
      <c r="G165" s="10">
        <v>5890.8</v>
      </c>
      <c r="H165" s="10">
        <v>5853.8</v>
      </c>
      <c r="I165" s="10">
        <v>5966.3</v>
      </c>
    </row>
    <row r="166" spans="1:9" ht="56.25">
      <c r="A166" s="42" t="s">
        <v>455</v>
      </c>
      <c r="B166" s="15" t="s">
        <v>461</v>
      </c>
      <c r="C166" s="15"/>
      <c r="D166" s="15"/>
      <c r="E166" s="15"/>
      <c r="F166" s="15"/>
      <c r="G166" s="10">
        <f>G167</f>
        <v>1823.3</v>
      </c>
      <c r="H166" s="10">
        <f>H167</f>
        <v>1570.4</v>
      </c>
      <c r="I166" s="10">
        <f>I167</f>
        <v>1570.4</v>
      </c>
    </row>
    <row r="167" spans="1:9" ht="18.75">
      <c r="A167" s="42" t="s">
        <v>190</v>
      </c>
      <c r="B167" s="15" t="s">
        <v>461</v>
      </c>
      <c r="C167" s="15" t="s">
        <v>336</v>
      </c>
      <c r="D167" s="15" t="s">
        <v>133</v>
      </c>
      <c r="E167" s="15" t="s">
        <v>120</v>
      </c>
      <c r="F167" s="15" t="s">
        <v>189</v>
      </c>
      <c r="G167" s="10">
        <v>1823.3</v>
      </c>
      <c r="H167" s="10">
        <v>1570.4</v>
      </c>
      <c r="I167" s="10">
        <v>1570.4</v>
      </c>
    </row>
    <row r="168" spans="1:9" ht="37.5">
      <c r="A168" s="42" t="s">
        <v>192</v>
      </c>
      <c r="B168" s="15" t="s">
        <v>270</v>
      </c>
      <c r="C168" s="15"/>
      <c r="D168" s="15"/>
      <c r="E168" s="15"/>
      <c r="F168" s="15"/>
      <c r="G168" s="10">
        <f>G169</f>
        <v>16447.399999999998</v>
      </c>
      <c r="H168" s="10">
        <f>H169</f>
        <v>16121.800000000001</v>
      </c>
      <c r="I168" s="10">
        <f>I169</f>
        <v>16327.900000000001</v>
      </c>
    </row>
    <row r="169" spans="1:9" ht="24.75" customHeight="1">
      <c r="A169" s="42" t="s">
        <v>21</v>
      </c>
      <c r="B169" s="15" t="s">
        <v>271</v>
      </c>
      <c r="C169" s="15"/>
      <c r="D169" s="15"/>
      <c r="E169" s="15"/>
      <c r="F169" s="15"/>
      <c r="G169" s="10">
        <f>G170+G174+G176+G178</f>
        <v>16447.399999999998</v>
      </c>
      <c r="H169" s="10">
        <f>H170+H174+H176+H178</f>
        <v>16121.800000000001</v>
      </c>
      <c r="I169" s="10">
        <f>I170+I174+I176+I178</f>
        <v>16327.900000000001</v>
      </c>
    </row>
    <row r="170" spans="1:9" ht="18.75">
      <c r="A170" s="42" t="s">
        <v>135</v>
      </c>
      <c r="B170" s="15" t="s">
        <v>272</v>
      </c>
      <c r="C170" s="15"/>
      <c r="D170" s="15"/>
      <c r="E170" s="15"/>
      <c r="F170" s="15"/>
      <c r="G170" s="10">
        <f>G171+G172+G173</f>
        <v>11298.699999999999</v>
      </c>
      <c r="H170" s="10">
        <f>H171+H172+H173</f>
        <v>11511.7</v>
      </c>
      <c r="I170" s="10">
        <f>I171+I172+I173</f>
        <v>11717.800000000001</v>
      </c>
    </row>
    <row r="171" spans="1:9" ht="18.75">
      <c r="A171" s="42" t="s">
        <v>675</v>
      </c>
      <c r="B171" s="15" t="s">
        <v>272</v>
      </c>
      <c r="C171" s="15" t="s">
        <v>336</v>
      </c>
      <c r="D171" s="15" t="s">
        <v>133</v>
      </c>
      <c r="E171" s="15" t="s">
        <v>120</v>
      </c>
      <c r="F171" s="15" t="s">
        <v>152</v>
      </c>
      <c r="G171" s="10">
        <f>9209.1-0.7</f>
        <v>9208.4</v>
      </c>
      <c r="H171" s="10">
        <v>9841.6</v>
      </c>
      <c r="I171" s="10">
        <v>10047.7</v>
      </c>
    </row>
    <row r="172" spans="1:9" ht="37.5">
      <c r="A172" s="42" t="s">
        <v>92</v>
      </c>
      <c r="B172" s="15" t="s">
        <v>272</v>
      </c>
      <c r="C172" s="15" t="s">
        <v>336</v>
      </c>
      <c r="D172" s="15" t="s">
        <v>133</v>
      </c>
      <c r="E172" s="15" t="s">
        <v>120</v>
      </c>
      <c r="F172" s="15" t="s">
        <v>177</v>
      </c>
      <c r="G172" s="10">
        <v>2068.9</v>
      </c>
      <c r="H172" s="10">
        <v>1645.1</v>
      </c>
      <c r="I172" s="10">
        <v>1645.1</v>
      </c>
    </row>
    <row r="173" spans="1:9" ht="18.75">
      <c r="A173" s="42" t="s">
        <v>175</v>
      </c>
      <c r="B173" s="15" t="s">
        <v>272</v>
      </c>
      <c r="C173" s="15" t="s">
        <v>336</v>
      </c>
      <c r="D173" s="15" t="s">
        <v>133</v>
      </c>
      <c r="E173" s="15" t="s">
        <v>120</v>
      </c>
      <c r="F173" s="15" t="s">
        <v>176</v>
      </c>
      <c r="G173" s="10">
        <f>25-3.6</f>
        <v>21.4</v>
      </c>
      <c r="H173" s="10">
        <v>25</v>
      </c>
      <c r="I173" s="10">
        <v>25</v>
      </c>
    </row>
    <row r="174" spans="1:9" ht="56.25">
      <c r="A174" s="42" t="s">
        <v>455</v>
      </c>
      <c r="B174" s="15" t="s">
        <v>462</v>
      </c>
      <c r="C174" s="15"/>
      <c r="D174" s="15"/>
      <c r="E174" s="15"/>
      <c r="F174" s="15"/>
      <c r="G174" s="10">
        <f>G175</f>
        <v>3393.7</v>
      </c>
      <c r="H174" s="10">
        <f>H175</f>
        <v>2803.4</v>
      </c>
      <c r="I174" s="10">
        <f>I175</f>
        <v>2803.4</v>
      </c>
    </row>
    <row r="175" spans="1:9" ht="18.75">
      <c r="A175" s="42" t="s">
        <v>675</v>
      </c>
      <c r="B175" s="15" t="s">
        <v>462</v>
      </c>
      <c r="C175" s="15" t="s">
        <v>336</v>
      </c>
      <c r="D175" s="15" t="s">
        <v>133</v>
      </c>
      <c r="E175" s="15" t="s">
        <v>120</v>
      </c>
      <c r="F175" s="15" t="s">
        <v>152</v>
      </c>
      <c r="G175" s="10">
        <v>3393.7</v>
      </c>
      <c r="H175" s="10">
        <v>2803.4</v>
      </c>
      <c r="I175" s="10">
        <v>2803.4</v>
      </c>
    </row>
    <row r="176" spans="1:9" ht="20.25" customHeight="1">
      <c r="A176" s="42" t="s">
        <v>430</v>
      </c>
      <c r="B176" s="15" t="s">
        <v>429</v>
      </c>
      <c r="C176" s="15"/>
      <c r="D176" s="15"/>
      <c r="E176" s="15"/>
      <c r="F176" s="15"/>
      <c r="G176" s="10">
        <f>G177</f>
        <v>340</v>
      </c>
      <c r="H176" s="10">
        <f>H177</f>
        <v>340</v>
      </c>
      <c r="I176" s="10">
        <f>I177</f>
        <v>340</v>
      </c>
    </row>
    <row r="177" spans="1:9" ht="37.5">
      <c r="A177" s="42" t="s">
        <v>92</v>
      </c>
      <c r="B177" s="15" t="s">
        <v>429</v>
      </c>
      <c r="C177" s="15" t="s">
        <v>336</v>
      </c>
      <c r="D177" s="15" t="s">
        <v>133</v>
      </c>
      <c r="E177" s="15" t="s">
        <v>120</v>
      </c>
      <c r="F177" s="15" t="s">
        <v>177</v>
      </c>
      <c r="G177" s="10">
        <v>340</v>
      </c>
      <c r="H177" s="10">
        <v>340</v>
      </c>
      <c r="I177" s="10">
        <v>340</v>
      </c>
    </row>
    <row r="178" spans="1:9" ht="37.5">
      <c r="A178" s="42" t="s">
        <v>505</v>
      </c>
      <c r="B178" s="15" t="s">
        <v>515</v>
      </c>
      <c r="C178" s="15"/>
      <c r="D178" s="15"/>
      <c r="E178" s="15"/>
      <c r="F178" s="15"/>
      <c r="G178" s="10">
        <f>G179</f>
        <v>1415</v>
      </c>
      <c r="H178" s="10">
        <f>H179</f>
        <v>1466.7</v>
      </c>
      <c r="I178" s="10">
        <f>I179</f>
        <v>1466.7</v>
      </c>
    </row>
    <row r="179" spans="1:9" ht="37.5">
      <c r="A179" s="42" t="s">
        <v>92</v>
      </c>
      <c r="B179" s="15" t="s">
        <v>516</v>
      </c>
      <c r="C179" s="15" t="s">
        <v>336</v>
      </c>
      <c r="D179" s="15" t="s">
        <v>133</v>
      </c>
      <c r="E179" s="15" t="s">
        <v>120</v>
      </c>
      <c r="F179" s="15" t="s">
        <v>177</v>
      </c>
      <c r="G179" s="10">
        <v>1415</v>
      </c>
      <c r="H179" s="10">
        <v>1466.7</v>
      </c>
      <c r="I179" s="10">
        <v>1466.7</v>
      </c>
    </row>
    <row r="180" spans="1:9" ht="37.5">
      <c r="A180" s="42" t="s">
        <v>95</v>
      </c>
      <c r="B180" s="15" t="s">
        <v>35</v>
      </c>
      <c r="C180" s="15"/>
      <c r="D180" s="15"/>
      <c r="E180" s="15"/>
      <c r="F180" s="15"/>
      <c r="G180" s="10">
        <f>G181</f>
        <v>11859.3</v>
      </c>
      <c r="H180" s="10">
        <f>H181</f>
        <v>10994.5</v>
      </c>
      <c r="I180" s="10">
        <f>I181</f>
        <v>11156.5</v>
      </c>
    </row>
    <row r="181" spans="1:9" ht="78" customHeight="1">
      <c r="A181" s="42" t="s">
        <v>350</v>
      </c>
      <c r="B181" s="15" t="s">
        <v>56</v>
      </c>
      <c r="C181" s="15"/>
      <c r="D181" s="15"/>
      <c r="E181" s="15"/>
      <c r="F181" s="15"/>
      <c r="G181" s="10">
        <f>G182+G184</f>
        <v>11859.3</v>
      </c>
      <c r="H181" s="10">
        <f>H182+H184</f>
        <v>10994.5</v>
      </c>
      <c r="I181" s="10">
        <f>I182+I184</f>
        <v>11156.5</v>
      </c>
    </row>
    <row r="182" spans="1:9" ht="18.75">
      <c r="A182" s="42" t="s">
        <v>99</v>
      </c>
      <c r="B182" s="15" t="s">
        <v>57</v>
      </c>
      <c r="C182" s="15"/>
      <c r="D182" s="15"/>
      <c r="E182" s="15"/>
      <c r="F182" s="15"/>
      <c r="G182" s="10">
        <f>G183</f>
        <v>8590.1</v>
      </c>
      <c r="H182" s="10">
        <f>H183</f>
        <v>8753</v>
      </c>
      <c r="I182" s="10">
        <f>I183</f>
        <v>8915</v>
      </c>
    </row>
    <row r="183" spans="1:9" ht="18.75">
      <c r="A183" s="42" t="s">
        <v>190</v>
      </c>
      <c r="B183" s="15" t="s">
        <v>57</v>
      </c>
      <c r="C183" s="15" t="s">
        <v>336</v>
      </c>
      <c r="D183" s="15" t="s">
        <v>129</v>
      </c>
      <c r="E183" s="15" t="s">
        <v>123</v>
      </c>
      <c r="F183" s="15" t="s">
        <v>189</v>
      </c>
      <c r="G183" s="10">
        <v>8590.1</v>
      </c>
      <c r="H183" s="10">
        <v>8753</v>
      </c>
      <c r="I183" s="10">
        <v>8915</v>
      </c>
    </row>
    <row r="184" spans="1:9" ht="56.25">
      <c r="A184" s="42" t="s">
        <v>455</v>
      </c>
      <c r="B184" s="15" t="s">
        <v>454</v>
      </c>
      <c r="C184" s="15"/>
      <c r="D184" s="15"/>
      <c r="E184" s="15"/>
      <c r="F184" s="15"/>
      <c r="G184" s="10">
        <f>G185</f>
        <v>3269.2</v>
      </c>
      <c r="H184" s="10">
        <f>H185</f>
        <v>2241.5</v>
      </c>
      <c r="I184" s="10">
        <f>I185</f>
        <v>2241.5</v>
      </c>
    </row>
    <row r="185" spans="1:9" ht="18.75">
      <c r="A185" s="42" t="s">
        <v>190</v>
      </c>
      <c r="B185" s="15" t="s">
        <v>454</v>
      </c>
      <c r="C185" s="15" t="s">
        <v>336</v>
      </c>
      <c r="D185" s="15" t="s">
        <v>129</v>
      </c>
      <c r="E185" s="15" t="s">
        <v>123</v>
      </c>
      <c r="F185" s="15" t="s">
        <v>189</v>
      </c>
      <c r="G185" s="10">
        <f>2319+950.2</f>
        <v>3269.2</v>
      </c>
      <c r="H185" s="10">
        <v>2241.5</v>
      </c>
      <c r="I185" s="10">
        <v>2241.5</v>
      </c>
    </row>
    <row r="186" spans="1:9" ht="37.5">
      <c r="A186" s="42" t="s">
        <v>414</v>
      </c>
      <c r="B186" s="15" t="s">
        <v>273</v>
      </c>
      <c r="C186" s="15"/>
      <c r="D186" s="15"/>
      <c r="E186" s="15"/>
      <c r="F186" s="15"/>
      <c r="G186" s="10">
        <f>G187</f>
        <v>3536.3</v>
      </c>
      <c r="H186" s="10">
        <f>H187</f>
        <v>3451.1</v>
      </c>
      <c r="I186" s="10">
        <f>I187</f>
        <v>3505</v>
      </c>
    </row>
    <row r="187" spans="1:9" ht="37.5">
      <c r="A187" s="42" t="s">
        <v>375</v>
      </c>
      <c r="B187" s="15" t="s">
        <v>274</v>
      </c>
      <c r="C187" s="15"/>
      <c r="D187" s="15"/>
      <c r="E187" s="15"/>
      <c r="F187" s="15"/>
      <c r="G187" s="10">
        <f>G188+G190</f>
        <v>3536.3</v>
      </c>
      <c r="H187" s="10">
        <f>H188+H190</f>
        <v>3451.1</v>
      </c>
      <c r="I187" s="10">
        <f>I188+I190</f>
        <v>3505</v>
      </c>
    </row>
    <row r="188" spans="1:9" ht="18.75">
      <c r="A188" s="42" t="s">
        <v>374</v>
      </c>
      <c r="B188" s="15" t="s">
        <v>373</v>
      </c>
      <c r="C188" s="15"/>
      <c r="D188" s="15"/>
      <c r="E188" s="15"/>
      <c r="F188" s="15"/>
      <c r="G188" s="10">
        <f>G189</f>
        <v>2807.3</v>
      </c>
      <c r="H188" s="10">
        <f>H189</f>
        <v>2840.6</v>
      </c>
      <c r="I188" s="10">
        <f>I189</f>
        <v>2894.5</v>
      </c>
    </row>
    <row r="189" spans="1:9" ht="18.75">
      <c r="A189" s="42" t="s">
        <v>190</v>
      </c>
      <c r="B189" s="15" t="s">
        <v>373</v>
      </c>
      <c r="C189" s="15" t="s">
        <v>336</v>
      </c>
      <c r="D189" s="15" t="s">
        <v>133</v>
      </c>
      <c r="E189" s="15" t="s">
        <v>120</v>
      </c>
      <c r="F189" s="15" t="s">
        <v>189</v>
      </c>
      <c r="G189" s="10">
        <v>2807.3</v>
      </c>
      <c r="H189" s="10">
        <v>2840.6</v>
      </c>
      <c r="I189" s="10">
        <v>2894.5</v>
      </c>
    </row>
    <row r="190" spans="1:9" ht="56.25">
      <c r="A190" s="42" t="s">
        <v>455</v>
      </c>
      <c r="B190" s="15" t="s">
        <v>463</v>
      </c>
      <c r="C190" s="15"/>
      <c r="D190" s="15"/>
      <c r="E190" s="15"/>
      <c r="F190" s="15"/>
      <c r="G190" s="10">
        <f>G191</f>
        <v>729</v>
      </c>
      <c r="H190" s="10">
        <f>H191</f>
        <v>610.5</v>
      </c>
      <c r="I190" s="10">
        <f>I191</f>
        <v>610.5</v>
      </c>
    </row>
    <row r="191" spans="1:9" ht="18.75">
      <c r="A191" s="42" t="s">
        <v>190</v>
      </c>
      <c r="B191" s="15" t="s">
        <v>463</v>
      </c>
      <c r="C191" s="15" t="s">
        <v>336</v>
      </c>
      <c r="D191" s="15" t="s">
        <v>133</v>
      </c>
      <c r="E191" s="15" t="s">
        <v>120</v>
      </c>
      <c r="F191" s="15" t="s">
        <v>189</v>
      </c>
      <c r="G191" s="10">
        <v>729</v>
      </c>
      <c r="H191" s="10">
        <v>610.5</v>
      </c>
      <c r="I191" s="10">
        <v>610.5</v>
      </c>
    </row>
    <row r="192" spans="1:9" ht="37.5">
      <c r="A192" s="42" t="s">
        <v>223</v>
      </c>
      <c r="B192" s="15" t="s">
        <v>370</v>
      </c>
      <c r="C192" s="15"/>
      <c r="D192" s="15"/>
      <c r="E192" s="15"/>
      <c r="F192" s="15"/>
      <c r="G192" s="10">
        <f>G193+G199</f>
        <v>4241.8</v>
      </c>
      <c r="H192" s="10">
        <f>H193+H199</f>
        <v>4054.5999999999995</v>
      </c>
      <c r="I192" s="10">
        <f>I193+I199</f>
        <v>4054.5999999999995</v>
      </c>
    </row>
    <row r="193" spans="1:9" ht="56.25">
      <c r="A193" s="42" t="s">
        <v>335</v>
      </c>
      <c r="B193" s="15" t="s">
        <v>371</v>
      </c>
      <c r="C193" s="15"/>
      <c r="D193" s="15"/>
      <c r="E193" s="15"/>
      <c r="F193" s="15"/>
      <c r="G193" s="10">
        <f>G194+G197</f>
        <v>1228.8000000000002</v>
      </c>
      <c r="H193" s="10">
        <f>H194+H197</f>
        <v>1144.7</v>
      </c>
      <c r="I193" s="10">
        <f>I194+I197</f>
        <v>1144.7</v>
      </c>
    </row>
    <row r="194" spans="1:9" ht="37.5" customHeight="1">
      <c r="A194" s="42" t="s">
        <v>188</v>
      </c>
      <c r="B194" s="15" t="s">
        <v>372</v>
      </c>
      <c r="C194" s="15"/>
      <c r="D194" s="15"/>
      <c r="E194" s="15"/>
      <c r="F194" s="15"/>
      <c r="G194" s="10">
        <f>G195+G196</f>
        <v>941.4000000000001</v>
      </c>
      <c r="H194" s="10">
        <f>H195+H196</f>
        <v>890.2</v>
      </c>
      <c r="I194" s="10">
        <f>I195+I196</f>
        <v>890.2</v>
      </c>
    </row>
    <row r="195" spans="1:9" ht="37.5">
      <c r="A195" s="42" t="s">
        <v>173</v>
      </c>
      <c r="B195" s="15" t="s">
        <v>372</v>
      </c>
      <c r="C195" s="15" t="s">
        <v>336</v>
      </c>
      <c r="D195" s="15" t="s">
        <v>133</v>
      </c>
      <c r="E195" s="15" t="s">
        <v>121</v>
      </c>
      <c r="F195" s="15" t="s">
        <v>174</v>
      </c>
      <c r="G195" s="10">
        <v>835.7</v>
      </c>
      <c r="H195" s="10">
        <v>824.5</v>
      </c>
      <c r="I195" s="10">
        <v>824.5</v>
      </c>
    </row>
    <row r="196" spans="1:9" ht="37.5">
      <c r="A196" s="42" t="s">
        <v>92</v>
      </c>
      <c r="B196" s="15" t="s">
        <v>372</v>
      </c>
      <c r="C196" s="15" t="s">
        <v>336</v>
      </c>
      <c r="D196" s="15" t="s">
        <v>133</v>
      </c>
      <c r="E196" s="15" t="s">
        <v>121</v>
      </c>
      <c r="F196" s="15" t="s">
        <v>177</v>
      </c>
      <c r="G196" s="10">
        <v>105.7</v>
      </c>
      <c r="H196" s="10">
        <v>65.7</v>
      </c>
      <c r="I196" s="10">
        <v>65.7</v>
      </c>
    </row>
    <row r="197" spans="1:9" ht="56.25">
      <c r="A197" s="42" t="s">
        <v>455</v>
      </c>
      <c r="B197" s="15" t="s">
        <v>467</v>
      </c>
      <c r="C197" s="15"/>
      <c r="D197" s="15"/>
      <c r="E197" s="15"/>
      <c r="F197" s="15"/>
      <c r="G197" s="10">
        <f>G198</f>
        <v>287.4</v>
      </c>
      <c r="H197" s="10">
        <f>H198</f>
        <v>254.5</v>
      </c>
      <c r="I197" s="10">
        <f>I198</f>
        <v>254.5</v>
      </c>
    </row>
    <row r="198" spans="1:9" ht="37.5">
      <c r="A198" s="42" t="s">
        <v>173</v>
      </c>
      <c r="B198" s="15" t="s">
        <v>467</v>
      </c>
      <c r="C198" s="15" t="s">
        <v>336</v>
      </c>
      <c r="D198" s="15" t="s">
        <v>133</v>
      </c>
      <c r="E198" s="15" t="s">
        <v>121</v>
      </c>
      <c r="F198" s="15" t="s">
        <v>174</v>
      </c>
      <c r="G198" s="10">
        <v>287.4</v>
      </c>
      <c r="H198" s="10">
        <v>254.5</v>
      </c>
      <c r="I198" s="10">
        <v>254.5</v>
      </c>
    </row>
    <row r="199" spans="1:9" ht="38.25" customHeight="1">
      <c r="A199" s="42" t="s">
        <v>396</v>
      </c>
      <c r="B199" s="15" t="s">
        <v>395</v>
      </c>
      <c r="C199" s="15"/>
      <c r="D199" s="15"/>
      <c r="E199" s="15"/>
      <c r="F199" s="15"/>
      <c r="G199" s="10">
        <f>G200+G202</f>
        <v>3013</v>
      </c>
      <c r="H199" s="10">
        <f>H200+H202</f>
        <v>2909.8999999999996</v>
      </c>
      <c r="I199" s="10">
        <f>I200+I202</f>
        <v>2909.8999999999996</v>
      </c>
    </row>
    <row r="200" spans="1:9" ht="18.75">
      <c r="A200" s="42" t="s">
        <v>393</v>
      </c>
      <c r="B200" s="15" t="s">
        <v>397</v>
      </c>
      <c r="C200" s="15"/>
      <c r="D200" s="15"/>
      <c r="E200" s="15"/>
      <c r="F200" s="15"/>
      <c r="G200" s="10">
        <f>G201</f>
        <v>1729.6</v>
      </c>
      <c r="H200" s="10">
        <f>H201</f>
        <v>1729.6</v>
      </c>
      <c r="I200" s="10">
        <f>I201</f>
        <v>1729.6</v>
      </c>
    </row>
    <row r="201" spans="1:9" ht="18.75">
      <c r="A201" s="42" t="s">
        <v>675</v>
      </c>
      <c r="B201" s="15" t="s">
        <v>397</v>
      </c>
      <c r="C201" s="15" t="s">
        <v>318</v>
      </c>
      <c r="D201" s="15" t="s">
        <v>133</v>
      </c>
      <c r="E201" s="15" t="s">
        <v>121</v>
      </c>
      <c r="F201" s="15" t="s">
        <v>152</v>
      </c>
      <c r="G201" s="10">
        <v>1729.6</v>
      </c>
      <c r="H201" s="10">
        <v>1729.6</v>
      </c>
      <c r="I201" s="10">
        <v>1729.6</v>
      </c>
    </row>
    <row r="202" spans="1:9" ht="56.25">
      <c r="A202" s="42" t="s">
        <v>455</v>
      </c>
      <c r="B202" s="15" t="s">
        <v>464</v>
      </c>
      <c r="C202" s="15"/>
      <c r="D202" s="15"/>
      <c r="E202" s="15"/>
      <c r="F202" s="15"/>
      <c r="G202" s="10">
        <f>G203</f>
        <v>1283.4</v>
      </c>
      <c r="H202" s="10">
        <f>H203</f>
        <v>1180.3</v>
      </c>
      <c r="I202" s="10">
        <f>I203</f>
        <v>1180.3</v>
      </c>
    </row>
    <row r="203" spans="1:9" ht="18.75">
      <c r="A203" s="42" t="s">
        <v>675</v>
      </c>
      <c r="B203" s="15" t="s">
        <v>464</v>
      </c>
      <c r="C203" s="15" t="s">
        <v>318</v>
      </c>
      <c r="D203" s="15" t="s">
        <v>133</v>
      </c>
      <c r="E203" s="15" t="s">
        <v>121</v>
      </c>
      <c r="F203" s="15" t="s">
        <v>152</v>
      </c>
      <c r="G203" s="10">
        <v>1283.4</v>
      </c>
      <c r="H203" s="10">
        <v>1180.3</v>
      </c>
      <c r="I203" s="10">
        <v>1180.3</v>
      </c>
    </row>
    <row r="204" spans="1:9" ht="37.5">
      <c r="A204" s="42" t="s">
        <v>627</v>
      </c>
      <c r="B204" s="15" t="s">
        <v>623</v>
      </c>
      <c r="C204" s="15"/>
      <c r="D204" s="15"/>
      <c r="E204" s="15"/>
      <c r="F204" s="15"/>
      <c r="G204" s="10">
        <f>G205</f>
        <v>1567.4</v>
      </c>
      <c r="H204" s="10">
        <f>H205</f>
        <v>1704.4</v>
      </c>
      <c r="I204" s="10">
        <f>I205</f>
        <v>1704.4</v>
      </c>
    </row>
    <row r="205" spans="1:9" ht="37.5">
      <c r="A205" s="42" t="s">
        <v>628</v>
      </c>
      <c r="B205" s="15" t="s">
        <v>624</v>
      </c>
      <c r="C205" s="15"/>
      <c r="D205" s="15"/>
      <c r="E205" s="15"/>
      <c r="F205" s="15"/>
      <c r="G205" s="10">
        <f>G209+G206</f>
        <v>1567.4</v>
      </c>
      <c r="H205" s="10">
        <f>H209+H206</f>
        <v>1704.4</v>
      </c>
      <c r="I205" s="10">
        <f>I209+I206</f>
        <v>1704.4</v>
      </c>
    </row>
    <row r="206" spans="1:9" ht="37.5">
      <c r="A206" s="42" t="s">
        <v>188</v>
      </c>
      <c r="B206" s="15" t="s">
        <v>633</v>
      </c>
      <c r="C206" s="15"/>
      <c r="D206" s="15"/>
      <c r="E206" s="15"/>
      <c r="F206" s="15"/>
      <c r="G206" s="10">
        <f>G207+G208</f>
        <v>1267.7</v>
      </c>
      <c r="H206" s="10">
        <f>H207+H208</f>
        <v>1404.7</v>
      </c>
      <c r="I206" s="10">
        <f>I207+I208</f>
        <v>1404.7</v>
      </c>
    </row>
    <row r="207" spans="1:9" ht="37.5">
      <c r="A207" s="42" t="s">
        <v>173</v>
      </c>
      <c r="B207" s="15" t="s">
        <v>633</v>
      </c>
      <c r="C207" s="29">
        <v>546</v>
      </c>
      <c r="D207" s="15" t="s">
        <v>120</v>
      </c>
      <c r="E207" s="15" t="s">
        <v>121</v>
      </c>
      <c r="F207" s="15" t="s">
        <v>174</v>
      </c>
      <c r="G207" s="10">
        <f>1066.9+29.7+26+5.2+3.1</f>
        <v>1130.9</v>
      </c>
      <c r="H207" s="10">
        <v>1280</v>
      </c>
      <c r="I207" s="10">
        <v>1280</v>
      </c>
    </row>
    <row r="208" spans="1:9" ht="37.5">
      <c r="A208" s="42" t="s">
        <v>92</v>
      </c>
      <c r="B208" s="15" t="s">
        <v>633</v>
      </c>
      <c r="C208" s="29">
        <v>546</v>
      </c>
      <c r="D208" s="15" t="s">
        <v>120</v>
      </c>
      <c r="E208" s="15" t="s">
        <v>121</v>
      </c>
      <c r="F208" s="15" t="s">
        <v>177</v>
      </c>
      <c r="G208" s="10">
        <f>152.3-15.5</f>
        <v>136.8</v>
      </c>
      <c r="H208" s="10">
        <v>124.7</v>
      </c>
      <c r="I208" s="10">
        <v>124.7</v>
      </c>
    </row>
    <row r="209" spans="1:9" ht="112.5">
      <c r="A209" s="48" t="s">
        <v>218</v>
      </c>
      <c r="B209" s="15" t="s">
        <v>625</v>
      </c>
      <c r="C209" s="15"/>
      <c r="D209" s="15"/>
      <c r="E209" s="15"/>
      <c r="F209" s="15"/>
      <c r="G209" s="10">
        <f>G210+G211</f>
        <v>299.70000000000005</v>
      </c>
      <c r="H209" s="10">
        <f>H210+H211</f>
        <v>299.70000000000005</v>
      </c>
      <c r="I209" s="10">
        <f>I210+I211</f>
        <v>299.70000000000005</v>
      </c>
    </row>
    <row r="210" spans="1:9" ht="37.5">
      <c r="A210" s="42" t="s">
        <v>173</v>
      </c>
      <c r="B210" s="15" t="s">
        <v>625</v>
      </c>
      <c r="C210" s="15" t="s">
        <v>318</v>
      </c>
      <c r="D210" s="15" t="s">
        <v>120</v>
      </c>
      <c r="E210" s="15" t="s">
        <v>121</v>
      </c>
      <c r="F210" s="15" t="s">
        <v>174</v>
      </c>
      <c r="G210" s="10">
        <v>149.8</v>
      </c>
      <c r="H210" s="10">
        <v>219.8</v>
      </c>
      <c r="I210" s="10">
        <v>219.8</v>
      </c>
    </row>
    <row r="211" spans="1:9" ht="37.5">
      <c r="A211" s="42" t="s">
        <v>92</v>
      </c>
      <c r="B211" s="15" t="s">
        <v>625</v>
      </c>
      <c r="C211" s="15" t="s">
        <v>318</v>
      </c>
      <c r="D211" s="15" t="s">
        <v>120</v>
      </c>
      <c r="E211" s="15" t="s">
        <v>121</v>
      </c>
      <c r="F211" s="15" t="s">
        <v>177</v>
      </c>
      <c r="G211" s="10">
        <v>149.9</v>
      </c>
      <c r="H211" s="10">
        <v>79.9</v>
      </c>
      <c r="I211" s="10">
        <v>79.9</v>
      </c>
    </row>
    <row r="212" spans="1:9" ht="40.5" customHeight="1">
      <c r="A212" s="43" t="s">
        <v>501</v>
      </c>
      <c r="B212" s="130" t="s">
        <v>283</v>
      </c>
      <c r="C212" s="130"/>
      <c r="D212" s="12"/>
      <c r="E212" s="12"/>
      <c r="F212" s="12"/>
      <c r="G212" s="13">
        <f>G213+G231+G289</f>
        <v>604910.8000000002</v>
      </c>
      <c r="H212" s="13">
        <f>H213+H231+H289</f>
        <v>521565.10000000003</v>
      </c>
      <c r="I212" s="13">
        <f>I213+I231+I289</f>
        <v>527585.1000000001</v>
      </c>
    </row>
    <row r="213" spans="1:9" ht="18.75">
      <c r="A213" s="42" t="s">
        <v>194</v>
      </c>
      <c r="B213" s="15" t="s">
        <v>289</v>
      </c>
      <c r="C213" s="15"/>
      <c r="D213" s="15"/>
      <c r="E213" s="15"/>
      <c r="F213" s="15"/>
      <c r="G213" s="10">
        <f>G214+G228+G221+G225</f>
        <v>149580.00000000003</v>
      </c>
      <c r="H213" s="10">
        <f>H214+H228+H221+H225</f>
        <v>139268.90000000002</v>
      </c>
      <c r="I213" s="10">
        <f>I214+I228+I221+I225</f>
        <v>140268.90000000002</v>
      </c>
    </row>
    <row r="214" spans="1:9" ht="60.75" customHeight="1">
      <c r="A214" s="42" t="s">
        <v>294</v>
      </c>
      <c r="B214" s="29" t="s">
        <v>290</v>
      </c>
      <c r="C214" s="29"/>
      <c r="D214" s="15"/>
      <c r="E214" s="15"/>
      <c r="F214" s="15"/>
      <c r="G214" s="10">
        <f>G215+G219+G217</f>
        <v>128817.20000000001</v>
      </c>
      <c r="H214" s="10">
        <f>H215+H219+H217</f>
        <v>133946.6</v>
      </c>
      <c r="I214" s="10">
        <f>I215+I219+I217</f>
        <v>134946.6</v>
      </c>
    </row>
    <row r="215" spans="1:9" ht="18.75">
      <c r="A215" s="42" t="s">
        <v>132</v>
      </c>
      <c r="B215" s="29" t="s">
        <v>16</v>
      </c>
      <c r="C215" s="29"/>
      <c r="D215" s="15"/>
      <c r="E215" s="15"/>
      <c r="F215" s="15"/>
      <c r="G215" s="10">
        <f>G216</f>
        <v>27243.9</v>
      </c>
      <c r="H215" s="10">
        <f>H216</f>
        <v>27700</v>
      </c>
      <c r="I215" s="10">
        <f>I216</f>
        <v>28700</v>
      </c>
    </row>
    <row r="216" spans="1:9" ht="18.75">
      <c r="A216" s="42" t="s">
        <v>190</v>
      </c>
      <c r="B216" s="29" t="s">
        <v>16</v>
      </c>
      <c r="C216" s="29">
        <v>115</v>
      </c>
      <c r="D216" s="15" t="s">
        <v>129</v>
      </c>
      <c r="E216" s="15" t="s">
        <v>120</v>
      </c>
      <c r="F216" s="15" t="s">
        <v>189</v>
      </c>
      <c r="G216" s="10">
        <v>27243.9</v>
      </c>
      <c r="H216" s="10">
        <v>27700</v>
      </c>
      <c r="I216" s="10">
        <v>28700</v>
      </c>
    </row>
    <row r="217" spans="1:9" ht="56.25">
      <c r="A217" s="42" t="s">
        <v>455</v>
      </c>
      <c r="B217" s="15" t="s">
        <v>451</v>
      </c>
      <c r="C217" s="29"/>
      <c r="D217" s="15"/>
      <c r="E217" s="15"/>
      <c r="F217" s="15"/>
      <c r="G217" s="10">
        <f>G218</f>
        <v>7106.1</v>
      </c>
      <c r="H217" s="10">
        <f>H218</f>
        <v>6665.6</v>
      </c>
      <c r="I217" s="10">
        <f>I218</f>
        <v>6665.6</v>
      </c>
    </row>
    <row r="218" spans="1:9" ht="18.75">
      <c r="A218" s="42" t="s">
        <v>190</v>
      </c>
      <c r="B218" s="15" t="s">
        <v>451</v>
      </c>
      <c r="C218" s="29">
        <v>115</v>
      </c>
      <c r="D218" s="15" t="s">
        <v>129</v>
      </c>
      <c r="E218" s="15" t="s">
        <v>120</v>
      </c>
      <c r="F218" s="15" t="s">
        <v>189</v>
      </c>
      <c r="G218" s="10">
        <v>7106.1</v>
      </c>
      <c r="H218" s="10">
        <v>6665.6</v>
      </c>
      <c r="I218" s="10">
        <v>6665.6</v>
      </c>
    </row>
    <row r="219" spans="1:9" ht="114.75" customHeight="1">
      <c r="A219" s="45" t="s">
        <v>326</v>
      </c>
      <c r="B219" s="29" t="s">
        <v>70</v>
      </c>
      <c r="C219" s="29"/>
      <c r="D219" s="15"/>
      <c r="E219" s="15"/>
      <c r="F219" s="15"/>
      <c r="G219" s="10">
        <f>G220</f>
        <v>94467.2</v>
      </c>
      <c r="H219" s="10">
        <f>H220</f>
        <v>99581</v>
      </c>
      <c r="I219" s="10">
        <f>I220</f>
        <v>99581</v>
      </c>
    </row>
    <row r="220" spans="1:9" ht="18.75">
      <c r="A220" s="42" t="s">
        <v>190</v>
      </c>
      <c r="B220" s="29" t="s">
        <v>70</v>
      </c>
      <c r="C220" s="29">
        <v>115</v>
      </c>
      <c r="D220" s="15" t="s">
        <v>129</v>
      </c>
      <c r="E220" s="15" t="s">
        <v>120</v>
      </c>
      <c r="F220" s="15" t="s">
        <v>189</v>
      </c>
      <c r="G220" s="10">
        <f>101649.9-3000-4182.7</f>
        <v>94467.2</v>
      </c>
      <c r="H220" s="10">
        <v>99581</v>
      </c>
      <c r="I220" s="10">
        <v>99581</v>
      </c>
    </row>
    <row r="221" spans="1:9" ht="59.25" customHeight="1">
      <c r="A221" s="34" t="s">
        <v>301</v>
      </c>
      <c r="B221" s="15" t="s">
        <v>73</v>
      </c>
      <c r="C221" s="15"/>
      <c r="D221" s="15"/>
      <c r="E221" s="15"/>
      <c r="F221" s="15"/>
      <c r="G221" s="10">
        <f>G222</f>
        <v>4878.7</v>
      </c>
      <c r="H221" s="10">
        <f>H222</f>
        <v>5178.7</v>
      </c>
      <c r="I221" s="10">
        <f>I222</f>
        <v>5178.7</v>
      </c>
    </row>
    <row r="222" spans="1:9" ht="93.75" customHeight="1">
      <c r="A222" s="42" t="s">
        <v>98</v>
      </c>
      <c r="B222" s="15" t="s">
        <v>74</v>
      </c>
      <c r="C222" s="15"/>
      <c r="D222" s="15"/>
      <c r="E222" s="15"/>
      <c r="F222" s="15"/>
      <c r="G222" s="10">
        <f>G223+G224</f>
        <v>4878.7</v>
      </c>
      <c r="H222" s="10">
        <f>H223+H224</f>
        <v>5178.7</v>
      </c>
      <c r="I222" s="10">
        <f>I223+I224</f>
        <v>5178.7</v>
      </c>
    </row>
    <row r="223" spans="1:9" ht="37.5">
      <c r="A223" s="42" t="s">
        <v>92</v>
      </c>
      <c r="B223" s="15" t="s">
        <v>74</v>
      </c>
      <c r="C223" s="15" t="s">
        <v>337</v>
      </c>
      <c r="D223" s="15" t="s">
        <v>126</v>
      </c>
      <c r="E223" s="15" t="s">
        <v>121</v>
      </c>
      <c r="F223" s="15" t="s">
        <v>177</v>
      </c>
      <c r="G223" s="10">
        <f>51.8-3</f>
        <v>48.8</v>
      </c>
      <c r="H223" s="10">
        <v>51.8</v>
      </c>
      <c r="I223" s="10">
        <v>51.8</v>
      </c>
    </row>
    <row r="224" spans="1:9" ht="37.5">
      <c r="A224" s="42" t="s">
        <v>220</v>
      </c>
      <c r="B224" s="15" t="s">
        <v>74</v>
      </c>
      <c r="C224" s="15" t="s">
        <v>337</v>
      </c>
      <c r="D224" s="15" t="s">
        <v>126</v>
      </c>
      <c r="E224" s="15" t="s">
        <v>121</v>
      </c>
      <c r="F224" s="15" t="s">
        <v>219</v>
      </c>
      <c r="G224" s="10">
        <f>5126.9-297</f>
        <v>4829.9</v>
      </c>
      <c r="H224" s="10">
        <v>5126.9</v>
      </c>
      <c r="I224" s="10">
        <v>5126.9</v>
      </c>
    </row>
    <row r="225" spans="1:9" ht="24.75" customHeight="1">
      <c r="A225" s="42" t="s">
        <v>678</v>
      </c>
      <c r="B225" s="29" t="s">
        <v>681</v>
      </c>
      <c r="C225" s="15"/>
      <c r="D225" s="15"/>
      <c r="E225" s="15"/>
      <c r="F225" s="15"/>
      <c r="G225" s="10">
        <f>G226</f>
        <v>15584</v>
      </c>
      <c r="H225" s="10"/>
      <c r="I225" s="10"/>
    </row>
    <row r="226" spans="1:9" ht="37.5">
      <c r="A226" s="42" t="s">
        <v>679</v>
      </c>
      <c r="B226" s="29" t="s">
        <v>680</v>
      </c>
      <c r="C226" s="15"/>
      <c r="D226" s="15"/>
      <c r="E226" s="15"/>
      <c r="F226" s="15"/>
      <c r="G226" s="10">
        <f>G227</f>
        <v>15584</v>
      </c>
      <c r="H226" s="10"/>
      <c r="I226" s="10"/>
    </row>
    <row r="227" spans="1:9" ht="28.5" customHeight="1">
      <c r="A227" s="42" t="s">
        <v>190</v>
      </c>
      <c r="B227" s="29" t="s">
        <v>680</v>
      </c>
      <c r="C227" s="15" t="s">
        <v>337</v>
      </c>
      <c r="D227" s="15" t="s">
        <v>129</v>
      </c>
      <c r="E227" s="15" t="s">
        <v>120</v>
      </c>
      <c r="F227" s="15" t="s">
        <v>189</v>
      </c>
      <c r="G227" s="10">
        <v>15584</v>
      </c>
      <c r="H227" s="10"/>
      <c r="I227" s="10"/>
    </row>
    <row r="228" spans="1:9" ht="81" customHeight="1">
      <c r="A228" s="42" t="s">
        <v>291</v>
      </c>
      <c r="B228" s="15" t="s">
        <v>87</v>
      </c>
      <c r="C228" s="15"/>
      <c r="D228" s="15"/>
      <c r="E228" s="15"/>
      <c r="F228" s="15"/>
      <c r="G228" s="10">
        <f aca="true" t="shared" si="6" ref="G228:I229">G229</f>
        <v>300.1</v>
      </c>
      <c r="H228" s="10">
        <f t="shared" si="6"/>
        <v>143.6</v>
      </c>
      <c r="I228" s="10">
        <f t="shared" si="6"/>
        <v>143.6</v>
      </c>
    </row>
    <row r="229" spans="1:9" ht="97.5" customHeight="1">
      <c r="A229" s="42" t="s">
        <v>98</v>
      </c>
      <c r="B229" s="29" t="s">
        <v>78</v>
      </c>
      <c r="C229" s="29"/>
      <c r="D229" s="15"/>
      <c r="E229" s="15"/>
      <c r="F229" s="15"/>
      <c r="G229" s="10">
        <f>G230</f>
        <v>300.1</v>
      </c>
      <c r="H229" s="10">
        <f t="shared" si="6"/>
        <v>143.6</v>
      </c>
      <c r="I229" s="10">
        <f t="shared" si="6"/>
        <v>143.6</v>
      </c>
    </row>
    <row r="230" spans="1:9" ht="18.75">
      <c r="A230" s="42" t="s">
        <v>190</v>
      </c>
      <c r="B230" s="29" t="s">
        <v>78</v>
      </c>
      <c r="C230" s="29">
        <v>115</v>
      </c>
      <c r="D230" s="15" t="s">
        <v>129</v>
      </c>
      <c r="E230" s="15" t="s">
        <v>120</v>
      </c>
      <c r="F230" s="15" t="s">
        <v>189</v>
      </c>
      <c r="G230" s="10">
        <v>300.1</v>
      </c>
      <c r="H230" s="10">
        <v>143.6</v>
      </c>
      <c r="I230" s="10">
        <v>143.6</v>
      </c>
    </row>
    <row r="231" spans="1:9" ht="37.5">
      <c r="A231" s="34" t="s">
        <v>18</v>
      </c>
      <c r="B231" s="29" t="s">
        <v>284</v>
      </c>
      <c r="C231" s="29"/>
      <c r="D231" s="15"/>
      <c r="E231" s="15"/>
      <c r="F231" s="15"/>
      <c r="G231" s="10">
        <f>G232+G241+G244+G248+G253+G257+G262+G268+G271+G274+G279+G286</f>
        <v>408848.3000000001</v>
      </c>
      <c r="H231" s="10">
        <f>H232+H241+H244+H248+H253+H257+H262+H268+H271+H274+H279+H286</f>
        <v>335351.8</v>
      </c>
      <c r="I231" s="10">
        <f>I232+I241+I244+I248+I253+I257+I262+I268+I271+I274+I279+I286</f>
        <v>339665.10000000003</v>
      </c>
    </row>
    <row r="232" spans="1:9" ht="79.5" customHeight="1">
      <c r="A232" s="34" t="s">
        <v>564</v>
      </c>
      <c r="B232" s="29" t="s">
        <v>285</v>
      </c>
      <c r="C232" s="29"/>
      <c r="D232" s="15"/>
      <c r="E232" s="15"/>
      <c r="F232" s="15"/>
      <c r="G232" s="10">
        <f>G233+G239+G237+G235</f>
        <v>275388.10000000003</v>
      </c>
      <c r="H232" s="10">
        <f>H233+H239+H237+H235</f>
        <v>273474.5</v>
      </c>
      <c r="I232" s="10">
        <f>I233+I239+I237+I235</f>
        <v>274618.7</v>
      </c>
    </row>
    <row r="233" spans="1:9" ht="39" customHeight="1">
      <c r="A233" s="42" t="s">
        <v>212</v>
      </c>
      <c r="B233" s="29" t="s">
        <v>19</v>
      </c>
      <c r="C233" s="29"/>
      <c r="D233" s="15"/>
      <c r="E233" s="15"/>
      <c r="F233" s="15"/>
      <c r="G233" s="10">
        <f>G234</f>
        <v>60865.2</v>
      </c>
      <c r="H233" s="10">
        <f>H234</f>
        <v>56955.8</v>
      </c>
      <c r="I233" s="10">
        <f>I234</f>
        <v>58100</v>
      </c>
    </row>
    <row r="234" spans="1:9" ht="18.75">
      <c r="A234" s="42" t="s">
        <v>190</v>
      </c>
      <c r="B234" s="29" t="s">
        <v>19</v>
      </c>
      <c r="C234" s="29">
        <v>115</v>
      </c>
      <c r="D234" s="15" t="s">
        <v>129</v>
      </c>
      <c r="E234" s="15" t="s">
        <v>124</v>
      </c>
      <c r="F234" s="15" t="s">
        <v>189</v>
      </c>
      <c r="G234" s="10">
        <v>60865.2</v>
      </c>
      <c r="H234" s="10">
        <v>56955.8</v>
      </c>
      <c r="I234" s="10">
        <v>58100</v>
      </c>
    </row>
    <row r="235" spans="1:9" ht="168.75">
      <c r="A235" s="8" t="s">
        <v>644</v>
      </c>
      <c r="B235" s="29" t="s">
        <v>639</v>
      </c>
      <c r="C235" s="29"/>
      <c r="D235" s="15"/>
      <c r="E235" s="15"/>
      <c r="F235" s="15"/>
      <c r="G235" s="10">
        <f>G236</f>
        <v>16530.2</v>
      </c>
      <c r="H235" s="10">
        <f>H236</f>
        <v>16530.2</v>
      </c>
      <c r="I235" s="10">
        <f>I236</f>
        <v>16530.2</v>
      </c>
    </row>
    <row r="236" spans="1:9" ht="18.75">
      <c r="A236" s="42" t="s">
        <v>190</v>
      </c>
      <c r="B236" s="29" t="s">
        <v>639</v>
      </c>
      <c r="C236" s="29">
        <v>115</v>
      </c>
      <c r="D236" s="15" t="s">
        <v>129</v>
      </c>
      <c r="E236" s="15" t="s">
        <v>124</v>
      </c>
      <c r="F236" s="15" t="s">
        <v>189</v>
      </c>
      <c r="G236" s="10">
        <v>16530.2</v>
      </c>
      <c r="H236" s="10">
        <v>16530.2</v>
      </c>
      <c r="I236" s="10">
        <v>16530.2</v>
      </c>
    </row>
    <row r="237" spans="1:9" ht="56.25">
      <c r="A237" s="42" t="s">
        <v>455</v>
      </c>
      <c r="B237" s="15" t="s">
        <v>452</v>
      </c>
      <c r="C237" s="29"/>
      <c r="D237" s="15"/>
      <c r="E237" s="15"/>
      <c r="F237" s="15"/>
      <c r="G237" s="10">
        <f>G238</f>
        <v>15672.5</v>
      </c>
      <c r="H237" s="10">
        <f>H238</f>
        <v>14635.6</v>
      </c>
      <c r="I237" s="10">
        <f>I238</f>
        <v>14635.6</v>
      </c>
    </row>
    <row r="238" spans="1:9" ht="18.75">
      <c r="A238" s="42" t="s">
        <v>190</v>
      </c>
      <c r="B238" s="15" t="s">
        <v>452</v>
      </c>
      <c r="C238" s="29">
        <v>115</v>
      </c>
      <c r="D238" s="15" t="s">
        <v>129</v>
      </c>
      <c r="E238" s="15" t="s">
        <v>124</v>
      </c>
      <c r="F238" s="15" t="s">
        <v>189</v>
      </c>
      <c r="G238" s="10">
        <v>15672.5</v>
      </c>
      <c r="H238" s="10">
        <v>14635.6</v>
      </c>
      <c r="I238" s="10">
        <v>14635.6</v>
      </c>
    </row>
    <row r="239" spans="1:9" ht="112.5">
      <c r="A239" s="45" t="s">
        <v>326</v>
      </c>
      <c r="B239" s="29" t="s">
        <v>47</v>
      </c>
      <c r="C239" s="29"/>
      <c r="D239" s="15"/>
      <c r="E239" s="15"/>
      <c r="F239" s="15"/>
      <c r="G239" s="10">
        <f>G240</f>
        <v>182320.2</v>
      </c>
      <c r="H239" s="10">
        <f>H240</f>
        <v>185352.9</v>
      </c>
      <c r="I239" s="10">
        <f>I240</f>
        <v>185352.9</v>
      </c>
    </row>
    <row r="240" spans="1:9" ht="24" customHeight="1">
      <c r="A240" s="42" t="s">
        <v>190</v>
      </c>
      <c r="B240" s="29" t="s">
        <v>47</v>
      </c>
      <c r="C240" s="29">
        <v>115</v>
      </c>
      <c r="D240" s="15" t="s">
        <v>129</v>
      </c>
      <c r="E240" s="15" t="s">
        <v>124</v>
      </c>
      <c r="F240" s="29">
        <v>610</v>
      </c>
      <c r="G240" s="10">
        <f>188092.7-5772.5</f>
        <v>182320.2</v>
      </c>
      <c r="H240" s="10">
        <v>185352.9</v>
      </c>
      <c r="I240" s="10">
        <v>185352.9</v>
      </c>
    </row>
    <row r="241" spans="1:9" ht="37.5">
      <c r="A241" s="34" t="s">
        <v>292</v>
      </c>
      <c r="B241" s="29" t="s">
        <v>286</v>
      </c>
      <c r="C241" s="29"/>
      <c r="D241" s="15"/>
      <c r="E241" s="15"/>
      <c r="F241" s="29"/>
      <c r="G241" s="10">
        <f aca="true" t="shared" si="7" ref="G241:I242">G242</f>
        <v>9491.4</v>
      </c>
      <c r="H241" s="10">
        <f t="shared" si="7"/>
        <v>13710.5</v>
      </c>
      <c r="I241" s="10">
        <f>I242</f>
        <v>13710.5</v>
      </c>
    </row>
    <row r="242" spans="1:9" ht="95.25" customHeight="1">
      <c r="A242" s="42" t="s">
        <v>98</v>
      </c>
      <c r="B242" s="29" t="s">
        <v>17</v>
      </c>
      <c r="C242" s="29"/>
      <c r="D242" s="15"/>
      <c r="E242" s="15"/>
      <c r="F242" s="15"/>
      <c r="G242" s="10">
        <f t="shared" si="7"/>
        <v>9491.4</v>
      </c>
      <c r="H242" s="10">
        <f t="shared" si="7"/>
        <v>13710.5</v>
      </c>
      <c r="I242" s="10">
        <f t="shared" si="7"/>
        <v>13710.5</v>
      </c>
    </row>
    <row r="243" spans="1:9" ht="18.75">
      <c r="A243" s="42" t="s">
        <v>190</v>
      </c>
      <c r="B243" s="29" t="s">
        <v>17</v>
      </c>
      <c r="C243" s="29">
        <v>115</v>
      </c>
      <c r="D243" s="15" t="s">
        <v>129</v>
      </c>
      <c r="E243" s="15" t="s">
        <v>124</v>
      </c>
      <c r="F243" s="15" t="s">
        <v>189</v>
      </c>
      <c r="G243" s="10">
        <v>9491.4</v>
      </c>
      <c r="H243" s="10">
        <v>13710.5</v>
      </c>
      <c r="I243" s="10">
        <v>13710.5</v>
      </c>
    </row>
    <row r="244" spans="1:9" ht="76.5" customHeight="1">
      <c r="A244" s="34" t="s">
        <v>291</v>
      </c>
      <c r="B244" s="29" t="s">
        <v>48</v>
      </c>
      <c r="C244" s="29"/>
      <c r="D244" s="15"/>
      <c r="E244" s="15"/>
      <c r="F244" s="15"/>
      <c r="G244" s="10">
        <f>G245</f>
        <v>2815.7000000000003</v>
      </c>
      <c r="H244" s="10">
        <f>H245</f>
        <v>2056.5</v>
      </c>
      <c r="I244" s="10">
        <f>I245</f>
        <v>2056.5</v>
      </c>
    </row>
    <row r="245" spans="1:9" ht="96.75" customHeight="1">
      <c r="A245" s="42" t="s">
        <v>98</v>
      </c>
      <c r="B245" s="29" t="s">
        <v>49</v>
      </c>
      <c r="C245" s="29"/>
      <c r="D245" s="15"/>
      <c r="E245" s="15"/>
      <c r="F245" s="15"/>
      <c r="G245" s="10">
        <f>G246+G247</f>
        <v>2815.7000000000003</v>
      </c>
      <c r="H245" s="10">
        <f>H246+H247</f>
        <v>2056.5</v>
      </c>
      <c r="I245" s="10">
        <f>I246+I247</f>
        <v>2056.5</v>
      </c>
    </row>
    <row r="246" spans="1:9" ht="18.75">
      <c r="A246" s="42" t="s">
        <v>190</v>
      </c>
      <c r="B246" s="29" t="s">
        <v>49</v>
      </c>
      <c r="C246" s="29">
        <v>115</v>
      </c>
      <c r="D246" s="15" t="s">
        <v>129</v>
      </c>
      <c r="E246" s="15" t="s">
        <v>124</v>
      </c>
      <c r="F246" s="15" t="s">
        <v>189</v>
      </c>
      <c r="G246" s="10">
        <v>2807.9</v>
      </c>
      <c r="H246" s="10">
        <v>2025.3</v>
      </c>
      <c r="I246" s="10">
        <v>2025.3</v>
      </c>
    </row>
    <row r="247" spans="1:9" ht="37.5">
      <c r="A247" s="42" t="s">
        <v>220</v>
      </c>
      <c r="B247" s="29" t="s">
        <v>49</v>
      </c>
      <c r="C247" s="29">
        <v>115</v>
      </c>
      <c r="D247" s="15" t="s">
        <v>129</v>
      </c>
      <c r="E247" s="15" t="s">
        <v>125</v>
      </c>
      <c r="F247" s="15" t="s">
        <v>219</v>
      </c>
      <c r="G247" s="10">
        <f>31.2-23.4</f>
        <v>7.800000000000001</v>
      </c>
      <c r="H247" s="10">
        <v>31.2</v>
      </c>
      <c r="I247" s="10">
        <v>31.2</v>
      </c>
    </row>
    <row r="248" spans="1:9" ht="96" customHeight="1">
      <c r="A248" s="34" t="s">
        <v>296</v>
      </c>
      <c r="B248" s="29" t="s">
        <v>287</v>
      </c>
      <c r="C248" s="29"/>
      <c r="D248" s="15"/>
      <c r="E248" s="15"/>
      <c r="F248" s="15"/>
      <c r="G248" s="10">
        <f>G249</f>
        <v>4493</v>
      </c>
      <c r="H248" s="10">
        <f>H249</f>
        <v>3880.3</v>
      </c>
      <c r="I248" s="10">
        <f>I249</f>
        <v>3980.3</v>
      </c>
    </row>
    <row r="249" spans="1:9" ht="63.75" customHeight="1">
      <c r="A249" s="42" t="s">
        <v>297</v>
      </c>
      <c r="B249" s="29" t="s">
        <v>50</v>
      </c>
      <c r="C249" s="29"/>
      <c r="D249" s="15"/>
      <c r="E249" s="15"/>
      <c r="F249" s="15"/>
      <c r="G249" s="10">
        <f>G250+G251</f>
        <v>4493</v>
      </c>
      <c r="H249" s="10">
        <f>H250+H251</f>
        <v>3880.3</v>
      </c>
      <c r="I249" s="10">
        <f>I250+I251</f>
        <v>3980.3</v>
      </c>
    </row>
    <row r="250" spans="1:9" ht="18.75">
      <c r="A250" s="42" t="s">
        <v>190</v>
      </c>
      <c r="B250" s="29" t="s">
        <v>50</v>
      </c>
      <c r="C250" s="29">
        <v>115</v>
      </c>
      <c r="D250" s="15" t="s">
        <v>129</v>
      </c>
      <c r="E250" s="15" t="s">
        <v>124</v>
      </c>
      <c r="F250" s="15" t="s">
        <v>189</v>
      </c>
      <c r="G250" s="10">
        <f>3033.7+150</f>
        <v>3183.7</v>
      </c>
      <c r="H250" s="10">
        <v>2700</v>
      </c>
      <c r="I250" s="10">
        <v>2800</v>
      </c>
    </row>
    <row r="251" spans="1:9" ht="56.25">
      <c r="A251" s="42" t="s">
        <v>455</v>
      </c>
      <c r="B251" s="15" t="s">
        <v>453</v>
      </c>
      <c r="C251" s="29"/>
      <c r="D251" s="15"/>
      <c r="E251" s="15"/>
      <c r="F251" s="15"/>
      <c r="G251" s="10">
        <f>G252</f>
        <v>1309.3</v>
      </c>
      <c r="H251" s="10">
        <f>H252</f>
        <v>1180.3</v>
      </c>
      <c r="I251" s="10">
        <f>I252</f>
        <v>1180.3</v>
      </c>
    </row>
    <row r="252" spans="1:9" ht="18.75">
      <c r="A252" s="42" t="s">
        <v>190</v>
      </c>
      <c r="B252" s="15" t="s">
        <v>453</v>
      </c>
      <c r="C252" s="29">
        <v>115</v>
      </c>
      <c r="D252" s="15" t="s">
        <v>129</v>
      </c>
      <c r="E252" s="15" t="s">
        <v>124</v>
      </c>
      <c r="F252" s="15" t="s">
        <v>189</v>
      </c>
      <c r="G252" s="10">
        <v>1309.3</v>
      </c>
      <c r="H252" s="10">
        <v>1180.3</v>
      </c>
      <c r="I252" s="10">
        <v>1180.3</v>
      </c>
    </row>
    <row r="253" spans="1:9" ht="96" customHeight="1">
      <c r="A253" s="34" t="s">
        <v>361</v>
      </c>
      <c r="B253" s="29" t="s">
        <v>71</v>
      </c>
      <c r="C253" s="29"/>
      <c r="D253" s="15"/>
      <c r="E253" s="15"/>
      <c r="F253" s="15"/>
      <c r="G253" s="10">
        <f>G254</f>
        <v>3943.8999999999996</v>
      </c>
      <c r="H253" s="10">
        <f>H254</f>
        <v>4013.8999999999996</v>
      </c>
      <c r="I253" s="10">
        <f>I254</f>
        <v>4013.8999999999996</v>
      </c>
    </row>
    <row r="254" spans="1:9" ht="93.75" customHeight="1">
      <c r="A254" s="42" t="s">
        <v>98</v>
      </c>
      <c r="B254" s="29" t="s">
        <v>72</v>
      </c>
      <c r="C254" s="29"/>
      <c r="D254" s="15"/>
      <c r="E254" s="15"/>
      <c r="F254" s="15"/>
      <c r="G254" s="10">
        <f>G256+G255</f>
        <v>3943.8999999999996</v>
      </c>
      <c r="H254" s="10">
        <f>H256+H255</f>
        <v>4013.8999999999996</v>
      </c>
      <c r="I254" s="10">
        <f>I256+I255</f>
        <v>4013.8999999999996</v>
      </c>
    </row>
    <row r="255" spans="1:9" ht="37.5">
      <c r="A255" s="42" t="s">
        <v>92</v>
      </c>
      <c r="B255" s="29" t="s">
        <v>72</v>
      </c>
      <c r="C255" s="29">
        <v>115</v>
      </c>
      <c r="D255" s="15" t="s">
        <v>126</v>
      </c>
      <c r="E255" s="15" t="s">
        <v>123</v>
      </c>
      <c r="F255" s="15" t="s">
        <v>177</v>
      </c>
      <c r="G255" s="10">
        <v>60.2</v>
      </c>
      <c r="H255" s="10">
        <v>60.2</v>
      </c>
      <c r="I255" s="10">
        <v>60.2</v>
      </c>
    </row>
    <row r="256" spans="1:9" ht="37.5">
      <c r="A256" s="42" t="s">
        <v>220</v>
      </c>
      <c r="B256" s="29" t="s">
        <v>72</v>
      </c>
      <c r="C256" s="29">
        <v>115</v>
      </c>
      <c r="D256" s="15" t="s">
        <v>126</v>
      </c>
      <c r="E256" s="15" t="s">
        <v>123</v>
      </c>
      <c r="F256" s="15" t="s">
        <v>219</v>
      </c>
      <c r="G256" s="10">
        <f>3953.7-70</f>
        <v>3883.7</v>
      </c>
      <c r="H256" s="10">
        <v>3953.7</v>
      </c>
      <c r="I256" s="10">
        <v>3953.7</v>
      </c>
    </row>
    <row r="257" spans="1:9" ht="56.25">
      <c r="A257" s="42" t="s">
        <v>356</v>
      </c>
      <c r="B257" s="29" t="s">
        <v>288</v>
      </c>
      <c r="C257" s="29"/>
      <c r="D257" s="15"/>
      <c r="E257" s="15"/>
      <c r="F257" s="15"/>
      <c r="G257" s="10">
        <f>G260+G258</f>
        <v>81</v>
      </c>
      <c r="H257" s="10">
        <f>H260+H258</f>
        <v>136</v>
      </c>
      <c r="I257" s="10">
        <f>I260+I258</f>
        <v>136</v>
      </c>
    </row>
    <row r="258" spans="1:9" ht="37.5">
      <c r="A258" s="42" t="s">
        <v>447</v>
      </c>
      <c r="B258" s="29" t="s">
        <v>445</v>
      </c>
      <c r="C258" s="29"/>
      <c r="D258" s="15"/>
      <c r="E258" s="15"/>
      <c r="F258" s="15"/>
      <c r="G258" s="10">
        <f>G259</f>
        <v>21</v>
      </c>
      <c r="H258" s="10">
        <f>H259</f>
        <v>36</v>
      </c>
      <c r="I258" s="10">
        <f>I259</f>
        <v>36</v>
      </c>
    </row>
    <row r="259" spans="1:9" ht="37.5">
      <c r="A259" s="42" t="s">
        <v>220</v>
      </c>
      <c r="B259" s="29" t="s">
        <v>445</v>
      </c>
      <c r="C259" s="29">
        <v>546</v>
      </c>
      <c r="D259" s="15" t="s">
        <v>129</v>
      </c>
      <c r="E259" s="15" t="s">
        <v>125</v>
      </c>
      <c r="F259" s="15" t="s">
        <v>219</v>
      </c>
      <c r="G259" s="10">
        <f>36-15</f>
        <v>21</v>
      </c>
      <c r="H259" s="10">
        <v>36</v>
      </c>
      <c r="I259" s="10">
        <v>36</v>
      </c>
    </row>
    <row r="260" spans="1:9" ht="96" customHeight="1">
      <c r="A260" s="42" t="s">
        <v>98</v>
      </c>
      <c r="B260" s="29" t="s">
        <v>51</v>
      </c>
      <c r="C260" s="29"/>
      <c r="D260" s="15"/>
      <c r="E260" s="15"/>
      <c r="F260" s="15"/>
      <c r="G260" s="10">
        <f>G261</f>
        <v>60</v>
      </c>
      <c r="H260" s="10">
        <f>H261</f>
        <v>100</v>
      </c>
      <c r="I260" s="10">
        <f>I261</f>
        <v>100</v>
      </c>
    </row>
    <row r="261" spans="1:9" ht="37.5">
      <c r="A261" s="42" t="s">
        <v>220</v>
      </c>
      <c r="B261" s="29" t="s">
        <v>51</v>
      </c>
      <c r="C261" s="29">
        <v>115</v>
      </c>
      <c r="D261" s="15" t="s">
        <v>129</v>
      </c>
      <c r="E261" s="15" t="s">
        <v>125</v>
      </c>
      <c r="F261" s="15" t="s">
        <v>219</v>
      </c>
      <c r="G261" s="10">
        <f>100-40</f>
        <v>60</v>
      </c>
      <c r="H261" s="10">
        <v>100</v>
      </c>
      <c r="I261" s="10">
        <v>100</v>
      </c>
    </row>
    <row r="262" spans="1:9" ht="56.25">
      <c r="A262" s="42" t="s">
        <v>52</v>
      </c>
      <c r="B262" s="15" t="s">
        <v>53</v>
      </c>
      <c r="C262" s="15"/>
      <c r="D262" s="15"/>
      <c r="E262" s="15"/>
      <c r="F262" s="15"/>
      <c r="G262" s="10">
        <f>G263+G266</f>
        <v>11848.4</v>
      </c>
      <c r="H262" s="10">
        <f>H263+H266</f>
        <v>9905.6</v>
      </c>
      <c r="I262" s="10">
        <f>I263+I266</f>
        <v>10255.6</v>
      </c>
    </row>
    <row r="263" spans="1:9" ht="18.75">
      <c r="A263" s="42" t="s">
        <v>149</v>
      </c>
      <c r="B263" s="15" t="s">
        <v>54</v>
      </c>
      <c r="C263" s="15"/>
      <c r="D263" s="15"/>
      <c r="E263" s="15"/>
      <c r="F263" s="15"/>
      <c r="G263" s="10">
        <f>G264+G265</f>
        <v>8975.5</v>
      </c>
      <c r="H263" s="10">
        <f>H264+H265</f>
        <v>8157.1</v>
      </c>
      <c r="I263" s="10">
        <f>I264+I265</f>
        <v>8507.1</v>
      </c>
    </row>
    <row r="264" spans="1:9" ht="18.75">
      <c r="A264" s="42" t="s">
        <v>190</v>
      </c>
      <c r="B264" s="15" t="s">
        <v>54</v>
      </c>
      <c r="C264" s="15" t="s">
        <v>337</v>
      </c>
      <c r="D264" s="15" t="s">
        <v>129</v>
      </c>
      <c r="E264" s="15" t="s">
        <v>123</v>
      </c>
      <c r="F264" s="15" t="s">
        <v>189</v>
      </c>
      <c r="G264" s="133">
        <f>8659.9-78.5</f>
        <v>8581.4</v>
      </c>
      <c r="H264" s="10">
        <v>7763</v>
      </c>
      <c r="I264" s="82">
        <v>8113</v>
      </c>
    </row>
    <row r="265" spans="1:9" ht="18.75">
      <c r="A265" s="42" t="s">
        <v>190</v>
      </c>
      <c r="B265" s="15" t="s">
        <v>54</v>
      </c>
      <c r="C265" s="15" t="s">
        <v>337</v>
      </c>
      <c r="D265" s="15" t="s">
        <v>142</v>
      </c>
      <c r="E265" s="15" t="s">
        <v>124</v>
      </c>
      <c r="F265" s="15" t="s">
        <v>189</v>
      </c>
      <c r="G265" s="10">
        <v>394.1</v>
      </c>
      <c r="H265" s="10">
        <v>394.1</v>
      </c>
      <c r="I265" s="10">
        <v>394.1</v>
      </c>
    </row>
    <row r="266" spans="1:9" ht="56.25">
      <c r="A266" s="42" t="s">
        <v>455</v>
      </c>
      <c r="B266" s="15" t="s">
        <v>456</v>
      </c>
      <c r="C266" s="29"/>
      <c r="D266" s="15"/>
      <c r="E266" s="15"/>
      <c r="F266" s="15"/>
      <c r="G266" s="10">
        <f>G267</f>
        <v>2872.9</v>
      </c>
      <c r="H266" s="10">
        <f>H267</f>
        <v>1748.5</v>
      </c>
      <c r="I266" s="10">
        <f>I267</f>
        <v>1748.5</v>
      </c>
    </row>
    <row r="267" spans="1:9" ht="18.75">
      <c r="A267" s="42" t="s">
        <v>190</v>
      </c>
      <c r="B267" s="15" t="s">
        <v>456</v>
      </c>
      <c r="C267" s="29">
        <v>115</v>
      </c>
      <c r="D267" s="15" t="s">
        <v>129</v>
      </c>
      <c r="E267" s="15" t="s">
        <v>123</v>
      </c>
      <c r="F267" s="15" t="s">
        <v>189</v>
      </c>
      <c r="G267" s="10">
        <f>2408.5+1064.4-600</f>
        <v>2872.9</v>
      </c>
      <c r="H267" s="10">
        <v>1748.5</v>
      </c>
      <c r="I267" s="10">
        <v>1748.5</v>
      </c>
    </row>
    <row r="268" spans="1:9" ht="37.5">
      <c r="A268" s="34" t="s">
        <v>585</v>
      </c>
      <c r="B268" s="52" t="s">
        <v>512</v>
      </c>
      <c r="C268" s="29"/>
      <c r="D268" s="15"/>
      <c r="E268" s="15"/>
      <c r="F268" s="15"/>
      <c r="G268" s="10">
        <f aca="true" t="shared" si="8" ref="G268:I269">G269</f>
        <v>3137.8</v>
      </c>
      <c r="H268" s="10">
        <f t="shared" si="8"/>
        <v>3137.8</v>
      </c>
      <c r="I268" s="10">
        <f t="shared" si="8"/>
        <v>4706</v>
      </c>
    </row>
    <row r="269" spans="1:9" ht="77.25" customHeight="1">
      <c r="A269" s="34" t="s">
        <v>686</v>
      </c>
      <c r="B269" s="29" t="s">
        <v>511</v>
      </c>
      <c r="C269" s="29"/>
      <c r="D269" s="15"/>
      <c r="E269" s="15"/>
      <c r="F269" s="15"/>
      <c r="G269" s="10">
        <f t="shared" si="8"/>
        <v>3137.8</v>
      </c>
      <c r="H269" s="10">
        <f t="shared" si="8"/>
        <v>3137.8</v>
      </c>
      <c r="I269" s="10">
        <f t="shared" si="8"/>
        <v>4706</v>
      </c>
    </row>
    <row r="270" spans="1:9" ht="18.75">
      <c r="A270" s="42" t="s">
        <v>190</v>
      </c>
      <c r="B270" s="29" t="s">
        <v>511</v>
      </c>
      <c r="C270" s="29">
        <v>115</v>
      </c>
      <c r="D270" s="15" t="s">
        <v>129</v>
      </c>
      <c r="E270" s="15" t="s">
        <v>124</v>
      </c>
      <c r="F270" s="15" t="s">
        <v>189</v>
      </c>
      <c r="G270" s="10">
        <v>3137.8</v>
      </c>
      <c r="H270" s="10">
        <v>3137.8</v>
      </c>
      <c r="I270" s="10">
        <v>4706</v>
      </c>
    </row>
    <row r="271" spans="1:9" ht="37.5">
      <c r="A271" s="42" t="s">
        <v>586</v>
      </c>
      <c r="B271" s="29" t="s">
        <v>513</v>
      </c>
      <c r="C271" s="29"/>
      <c r="D271" s="15"/>
      <c r="E271" s="15"/>
      <c r="F271" s="15"/>
      <c r="G271" s="10">
        <f aca="true" t="shared" si="9" ref="G271:I272">G272</f>
        <v>0</v>
      </c>
      <c r="H271" s="10">
        <f t="shared" si="9"/>
        <v>1655.1</v>
      </c>
      <c r="I271" s="10">
        <f t="shared" si="9"/>
        <v>4900.2</v>
      </c>
    </row>
    <row r="272" spans="1:9" ht="56.25">
      <c r="A272" s="42" t="s">
        <v>687</v>
      </c>
      <c r="B272" s="29" t="s">
        <v>514</v>
      </c>
      <c r="C272" s="29"/>
      <c r="D272" s="15"/>
      <c r="E272" s="15"/>
      <c r="F272" s="15"/>
      <c r="G272" s="10">
        <f t="shared" si="9"/>
        <v>0</v>
      </c>
      <c r="H272" s="10">
        <f t="shared" si="9"/>
        <v>1655.1</v>
      </c>
      <c r="I272" s="10">
        <f t="shared" si="9"/>
        <v>4900.2</v>
      </c>
    </row>
    <row r="273" spans="1:9" ht="18.75">
      <c r="A273" s="42" t="s">
        <v>190</v>
      </c>
      <c r="B273" s="29" t="s">
        <v>514</v>
      </c>
      <c r="C273" s="29">
        <v>115</v>
      </c>
      <c r="D273" s="15" t="s">
        <v>129</v>
      </c>
      <c r="E273" s="15" t="s">
        <v>124</v>
      </c>
      <c r="F273" s="15" t="s">
        <v>189</v>
      </c>
      <c r="G273" s="10">
        <v>0</v>
      </c>
      <c r="H273" s="10">
        <v>1655.1</v>
      </c>
      <c r="I273" s="10">
        <v>4900.2</v>
      </c>
    </row>
    <row r="274" spans="1:9" ht="78.75" customHeight="1">
      <c r="A274" s="42" t="s">
        <v>587</v>
      </c>
      <c r="B274" s="15" t="s">
        <v>355</v>
      </c>
      <c r="C274" s="29"/>
      <c r="D274" s="15"/>
      <c r="E274" s="15"/>
      <c r="F274" s="15"/>
      <c r="G274" s="10">
        <f>G275+G277</f>
        <v>4825.5</v>
      </c>
      <c r="H274" s="10">
        <f>H275+H277</f>
        <v>6730</v>
      </c>
      <c r="I274" s="10">
        <f>I275+I277</f>
        <v>6900</v>
      </c>
    </row>
    <row r="275" spans="1:9" ht="18.75">
      <c r="A275" s="42" t="s">
        <v>149</v>
      </c>
      <c r="B275" s="15" t="s">
        <v>354</v>
      </c>
      <c r="C275" s="29"/>
      <c r="D275" s="15"/>
      <c r="E275" s="15"/>
      <c r="F275" s="15"/>
      <c r="G275" s="10">
        <f>G276</f>
        <v>3665.5</v>
      </c>
      <c r="H275" s="10">
        <f>H276</f>
        <v>6017</v>
      </c>
      <c r="I275" s="10">
        <f>I276</f>
        <v>6187</v>
      </c>
    </row>
    <row r="276" spans="1:9" ht="37.5">
      <c r="A276" s="42" t="s">
        <v>91</v>
      </c>
      <c r="B276" s="15" t="s">
        <v>354</v>
      </c>
      <c r="C276" s="29">
        <v>115</v>
      </c>
      <c r="D276" s="15" t="s">
        <v>129</v>
      </c>
      <c r="E276" s="15" t="s">
        <v>123</v>
      </c>
      <c r="F276" s="15" t="s">
        <v>187</v>
      </c>
      <c r="G276" s="10">
        <f>4187-600+78.5</f>
        <v>3665.5</v>
      </c>
      <c r="H276" s="10">
        <v>6017</v>
      </c>
      <c r="I276" s="10">
        <v>6187</v>
      </c>
    </row>
    <row r="277" spans="1:9" ht="56.25">
      <c r="A277" s="42" t="s">
        <v>455</v>
      </c>
      <c r="B277" s="15" t="s">
        <v>604</v>
      </c>
      <c r="C277" s="29"/>
      <c r="D277" s="15"/>
      <c r="E277" s="15"/>
      <c r="F277" s="15"/>
      <c r="G277" s="10">
        <f>G278</f>
        <v>1160</v>
      </c>
      <c r="H277" s="10">
        <f>H278</f>
        <v>713</v>
      </c>
      <c r="I277" s="10">
        <f>I278</f>
        <v>713</v>
      </c>
    </row>
    <row r="278" spans="1:9" ht="18.75">
      <c r="A278" s="42" t="s">
        <v>190</v>
      </c>
      <c r="B278" s="15" t="s">
        <v>604</v>
      </c>
      <c r="C278" s="29">
        <v>115</v>
      </c>
      <c r="D278" s="15" t="s">
        <v>129</v>
      </c>
      <c r="E278" s="15" t="s">
        <v>123</v>
      </c>
      <c r="F278" s="15" t="s">
        <v>187</v>
      </c>
      <c r="G278" s="10">
        <f>600+560</f>
        <v>1160</v>
      </c>
      <c r="H278" s="10">
        <v>713</v>
      </c>
      <c r="I278" s="10">
        <v>713</v>
      </c>
    </row>
    <row r="279" spans="1:9" ht="56.25">
      <c r="A279" s="42" t="s">
        <v>567</v>
      </c>
      <c r="B279" s="29" t="s">
        <v>427</v>
      </c>
      <c r="C279" s="29"/>
      <c r="D279" s="15"/>
      <c r="E279" s="15"/>
      <c r="F279" s="15"/>
      <c r="G279" s="10">
        <f>G284+G280</f>
        <v>81719.20000000001</v>
      </c>
      <c r="H279" s="10">
        <f>H284+H280</f>
        <v>5050.9</v>
      </c>
      <c r="I279" s="10">
        <f>I284+I280</f>
        <v>3073</v>
      </c>
    </row>
    <row r="280" spans="1:9" ht="75">
      <c r="A280" s="103" t="s">
        <v>635</v>
      </c>
      <c r="B280" s="29" t="s">
        <v>553</v>
      </c>
      <c r="C280" s="29"/>
      <c r="D280" s="15"/>
      <c r="E280" s="15"/>
      <c r="F280" s="15"/>
      <c r="G280" s="10">
        <f>G282+G283+G281</f>
        <v>12116.599999999999</v>
      </c>
      <c r="H280" s="10">
        <f>H282</f>
        <v>5050.9</v>
      </c>
      <c r="I280" s="10">
        <f>I282</f>
        <v>3073</v>
      </c>
    </row>
    <row r="281" spans="1:9" ht="18.75">
      <c r="A281" s="42" t="s">
        <v>190</v>
      </c>
      <c r="B281" s="29" t="s">
        <v>553</v>
      </c>
      <c r="C281" s="29">
        <v>115</v>
      </c>
      <c r="D281" s="15" t="s">
        <v>129</v>
      </c>
      <c r="E281" s="15" t="s">
        <v>124</v>
      </c>
      <c r="F281" s="15" t="s">
        <v>189</v>
      </c>
      <c r="G281" s="10">
        <v>11964.3</v>
      </c>
      <c r="H281" s="10">
        <v>0</v>
      </c>
      <c r="I281" s="10">
        <v>0</v>
      </c>
    </row>
    <row r="282" spans="1:9" ht="37.5">
      <c r="A282" s="42" t="s">
        <v>92</v>
      </c>
      <c r="B282" s="29" t="s">
        <v>553</v>
      </c>
      <c r="C282" s="29">
        <v>546</v>
      </c>
      <c r="D282" s="15" t="s">
        <v>129</v>
      </c>
      <c r="E282" s="15" t="s">
        <v>125</v>
      </c>
      <c r="F282" s="15" t="s">
        <v>177</v>
      </c>
      <c r="G282" s="10">
        <v>0</v>
      </c>
      <c r="H282" s="10">
        <v>5050.9</v>
      </c>
      <c r="I282" s="10">
        <v>3073</v>
      </c>
    </row>
    <row r="283" spans="1:9" ht="18.75">
      <c r="A283" s="42" t="s">
        <v>155</v>
      </c>
      <c r="B283" s="29" t="s">
        <v>553</v>
      </c>
      <c r="C283" s="29">
        <v>546</v>
      </c>
      <c r="D283" s="15" t="s">
        <v>129</v>
      </c>
      <c r="E283" s="15" t="s">
        <v>125</v>
      </c>
      <c r="F283" s="15" t="s">
        <v>183</v>
      </c>
      <c r="G283" s="10">
        <v>152.3</v>
      </c>
      <c r="H283" s="10">
        <v>0</v>
      </c>
      <c r="I283" s="10">
        <v>0</v>
      </c>
    </row>
    <row r="284" spans="1:9" ht="37.5">
      <c r="A284" s="42" t="s">
        <v>631</v>
      </c>
      <c r="B284" s="29" t="s">
        <v>517</v>
      </c>
      <c r="C284" s="29"/>
      <c r="D284" s="15"/>
      <c r="E284" s="15"/>
      <c r="F284" s="15"/>
      <c r="G284" s="10">
        <f>G285</f>
        <v>69602.6</v>
      </c>
      <c r="H284" s="10">
        <f>H285</f>
        <v>0</v>
      </c>
      <c r="I284" s="10">
        <f>I285</f>
        <v>0</v>
      </c>
    </row>
    <row r="285" spans="1:9" ht="18.75">
      <c r="A285" s="42" t="s">
        <v>155</v>
      </c>
      <c r="B285" s="29" t="s">
        <v>517</v>
      </c>
      <c r="C285" s="29">
        <v>546</v>
      </c>
      <c r="D285" s="15" t="s">
        <v>129</v>
      </c>
      <c r="E285" s="15" t="s">
        <v>125</v>
      </c>
      <c r="F285" s="15" t="s">
        <v>183</v>
      </c>
      <c r="G285" s="10">
        <v>69602.6</v>
      </c>
      <c r="H285" s="10">
        <v>0</v>
      </c>
      <c r="I285" s="10">
        <v>0</v>
      </c>
    </row>
    <row r="286" spans="1:9" ht="60" customHeight="1">
      <c r="A286" s="42" t="s">
        <v>612</v>
      </c>
      <c r="B286" s="29" t="s">
        <v>611</v>
      </c>
      <c r="C286" s="29"/>
      <c r="D286" s="15"/>
      <c r="E286" s="15"/>
      <c r="F286" s="15"/>
      <c r="G286" s="10">
        <f aca="true" t="shared" si="10" ref="G286:I287">G287</f>
        <v>11104.3</v>
      </c>
      <c r="H286" s="10">
        <f t="shared" si="10"/>
        <v>11600.7</v>
      </c>
      <c r="I286" s="10">
        <f t="shared" si="10"/>
        <v>11314.4</v>
      </c>
    </row>
    <row r="287" spans="1:9" ht="54" customHeight="1">
      <c r="A287" s="42" t="s">
        <v>597</v>
      </c>
      <c r="B287" s="29" t="s">
        <v>613</v>
      </c>
      <c r="C287" s="29"/>
      <c r="D287" s="15"/>
      <c r="E287" s="15"/>
      <c r="F287" s="15"/>
      <c r="G287" s="10">
        <f t="shared" si="10"/>
        <v>11104.3</v>
      </c>
      <c r="H287" s="10">
        <f t="shared" si="10"/>
        <v>11600.7</v>
      </c>
      <c r="I287" s="10">
        <f t="shared" si="10"/>
        <v>11314.4</v>
      </c>
    </row>
    <row r="288" spans="1:9" ht="18.75" customHeight="1">
      <c r="A288" s="42" t="s">
        <v>190</v>
      </c>
      <c r="B288" s="29" t="s">
        <v>613</v>
      </c>
      <c r="C288" s="29">
        <v>115</v>
      </c>
      <c r="D288" s="15" t="s">
        <v>129</v>
      </c>
      <c r="E288" s="15" t="s">
        <v>124</v>
      </c>
      <c r="F288" s="15" t="s">
        <v>189</v>
      </c>
      <c r="G288" s="10">
        <v>11104.3</v>
      </c>
      <c r="H288" s="10">
        <v>11600.7</v>
      </c>
      <c r="I288" s="10">
        <v>11314.4</v>
      </c>
    </row>
    <row r="289" spans="1:9" ht="18.75">
      <c r="A289" s="47" t="s">
        <v>29</v>
      </c>
      <c r="B289" s="15" t="s">
        <v>76</v>
      </c>
      <c r="C289" s="15"/>
      <c r="D289" s="15"/>
      <c r="E289" s="15"/>
      <c r="F289" s="15"/>
      <c r="G289" s="10">
        <f>G290+G297</f>
        <v>46482.5</v>
      </c>
      <c r="H289" s="10">
        <f>H290+H297</f>
        <v>46944.4</v>
      </c>
      <c r="I289" s="10">
        <f>I290+I297</f>
        <v>47651.100000000006</v>
      </c>
    </row>
    <row r="290" spans="1:9" ht="136.5" customHeight="1">
      <c r="A290" s="42" t="s">
        <v>502</v>
      </c>
      <c r="B290" s="15" t="s">
        <v>110</v>
      </c>
      <c r="C290" s="15"/>
      <c r="D290" s="15"/>
      <c r="E290" s="15"/>
      <c r="F290" s="15"/>
      <c r="G290" s="10">
        <f>G291+G295</f>
        <v>43122.4</v>
      </c>
      <c r="H290" s="10">
        <f>H291+H295</f>
        <v>43680.6</v>
      </c>
      <c r="I290" s="10">
        <f>I291+I295</f>
        <v>44387.3</v>
      </c>
    </row>
    <row r="291" spans="1:9" ht="18.75">
      <c r="A291" s="42" t="s">
        <v>393</v>
      </c>
      <c r="B291" s="15" t="s">
        <v>394</v>
      </c>
      <c r="C291" s="15"/>
      <c r="D291" s="15"/>
      <c r="E291" s="15"/>
      <c r="F291" s="15"/>
      <c r="G291" s="10">
        <f>G294+G292+G293</f>
        <v>22289.5</v>
      </c>
      <c r="H291" s="10">
        <f>H294+H292+H293</f>
        <v>24231.3</v>
      </c>
      <c r="I291" s="10">
        <f>I294+I292+I293</f>
        <v>24938</v>
      </c>
    </row>
    <row r="292" spans="1:9" ht="22.5" customHeight="1">
      <c r="A292" s="42" t="s">
        <v>675</v>
      </c>
      <c r="B292" s="15" t="s">
        <v>394</v>
      </c>
      <c r="C292" s="15" t="s">
        <v>318</v>
      </c>
      <c r="D292" s="15" t="s">
        <v>129</v>
      </c>
      <c r="E292" s="15" t="s">
        <v>125</v>
      </c>
      <c r="F292" s="15" t="s">
        <v>152</v>
      </c>
      <c r="G292" s="10">
        <f>20517.5-1200</f>
        <v>19317.5</v>
      </c>
      <c r="H292" s="10">
        <v>21259.3</v>
      </c>
      <c r="I292" s="10">
        <v>21966</v>
      </c>
    </row>
    <row r="293" spans="1:9" ht="37.5">
      <c r="A293" s="42" t="s">
        <v>92</v>
      </c>
      <c r="B293" s="15" t="s">
        <v>394</v>
      </c>
      <c r="C293" s="15" t="s">
        <v>318</v>
      </c>
      <c r="D293" s="15" t="s">
        <v>129</v>
      </c>
      <c r="E293" s="15" t="s">
        <v>125</v>
      </c>
      <c r="F293" s="15" t="s">
        <v>177</v>
      </c>
      <c r="G293" s="10">
        <v>2955.8</v>
      </c>
      <c r="H293" s="10">
        <v>2958.9</v>
      </c>
      <c r="I293" s="10">
        <v>2958.9</v>
      </c>
    </row>
    <row r="294" spans="1:9" ht="21" customHeight="1">
      <c r="A294" s="42" t="s">
        <v>175</v>
      </c>
      <c r="B294" s="15" t="s">
        <v>394</v>
      </c>
      <c r="C294" s="15" t="s">
        <v>318</v>
      </c>
      <c r="D294" s="15" t="s">
        <v>129</v>
      </c>
      <c r="E294" s="15" t="s">
        <v>125</v>
      </c>
      <c r="F294" s="15" t="s">
        <v>176</v>
      </c>
      <c r="G294" s="10">
        <v>16.2</v>
      </c>
      <c r="H294" s="10">
        <v>13.1</v>
      </c>
      <c r="I294" s="10">
        <v>13.1</v>
      </c>
    </row>
    <row r="295" spans="1:9" ht="56.25">
      <c r="A295" s="42" t="s">
        <v>455</v>
      </c>
      <c r="B295" s="15" t="s">
        <v>458</v>
      </c>
      <c r="C295" s="15"/>
      <c r="D295" s="15"/>
      <c r="E295" s="15"/>
      <c r="F295" s="15"/>
      <c r="G295" s="10">
        <f>G296</f>
        <v>20832.9</v>
      </c>
      <c r="H295" s="10">
        <f>H296</f>
        <v>19449.3</v>
      </c>
      <c r="I295" s="10">
        <f>I296</f>
        <v>19449.3</v>
      </c>
    </row>
    <row r="296" spans="1:9" ht="18.75">
      <c r="A296" s="42" t="s">
        <v>675</v>
      </c>
      <c r="B296" s="15" t="s">
        <v>458</v>
      </c>
      <c r="C296" s="15" t="s">
        <v>318</v>
      </c>
      <c r="D296" s="15" t="s">
        <v>129</v>
      </c>
      <c r="E296" s="15" t="s">
        <v>125</v>
      </c>
      <c r="F296" s="15" t="s">
        <v>152</v>
      </c>
      <c r="G296" s="10">
        <v>20832.9</v>
      </c>
      <c r="H296" s="10">
        <v>19449.3</v>
      </c>
      <c r="I296" s="10">
        <v>19449.3</v>
      </c>
    </row>
    <row r="297" spans="1:9" ht="56.25">
      <c r="A297" s="42" t="s">
        <v>334</v>
      </c>
      <c r="B297" s="15" t="s">
        <v>111</v>
      </c>
      <c r="C297" s="15"/>
      <c r="D297" s="15"/>
      <c r="E297" s="15"/>
      <c r="F297" s="15"/>
      <c r="G297" s="10">
        <f>G298+G302</f>
        <v>3360.1000000000004</v>
      </c>
      <c r="H297" s="10">
        <f>H298+H302</f>
        <v>3263.8</v>
      </c>
      <c r="I297" s="10">
        <f>I298+I302</f>
        <v>3263.8</v>
      </c>
    </row>
    <row r="298" spans="1:9" ht="39.75" customHeight="1">
      <c r="A298" s="42" t="s">
        <v>188</v>
      </c>
      <c r="B298" s="15" t="s">
        <v>112</v>
      </c>
      <c r="C298" s="15"/>
      <c r="D298" s="15"/>
      <c r="E298" s="15"/>
      <c r="F298" s="15"/>
      <c r="G298" s="10">
        <f>G299+G300+G301</f>
        <v>2573.8</v>
      </c>
      <c r="H298" s="10">
        <f>H299+H300+H301</f>
        <v>2573.8</v>
      </c>
      <c r="I298" s="10">
        <f>I299+I300+I301</f>
        <v>2573.8</v>
      </c>
    </row>
    <row r="299" spans="1:9" ht="37.5">
      <c r="A299" s="42" t="s">
        <v>173</v>
      </c>
      <c r="B299" s="15" t="s">
        <v>112</v>
      </c>
      <c r="C299" s="15" t="s">
        <v>337</v>
      </c>
      <c r="D299" s="15" t="s">
        <v>129</v>
      </c>
      <c r="E299" s="15" t="s">
        <v>125</v>
      </c>
      <c r="F299" s="15" t="s">
        <v>174</v>
      </c>
      <c r="G299" s="10">
        <f>2256.5-22</f>
        <v>2234.5</v>
      </c>
      <c r="H299" s="10">
        <v>2256.5</v>
      </c>
      <c r="I299" s="10">
        <v>2256.5</v>
      </c>
    </row>
    <row r="300" spans="1:9" ht="37.5">
      <c r="A300" s="42" t="s">
        <v>92</v>
      </c>
      <c r="B300" s="15" t="s">
        <v>112</v>
      </c>
      <c r="C300" s="15" t="s">
        <v>337</v>
      </c>
      <c r="D300" s="15" t="s">
        <v>129</v>
      </c>
      <c r="E300" s="15" t="s">
        <v>125</v>
      </c>
      <c r="F300" s="15" t="s">
        <v>177</v>
      </c>
      <c r="G300" s="10">
        <f>304.8+6+23.6+1</f>
        <v>335.40000000000003</v>
      </c>
      <c r="H300" s="10">
        <v>304.8</v>
      </c>
      <c r="I300" s="10">
        <v>304.8</v>
      </c>
    </row>
    <row r="301" spans="1:9" ht="18.75">
      <c r="A301" s="42" t="s">
        <v>175</v>
      </c>
      <c r="B301" s="15" t="s">
        <v>112</v>
      </c>
      <c r="C301" s="15" t="s">
        <v>337</v>
      </c>
      <c r="D301" s="15" t="s">
        <v>129</v>
      </c>
      <c r="E301" s="15" t="s">
        <v>125</v>
      </c>
      <c r="F301" s="15" t="s">
        <v>176</v>
      </c>
      <c r="G301" s="10">
        <f>12.5-8.2-0.4</f>
        <v>3.900000000000001</v>
      </c>
      <c r="H301" s="10">
        <v>12.5</v>
      </c>
      <c r="I301" s="10">
        <v>12.5</v>
      </c>
    </row>
    <row r="302" spans="1:9" ht="56.25">
      <c r="A302" s="42" t="s">
        <v>455</v>
      </c>
      <c r="B302" s="15" t="s">
        <v>466</v>
      </c>
      <c r="C302" s="15"/>
      <c r="D302" s="15"/>
      <c r="E302" s="15"/>
      <c r="F302" s="15"/>
      <c r="G302" s="10">
        <f>G303</f>
        <v>786.3</v>
      </c>
      <c r="H302" s="10">
        <f>H303</f>
        <v>690</v>
      </c>
      <c r="I302" s="10">
        <f>I303</f>
        <v>690</v>
      </c>
    </row>
    <row r="303" spans="1:9" ht="37.5">
      <c r="A303" s="42" t="s">
        <v>173</v>
      </c>
      <c r="B303" s="15" t="s">
        <v>466</v>
      </c>
      <c r="C303" s="15" t="s">
        <v>337</v>
      </c>
      <c r="D303" s="15" t="s">
        <v>129</v>
      </c>
      <c r="E303" s="15" t="s">
        <v>125</v>
      </c>
      <c r="F303" s="15" t="s">
        <v>174</v>
      </c>
      <c r="G303" s="10">
        <v>786.3</v>
      </c>
      <c r="H303" s="10">
        <v>690</v>
      </c>
      <c r="I303" s="10">
        <v>690</v>
      </c>
    </row>
    <row r="304" spans="1:9" ht="75">
      <c r="A304" s="43" t="s">
        <v>538</v>
      </c>
      <c r="B304" s="130" t="s">
        <v>246</v>
      </c>
      <c r="C304" s="130"/>
      <c r="D304" s="12"/>
      <c r="E304" s="12"/>
      <c r="F304" s="12"/>
      <c r="G304" s="13">
        <f>G305+G330+G338</f>
        <v>1712.2</v>
      </c>
      <c r="H304" s="13">
        <f>H305+H330+H338</f>
        <v>1585.1999999999998</v>
      </c>
      <c r="I304" s="13">
        <f>I305+I330+I338</f>
        <v>1585.1999999999998</v>
      </c>
    </row>
    <row r="305" spans="1:9" ht="36.75" customHeight="1">
      <c r="A305" s="42" t="s">
        <v>195</v>
      </c>
      <c r="B305" s="29" t="s">
        <v>61</v>
      </c>
      <c r="C305" s="29"/>
      <c r="D305" s="15"/>
      <c r="E305" s="15"/>
      <c r="F305" s="15"/>
      <c r="G305" s="10">
        <f>G314+G318+G321+G306+G324+G327</f>
        <v>1623.9</v>
      </c>
      <c r="H305" s="10">
        <f>H314+H318+H321+H306+H324+H327</f>
        <v>1560.1999999999998</v>
      </c>
      <c r="I305" s="10">
        <f>I314+I318+I321+I306+I324+I327</f>
        <v>1560.1999999999998</v>
      </c>
    </row>
    <row r="306" spans="1:9" ht="60" customHeight="1">
      <c r="A306" s="42" t="s">
        <v>405</v>
      </c>
      <c r="B306" s="29" t="s">
        <v>404</v>
      </c>
      <c r="C306" s="29"/>
      <c r="D306" s="15"/>
      <c r="E306" s="15"/>
      <c r="F306" s="15"/>
      <c r="G306" s="10">
        <f>G311+G309+G307</f>
        <v>1254.7</v>
      </c>
      <c r="H306" s="10">
        <f>H311+H309+H307</f>
        <v>1212.8</v>
      </c>
      <c r="I306" s="10">
        <f>I311+I309+I307</f>
        <v>1212.8</v>
      </c>
    </row>
    <row r="307" spans="1:9" ht="60" customHeight="1">
      <c r="A307" s="42" t="s">
        <v>188</v>
      </c>
      <c r="B307" s="29" t="s">
        <v>707</v>
      </c>
      <c r="C307" s="29"/>
      <c r="D307" s="15"/>
      <c r="E307" s="15"/>
      <c r="F307" s="15"/>
      <c r="G307" s="10">
        <f>G308</f>
        <v>14.4</v>
      </c>
      <c r="H307" s="10">
        <f>H308</f>
        <v>0</v>
      </c>
      <c r="I307" s="10">
        <f>I308</f>
        <v>0</v>
      </c>
    </row>
    <row r="308" spans="1:9" ht="60" customHeight="1">
      <c r="A308" s="42" t="s">
        <v>173</v>
      </c>
      <c r="B308" s="29" t="s">
        <v>707</v>
      </c>
      <c r="C308" s="29">
        <v>546</v>
      </c>
      <c r="D308" s="15" t="s">
        <v>120</v>
      </c>
      <c r="E308" s="15" t="s">
        <v>121</v>
      </c>
      <c r="F308" s="15" t="s">
        <v>174</v>
      </c>
      <c r="G308" s="10">
        <v>14.4</v>
      </c>
      <c r="H308" s="10"/>
      <c r="I308" s="10"/>
    </row>
    <row r="309" spans="1:9" ht="37.5">
      <c r="A309" s="8" t="s">
        <v>333</v>
      </c>
      <c r="B309" s="15" t="s">
        <v>603</v>
      </c>
      <c r="C309" s="29"/>
      <c r="D309" s="15"/>
      <c r="E309" s="15"/>
      <c r="F309" s="15"/>
      <c r="G309" s="10">
        <f>G310</f>
        <v>5</v>
      </c>
      <c r="H309" s="10">
        <f>H310</f>
        <v>5</v>
      </c>
      <c r="I309" s="10">
        <f>I310</f>
        <v>5</v>
      </c>
    </row>
    <row r="310" spans="1:9" ht="18.75">
      <c r="A310" s="18" t="s">
        <v>190</v>
      </c>
      <c r="B310" s="15" t="s">
        <v>603</v>
      </c>
      <c r="C310" s="29">
        <v>115</v>
      </c>
      <c r="D310" s="15" t="s">
        <v>129</v>
      </c>
      <c r="E310" s="15" t="s">
        <v>125</v>
      </c>
      <c r="F310" s="15" t="s">
        <v>189</v>
      </c>
      <c r="G310" s="10">
        <v>5</v>
      </c>
      <c r="H310" s="10">
        <v>5</v>
      </c>
      <c r="I310" s="10">
        <v>5</v>
      </c>
    </row>
    <row r="311" spans="1:9" ht="115.5" customHeight="1">
      <c r="A311" s="42" t="s">
        <v>437</v>
      </c>
      <c r="B311" s="29" t="s">
        <v>438</v>
      </c>
      <c r="C311" s="29"/>
      <c r="D311" s="15"/>
      <c r="E311" s="15"/>
      <c r="F311" s="15"/>
      <c r="G311" s="10">
        <f>G312+G313</f>
        <v>1235.3</v>
      </c>
      <c r="H311" s="10">
        <f>H312+H313</f>
        <v>1207.8</v>
      </c>
      <c r="I311" s="10">
        <f>I312+I313</f>
        <v>1207.8</v>
      </c>
    </row>
    <row r="312" spans="1:9" ht="37.5">
      <c r="A312" s="42" t="s">
        <v>173</v>
      </c>
      <c r="B312" s="29" t="s">
        <v>438</v>
      </c>
      <c r="C312" s="29">
        <v>546</v>
      </c>
      <c r="D312" s="15" t="s">
        <v>120</v>
      </c>
      <c r="E312" s="15" t="s">
        <v>121</v>
      </c>
      <c r="F312" s="15" t="s">
        <v>174</v>
      </c>
      <c r="G312" s="10">
        <f>863.3-7.2</f>
        <v>856.0999999999999</v>
      </c>
      <c r="H312" s="10">
        <v>835.8</v>
      </c>
      <c r="I312" s="10">
        <v>835.8</v>
      </c>
    </row>
    <row r="313" spans="1:9" ht="37.5">
      <c r="A313" s="42" t="s">
        <v>92</v>
      </c>
      <c r="B313" s="29" t="s">
        <v>438</v>
      </c>
      <c r="C313" s="29">
        <v>546</v>
      </c>
      <c r="D313" s="15" t="s">
        <v>120</v>
      </c>
      <c r="E313" s="15" t="s">
        <v>121</v>
      </c>
      <c r="F313" s="15" t="s">
        <v>177</v>
      </c>
      <c r="G313" s="10">
        <f>372+7.2</f>
        <v>379.2</v>
      </c>
      <c r="H313" s="10">
        <v>372</v>
      </c>
      <c r="I313" s="10">
        <v>372</v>
      </c>
    </row>
    <row r="314" spans="1:9" ht="37.5">
      <c r="A314" s="42" t="s">
        <v>563</v>
      </c>
      <c r="B314" s="29" t="s">
        <v>539</v>
      </c>
      <c r="C314" s="29"/>
      <c r="D314" s="15"/>
      <c r="E314" s="15"/>
      <c r="F314" s="15"/>
      <c r="G314" s="10">
        <f>G315</f>
        <v>36.5</v>
      </c>
      <c r="H314" s="10">
        <f>H315</f>
        <v>38.2</v>
      </c>
      <c r="I314" s="10">
        <f>I315</f>
        <v>38.2</v>
      </c>
    </row>
    <row r="315" spans="1:9" ht="37.5">
      <c r="A315" s="42" t="s">
        <v>333</v>
      </c>
      <c r="B315" s="29" t="s">
        <v>540</v>
      </c>
      <c r="C315" s="29"/>
      <c r="D315" s="15"/>
      <c r="E315" s="15"/>
      <c r="F315" s="15"/>
      <c r="G315" s="10">
        <f>G316+G317</f>
        <v>36.5</v>
      </c>
      <c r="H315" s="10">
        <f>H316+H317</f>
        <v>38.2</v>
      </c>
      <c r="I315" s="10">
        <f>I316+I317</f>
        <v>38.2</v>
      </c>
    </row>
    <row r="316" spans="1:9" ht="37.5">
      <c r="A316" s="42" t="s">
        <v>92</v>
      </c>
      <c r="B316" s="29" t="s">
        <v>540</v>
      </c>
      <c r="C316" s="29">
        <v>546</v>
      </c>
      <c r="D316" s="15" t="s">
        <v>123</v>
      </c>
      <c r="E316" s="15" t="s">
        <v>145</v>
      </c>
      <c r="F316" s="15" t="s">
        <v>177</v>
      </c>
      <c r="G316" s="10">
        <f>37.4-0.9</f>
        <v>36.5</v>
      </c>
      <c r="H316" s="10">
        <v>35.2</v>
      </c>
      <c r="I316" s="10">
        <v>35.2</v>
      </c>
    </row>
    <row r="317" spans="1:9" ht="18.75">
      <c r="A317" s="42" t="s">
        <v>184</v>
      </c>
      <c r="B317" s="29" t="s">
        <v>540</v>
      </c>
      <c r="C317" s="29">
        <v>546</v>
      </c>
      <c r="D317" s="15" t="s">
        <v>123</v>
      </c>
      <c r="E317" s="15" t="s">
        <v>145</v>
      </c>
      <c r="F317" s="15" t="s">
        <v>180</v>
      </c>
      <c r="G317" s="10">
        <v>0</v>
      </c>
      <c r="H317" s="10">
        <v>3</v>
      </c>
      <c r="I317" s="10">
        <v>3</v>
      </c>
    </row>
    <row r="318" spans="1:9" ht="54.75" customHeight="1">
      <c r="A318" s="42" t="s">
        <v>75</v>
      </c>
      <c r="B318" s="29" t="s">
        <v>105</v>
      </c>
      <c r="C318" s="29"/>
      <c r="D318" s="15"/>
      <c r="E318" s="15"/>
      <c r="F318" s="15"/>
      <c r="G318" s="10">
        <f aca="true" t="shared" si="11" ref="G318:I319">G319</f>
        <v>318.7</v>
      </c>
      <c r="H318" s="10">
        <f t="shared" si="11"/>
        <v>291.2</v>
      </c>
      <c r="I318" s="10">
        <f t="shared" si="11"/>
        <v>291.2</v>
      </c>
    </row>
    <row r="319" spans="1:9" ht="37.5">
      <c r="A319" s="42" t="s">
        <v>304</v>
      </c>
      <c r="B319" s="29" t="s">
        <v>541</v>
      </c>
      <c r="C319" s="29"/>
      <c r="D319" s="15"/>
      <c r="E319" s="15"/>
      <c r="F319" s="27"/>
      <c r="G319" s="10">
        <f t="shared" si="11"/>
        <v>318.7</v>
      </c>
      <c r="H319" s="10">
        <f t="shared" si="11"/>
        <v>291.2</v>
      </c>
      <c r="I319" s="10">
        <f t="shared" si="11"/>
        <v>291.2</v>
      </c>
    </row>
    <row r="320" spans="1:9" ht="37.5">
      <c r="A320" s="42" t="s">
        <v>92</v>
      </c>
      <c r="B320" s="29" t="s">
        <v>541</v>
      </c>
      <c r="C320" s="29">
        <v>546</v>
      </c>
      <c r="D320" s="15" t="s">
        <v>123</v>
      </c>
      <c r="E320" s="15" t="s">
        <v>145</v>
      </c>
      <c r="F320" s="15" t="s">
        <v>177</v>
      </c>
      <c r="G320" s="10">
        <v>318.7</v>
      </c>
      <c r="H320" s="10">
        <v>291.2</v>
      </c>
      <c r="I320" s="10">
        <v>291.2</v>
      </c>
    </row>
    <row r="321" spans="1:9" ht="37.5">
      <c r="A321" s="42" t="s">
        <v>77</v>
      </c>
      <c r="B321" s="29" t="s">
        <v>62</v>
      </c>
      <c r="C321" s="29"/>
      <c r="D321" s="15"/>
      <c r="E321" s="15"/>
      <c r="F321" s="15"/>
      <c r="G321" s="10">
        <f aca="true" t="shared" si="12" ref="G321:I322">G322</f>
        <v>10</v>
      </c>
      <c r="H321" s="10">
        <f t="shared" si="12"/>
        <v>10</v>
      </c>
      <c r="I321" s="10">
        <f t="shared" si="12"/>
        <v>10</v>
      </c>
    </row>
    <row r="322" spans="1:9" ht="38.25" customHeight="1">
      <c r="A322" s="42" t="s">
        <v>333</v>
      </c>
      <c r="B322" s="29" t="s">
        <v>542</v>
      </c>
      <c r="C322" s="29"/>
      <c r="D322" s="15"/>
      <c r="E322" s="15"/>
      <c r="F322" s="15"/>
      <c r="G322" s="10">
        <f t="shared" si="12"/>
        <v>10</v>
      </c>
      <c r="H322" s="10">
        <f t="shared" si="12"/>
        <v>10</v>
      </c>
      <c r="I322" s="10">
        <f t="shared" si="12"/>
        <v>10</v>
      </c>
    </row>
    <row r="323" spans="1:9" ht="18.75">
      <c r="A323" s="42" t="s">
        <v>184</v>
      </c>
      <c r="B323" s="29" t="s">
        <v>542</v>
      </c>
      <c r="C323" s="29">
        <v>546</v>
      </c>
      <c r="D323" s="15" t="s">
        <v>123</v>
      </c>
      <c r="E323" s="15" t="s">
        <v>145</v>
      </c>
      <c r="F323" s="15" t="s">
        <v>180</v>
      </c>
      <c r="G323" s="10">
        <v>10</v>
      </c>
      <c r="H323" s="10">
        <v>10</v>
      </c>
      <c r="I323" s="10">
        <v>10</v>
      </c>
    </row>
    <row r="324" spans="1:9" ht="37.5">
      <c r="A324" s="42" t="s">
        <v>544</v>
      </c>
      <c r="B324" s="29" t="s">
        <v>543</v>
      </c>
      <c r="C324" s="29"/>
      <c r="D324" s="15"/>
      <c r="E324" s="15"/>
      <c r="F324" s="15"/>
      <c r="G324" s="10">
        <f aca="true" t="shared" si="13" ref="G324:I325">G325</f>
        <v>4</v>
      </c>
      <c r="H324" s="10">
        <f t="shared" si="13"/>
        <v>4</v>
      </c>
      <c r="I324" s="10">
        <f t="shared" si="13"/>
        <v>4</v>
      </c>
    </row>
    <row r="325" spans="1:9" ht="37.5">
      <c r="A325" s="42" t="s">
        <v>333</v>
      </c>
      <c r="B325" s="29" t="s">
        <v>545</v>
      </c>
      <c r="C325" s="29"/>
      <c r="D325" s="15"/>
      <c r="E325" s="15"/>
      <c r="F325" s="15"/>
      <c r="G325" s="10">
        <f t="shared" si="13"/>
        <v>4</v>
      </c>
      <c r="H325" s="10">
        <f t="shared" si="13"/>
        <v>4</v>
      </c>
      <c r="I325" s="10">
        <f t="shared" si="13"/>
        <v>4</v>
      </c>
    </row>
    <row r="326" spans="1:9" ht="37.5">
      <c r="A326" s="42" t="s">
        <v>92</v>
      </c>
      <c r="B326" s="29" t="s">
        <v>545</v>
      </c>
      <c r="C326" s="29">
        <v>546</v>
      </c>
      <c r="D326" s="15" t="s">
        <v>123</v>
      </c>
      <c r="E326" s="15" t="s">
        <v>145</v>
      </c>
      <c r="F326" s="15" t="s">
        <v>177</v>
      </c>
      <c r="G326" s="10">
        <v>4</v>
      </c>
      <c r="H326" s="10">
        <v>4</v>
      </c>
      <c r="I326" s="10">
        <v>4</v>
      </c>
    </row>
    <row r="327" spans="1:9" ht="93.75">
      <c r="A327" s="42" t="s">
        <v>606</v>
      </c>
      <c r="B327" s="55" t="s">
        <v>601</v>
      </c>
      <c r="C327" s="29"/>
      <c r="D327" s="15"/>
      <c r="E327" s="15"/>
      <c r="F327" s="15"/>
      <c r="G327" s="10">
        <f aca="true" t="shared" si="14" ref="G327:I328">G328</f>
        <v>0</v>
      </c>
      <c r="H327" s="10">
        <f t="shared" si="14"/>
        <v>4</v>
      </c>
      <c r="I327" s="10">
        <f t="shared" si="14"/>
        <v>4</v>
      </c>
    </row>
    <row r="328" spans="1:9" ht="37.5">
      <c r="A328" s="42" t="s">
        <v>333</v>
      </c>
      <c r="B328" s="29" t="s">
        <v>602</v>
      </c>
      <c r="C328" s="29"/>
      <c r="D328" s="15"/>
      <c r="E328" s="15"/>
      <c r="F328" s="15"/>
      <c r="G328" s="10">
        <f t="shared" si="14"/>
        <v>0</v>
      </c>
      <c r="H328" s="10">
        <f t="shared" si="14"/>
        <v>4</v>
      </c>
      <c r="I328" s="10">
        <f t="shared" si="14"/>
        <v>4</v>
      </c>
    </row>
    <row r="329" spans="1:9" ht="18.75">
      <c r="A329" s="42" t="s">
        <v>175</v>
      </c>
      <c r="B329" s="29" t="s">
        <v>602</v>
      </c>
      <c r="C329" s="29">
        <v>546</v>
      </c>
      <c r="D329" s="15" t="s">
        <v>123</v>
      </c>
      <c r="E329" s="15" t="s">
        <v>145</v>
      </c>
      <c r="F329" s="15" t="s">
        <v>176</v>
      </c>
      <c r="G329" s="10">
        <v>0</v>
      </c>
      <c r="H329" s="10">
        <v>4</v>
      </c>
      <c r="I329" s="10">
        <v>4</v>
      </c>
    </row>
    <row r="330" spans="1:9" ht="37.5">
      <c r="A330" s="42" t="s">
        <v>411</v>
      </c>
      <c r="B330" s="29" t="s">
        <v>63</v>
      </c>
      <c r="C330" s="29"/>
      <c r="D330" s="15"/>
      <c r="E330" s="15"/>
      <c r="F330" s="15"/>
      <c r="G330" s="10">
        <f>G331+G335</f>
        <v>68.3</v>
      </c>
      <c r="H330" s="10">
        <f>H331+H335</f>
        <v>5</v>
      </c>
      <c r="I330" s="10">
        <f>I331+I335</f>
        <v>5</v>
      </c>
    </row>
    <row r="331" spans="1:9" ht="77.25" customHeight="1">
      <c r="A331" s="42" t="s">
        <v>64</v>
      </c>
      <c r="B331" s="29" t="s">
        <v>546</v>
      </c>
      <c r="C331" s="29"/>
      <c r="D331" s="15"/>
      <c r="E331" s="15"/>
      <c r="F331" s="15"/>
      <c r="G331" s="10">
        <f>G332</f>
        <v>5</v>
      </c>
      <c r="H331" s="10">
        <f>H332</f>
        <v>5</v>
      </c>
      <c r="I331" s="10">
        <f>I332</f>
        <v>5</v>
      </c>
    </row>
    <row r="332" spans="1:9" ht="37.5">
      <c r="A332" s="42" t="s">
        <v>211</v>
      </c>
      <c r="B332" s="29" t="s">
        <v>547</v>
      </c>
      <c r="C332" s="29"/>
      <c r="D332" s="15"/>
      <c r="E332" s="15"/>
      <c r="F332" s="15"/>
      <c r="G332" s="10">
        <f>G334+G333</f>
        <v>5</v>
      </c>
      <c r="H332" s="10">
        <f>H334+H333</f>
        <v>5</v>
      </c>
      <c r="I332" s="10">
        <f>I334+I333</f>
        <v>5</v>
      </c>
    </row>
    <row r="333" spans="1:9" ht="18.75">
      <c r="A333" s="42" t="s">
        <v>190</v>
      </c>
      <c r="B333" s="29" t="s">
        <v>547</v>
      </c>
      <c r="C333" s="29">
        <v>115</v>
      </c>
      <c r="D333" s="15" t="s">
        <v>129</v>
      </c>
      <c r="E333" s="15" t="s">
        <v>125</v>
      </c>
      <c r="F333" s="15" t="s">
        <v>189</v>
      </c>
      <c r="G333" s="10">
        <v>5</v>
      </c>
      <c r="H333" s="10">
        <v>2.5</v>
      </c>
      <c r="I333" s="10">
        <v>2.5</v>
      </c>
    </row>
    <row r="334" spans="1:9" ht="37.5">
      <c r="A334" s="42" t="s">
        <v>92</v>
      </c>
      <c r="B334" s="29" t="s">
        <v>547</v>
      </c>
      <c r="C334" s="29">
        <v>546</v>
      </c>
      <c r="D334" s="15" t="s">
        <v>120</v>
      </c>
      <c r="E334" s="15" t="s">
        <v>157</v>
      </c>
      <c r="F334" s="15" t="s">
        <v>177</v>
      </c>
      <c r="G334" s="10">
        <v>0</v>
      </c>
      <c r="H334" s="10">
        <v>2.5</v>
      </c>
      <c r="I334" s="10">
        <v>2.5</v>
      </c>
    </row>
    <row r="335" spans="1:9" ht="75">
      <c r="A335" s="42" t="s">
        <v>692</v>
      </c>
      <c r="B335" s="15" t="s">
        <v>691</v>
      </c>
      <c r="C335" s="29"/>
      <c r="D335" s="15"/>
      <c r="E335" s="15"/>
      <c r="F335" s="15"/>
      <c r="G335" s="10">
        <f aca="true" t="shared" si="15" ref="G335:I336">G336</f>
        <v>63.3</v>
      </c>
      <c r="H335" s="10">
        <f t="shared" si="15"/>
        <v>0</v>
      </c>
      <c r="I335" s="10">
        <f t="shared" si="15"/>
        <v>0</v>
      </c>
    </row>
    <row r="336" spans="1:9" ht="37.5">
      <c r="A336" s="42" t="s">
        <v>682</v>
      </c>
      <c r="B336" s="15" t="s">
        <v>690</v>
      </c>
      <c r="C336" s="29"/>
      <c r="D336" s="15"/>
      <c r="E336" s="15"/>
      <c r="F336" s="15"/>
      <c r="G336" s="10">
        <f t="shared" si="15"/>
        <v>63.3</v>
      </c>
      <c r="H336" s="10">
        <f t="shared" si="15"/>
        <v>0</v>
      </c>
      <c r="I336" s="10">
        <f t="shared" si="15"/>
        <v>0</v>
      </c>
    </row>
    <row r="337" spans="1:9" ht="18.75">
      <c r="A337" s="42" t="s">
        <v>190</v>
      </c>
      <c r="B337" s="15" t="s">
        <v>690</v>
      </c>
      <c r="C337" s="29">
        <v>115</v>
      </c>
      <c r="D337" s="15" t="s">
        <v>129</v>
      </c>
      <c r="E337" s="15" t="s">
        <v>125</v>
      </c>
      <c r="F337" s="15" t="s">
        <v>189</v>
      </c>
      <c r="G337" s="10">
        <f>88.3-25</f>
        <v>63.3</v>
      </c>
      <c r="H337" s="10">
        <v>0</v>
      </c>
      <c r="I337" s="10">
        <v>0</v>
      </c>
    </row>
    <row r="338" spans="1:9" ht="65.25" customHeight="1">
      <c r="A338" s="42" t="s">
        <v>362</v>
      </c>
      <c r="B338" s="15" t="s">
        <v>65</v>
      </c>
      <c r="C338" s="15"/>
      <c r="D338" s="15"/>
      <c r="E338" s="15"/>
      <c r="F338" s="15"/>
      <c r="G338" s="10">
        <f>G342+G339</f>
        <v>20</v>
      </c>
      <c r="H338" s="10">
        <f>H342+H339</f>
        <v>20</v>
      </c>
      <c r="I338" s="10">
        <f>I342+I339</f>
        <v>20</v>
      </c>
    </row>
    <row r="339" spans="1:9" ht="63" customHeight="1">
      <c r="A339" s="42" t="s">
        <v>332</v>
      </c>
      <c r="B339" s="15" t="s">
        <v>330</v>
      </c>
      <c r="C339" s="15"/>
      <c r="D339" s="15"/>
      <c r="E339" s="15"/>
      <c r="F339" s="15"/>
      <c r="G339" s="10">
        <f aca="true" t="shared" si="16" ref="G339:I340">G340</f>
        <v>5</v>
      </c>
      <c r="H339" s="10">
        <f t="shared" si="16"/>
        <v>5</v>
      </c>
      <c r="I339" s="10">
        <f t="shared" si="16"/>
        <v>5</v>
      </c>
    </row>
    <row r="340" spans="1:9" ht="37.5">
      <c r="A340" s="42" t="s">
        <v>104</v>
      </c>
      <c r="B340" s="15" t="s">
        <v>331</v>
      </c>
      <c r="C340" s="15"/>
      <c r="D340" s="15"/>
      <c r="E340" s="15"/>
      <c r="F340" s="15"/>
      <c r="G340" s="10">
        <f t="shared" si="16"/>
        <v>5</v>
      </c>
      <c r="H340" s="10">
        <f t="shared" si="16"/>
        <v>5</v>
      </c>
      <c r="I340" s="10">
        <f t="shared" si="16"/>
        <v>5</v>
      </c>
    </row>
    <row r="341" spans="1:9" ht="18.75">
      <c r="A341" s="42" t="s">
        <v>190</v>
      </c>
      <c r="B341" s="15" t="s">
        <v>331</v>
      </c>
      <c r="C341" s="15" t="s">
        <v>337</v>
      </c>
      <c r="D341" s="15" t="s">
        <v>129</v>
      </c>
      <c r="E341" s="15" t="s">
        <v>125</v>
      </c>
      <c r="F341" s="15" t="s">
        <v>189</v>
      </c>
      <c r="G341" s="10">
        <v>5</v>
      </c>
      <c r="H341" s="10">
        <v>5</v>
      </c>
      <c r="I341" s="10">
        <v>5</v>
      </c>
    </row>
    <row r="342" spans="1:9" ht="59.25" customHeight="1">
      <c r="A342" s="42" t="s">
        <v>655</v>
      </c>
      <c r="B342" s="15" t="s">
        <v>537</v>
      </c>
      <c r="C342" s="15"/>
      <c r="D342" s="15"/>
      <c r="E342" s="15"/>
      <c r="F342" s="15"/>
      <c r="G342" s="10">
        <f>G343</f>
        <v>15</v>
      </c>
      <c r="H342" s="10">
        <f>H343</f>
        <v>15</v>
      </c>
      <c r="I342" s="10">
        <f>I343</f>
        <v>15</v>
      </c>
    </row>
    <row r="343" spans="1:9" ht="37.5">
      <c r="A343" s="42" t="s">
        <v>25</v>
      </c>
      <c r="B343" s="15" t="s">
        <v>536</v>
      </c>
      <c r="C343" s="15"/>
      <c r="D343" s="15"/>
      <c r="E343" s="15"/>
      <c r="F343" s="15"/>
      <c r="G343" s="10">
        <f>G344+G345</f>
        <v>15</v>
      </c>
      <c r="H343" s="10">
        <f>H344+H345</f>
        <v>15</v>
      </c>
      <c r="I343" s="10">
        <f>I344+I345</f>
        <v>15</v>
      </c>
    </row>
    <row r="344" spans="1:9" ht="37.5">
      <c r="A344" s="42" t="s">
        <v>92</v>
      </c>
      <c r="B344" s="15" t="s">
        <v>536</v>
      </c>
      <c r="C344" s="15" t="s">
        <v>336</v>
      </c>
      <c r="D344" s="15" t="s">
        <v>133</v>
      </c>
      <c r="E344" s="15" t="s">
        <v>121</v>
      </c>
      <c r="F344" s="15" t="s">
        <v>177</v>
      </c>
      <c r="G344" s="10">
        <v>7</v>
      </c>
      <c r="H344" s="10">
        <v>7</v>
      </c>
      <c r="I344" s="10">
        <v>7</v>
      </c>
    </row>
    <row r="345" spans="1:9" ht="18.75">
      <c r="A345" s="42" t="s">
        <v>190</v>
      </c>
      <c r="B345" s="15" t="s">
        <v>536</v>
      </c>
      <c r="C345" s="15" t="s">
        <v>337</v>
      </c>
      <c r="D345" s="15" t="s">
        <v>129</v>
      </c>
      <c r="E345" s="15" t="s">
        <v>125</v>
      </c>
      <c r="F345" s="15" t="s">
        <v>189</v>
      </c>
      <c r="G345" s="10">
        <v>8</v>
      </c>
      <c r="H345" s="10">
        <v>8</v>
      </c>
      <c r="I345" s="10">
        <v>8</v>
      </c>
    </row>
    <row r="346" spans="1:9" ht="41.25" customHeight="1">
      <c r="A346" s="43" t="s">
        <v>503</v>
      </c>
      <c r="B346" s="130" t="s">
        <v>247</v>
      </c>
      <c r="C346" s="130"/>
      <c r="D346" s="12"/>
      <c r="E346" s="12"/>
      <c r="F346" s="130"/>
      <c r="G346" s="13">
        <f>G347+G360+G366</f>
        <v>6207.9</v>
      </c>
      <c r="H346" s="13">
        <f>H347+H360+H366</f>
        <v>1243.9</v>
      </c>
      <c r="I346" s="13">
        <f>I347+I360+I366</f>
        <v>1443.9</v>
      </c>
    </row>
    <row r="347" spans="1:9" ht="56.25">
      <c r="A347" s="42" t="s">
        <v>504</v>
      </c>
      <c r="B347" s="29" t="s">
        <v>311</v>
      </c>
      <c r="C347" s="29"/>
      <c r="D347" s="15"/>
      <c r="E347" s="15"/>
      <c r="F347" s="29"/>
      <c r="G347" s="10">
        <f>G348+G352+G355</f>
        <v>1580</v>
      </c>
      <c r="H347" s="10">
        <f>H348+H352+H355</f>
        <v>450</v>
      </c>
      <c r="I347" s="10">
        <f>I348+I352+I355</f>
        <v>650</v>
      </c>
    </row>
    <row r="348" spans="1:9" ht="37.5">
      <c r="A348" s="42" t="s">
        <v>32</v>
      </c>
      <c r="B348" s="29" t="s">
        <v>314</v>
      </c>
      <c r="C348" s="29"/>
      <c r="D348" s="15"/>
      <c r="E348" s="15"/>
      <c r="F348" s="29"/>
      <c r="G348" s="10">
        <f>G349</f>
        <v>20</v>
      </c>
      <c r="H348" s="10">
        <f>H349</f>
        <v>20</v>
      </c>
      <c r="I348" s="10">
        <f>I349</f>
        <v>20</v>
      </c>
    </row>
    <row r="349" spans="1:9" ht="56.25">
      <c r="A349" s="42" t="s">
        <v>208</v>
      </c>
      <c r="B349" s="29" t="s">
        <v>315</v>
      </c>
      <c r="C349" s="29"/>
      <c r="D349" s="15"/>
      <c r="E349" s="15"/>
      <c r="F349" s="29"/>
      <c r="G349" s="10">
        <f>G350+G351</f>
        <v>20</v>
      </c>
      <c r="H349" s="10">
        <f>H350+H351</f>
        <v>20</v>
      </c>
      <c r="I349" s="10">
        <f>I350+I351</f>
        <v>20</v>
      </c>
    </row>
    <row r="350" spans="1:9" ht="37.5">
      <c r="A350" s="42" t="s">
        <v>92</v>
      </c>
      <c r="B350" s="29" t="s">
        <v>315</v>
      </c>
      <c r="C350" s="29">
        <v>546</v>
      </c>
      <c r="D350" s="15" t="s">
        <v>120</v>
      </c>
      <c r="E350" s="15" t="s">
        <v>157</v>
      </c>
      <c r="F350" s="29">
        <v>240</v>
      </c>
      <c r="G350" s="10">
        <v>10</v>
      </c>
      <c r="H350" s="10">
        <v>10</v>
      </c>
      <c r="I350" s="10">
        <v>10</v>
      </c>
    </row>
    <row r="351" spans="1:9" ht="37.5">
      <c r="A351" s="42" t="s">
        <v>92</v>
      </c>
      <c r="B351" s="29" t="s">
        <v>315</v>
      </c>
      <c r="C351" s="29">
        <v>546</v>
      </c>
      <c r="D351" s="15" t="s">
        <v>129</v>
      </c>
      <c r="E351" s="15" t="s">
        <v>129</v>
      </c>
      <c r="F351" s="29">
        <v>240</v>
      </c>
      <c r="G351" s="10">
        <v>10</v>
      </c>
      <c r="H351" s="10">
        <v>10</v>
      </c>
      <c r="I351" s="10">
        <v>10</v>
      </c>
    </row>
    <row r="352" spans="1:9" ht="37.5">
      <c r="A352" s="42" t="s">
        <v>302</v>
      </c>
      <c r="B352" s="29" t="s">
        <v>317</v>
      </c>
      <c r="C352" s="29"/>
      <c r="D352" s="15"/>
      <c r="E352" s="15"/>
      <c r="F352" s="29"/>
      <c r="G352" s="10">
        <f aca="true" t="shared" si="17" ref="G352:I353">G353</f>
        <v>10</v>
      </c>
      <c r="H352" s="10">
        <f t="shared" si="17"/>
        <v>80</v>
      </c>
      <c r="I352" s="10">
        <f t="shared" si="17"/>
        <v>80</v>
      </c>
    </row>
    <row r="353" spans="1:9" ht="37.5">
      <c r="A353" s="42" t="s">
        <v>303</v>
      </c>
      <c r="B353" s="29" t="s">
        <v>316</v>
      </c>
      <c r="C353" s="29"/>
      <c r="D353" s="15"/>
      <c r="E353" s="15"/>
      <c r="F353" s="29"/>
      <c r="G353" s="10">
        <f t="shared" si="17"/>
        <v>10</v>
      </c>
      <c r="H353" s="10">
        <f t="shared" si="17"/>
        <v>80</v>
      </c>
      <c r="I353" s="10">
        <f t="shared" si="17"/>
        <v>80</v>
      </c>
    </row>
    <row r="354" spans="1:9" ht="37.5">
      <c r="A354" s="42" t="s">
        <v>92</v>
      </c>
      <c r="B354" s="29" t="s">
        <v>316</v>
      </c>
      <c r="C354" s="29">
        <v>546</v>
      </c>
      <c r="D354" s="15" t="s">
        <v>120</v>
      </c>
      <c r="E354" s="15" t="s">
        <v>157</v>
      </c>
      <c r="F354" s="29">
        <v>240</v>
      </c>
      <c r="G354" s="10">
        <v>10</v>
      </c>
      <c r="H354" s="10">
        <v>80</v>
      </c>
      <c r="I354" s="10">
        <v>80</v>
      </c>
    </row>
    <row r="355" spans="1:9" ht="40.5" customHeight="1">
      <c r="A355" s="42" t="s">
        <v>522</v>
      </c>
      <c r="B355" s="35" t="s">
        <v>571</v>
      </c>
      <c r="C355" s="29"/>
      <c r="D355" s="15"/>
      <c r="E355" s="15"/>
      <c r="F355" s="29"/>
      <c r="G355" s="10">
        <f>G356+G358</f>
        <v>1550</v>
      </c>
      <c r="H355" s="10">
        <f>H356+H358</f>
        <v>350</v>
      </c>
      <c r="I355" s="10">
        <f>I356+I358</f>
        <v>550</v>
      </c>
    </row>
    <row r="356" spans="1:9" ht="18.75">
      <c r="A356" s="42" t="s">
        <v>521</v>
      </c>
      <c r="B356" s="35" t="s">
        <v>669</v>
      </c>
      <c r="C356" s="29"/>
      <c r="D356" s="15"/>
      <c r="E356" s="15"/>
      <c r="F356" s="29"/>
      <c r="G356" s="10">
        <f>G357</f>
        <v>1500</v>
      </c>
      <c r="H356" s="10">
        <f>H357</f>
        <v>300</v>
      </c>
      <c r="I356" s="10">
        <f>I357</f>
        <v>500</v>
      </c>
    </row>
    <row r="357" spans="1:9" ht="37.5">
      <c r="A357" s="42" t="s">
        <v>92</v>
      </c>
      <c r="B357" s="35" t="s">
        <v>669</v>
      </c>
      <c r="C357" s="29">
        <v>546</v>
      </c>
      <c r="D357" s="15" t="s">
        <v>121</v>
      </c>
      <c r="E357" s="15" t="s">
        <v>170</v>
      </c>
      <c r="F357" s="29">
        <v>240</v>
      </c>
      <c r="G357" s="10">
        <v>1500</v>
      </c>
      <c r="H357" s="10">
        <v>300</v>
      </c>
      <c r="I357" s="10">
        <v>500</v>
      </c>
    </row>
    <row r="358" spans="1:9" ht="18.75">
      <c r="A358" s="42" t="s">
        <v>556</v>
      </c>
      <c r="B358" s="35" t="s">
        <v>572</v>
      </c>
      <c r="C358" s="29"/>
      <c r="D358" s="15"/>
      <c r="E358" s="15"/>
      <c r="F358" s="29"/>
      <c r="G358" s="10">
        <f>G359</f>
        <v>50</v>
      </c>
      <c r="H358" s="10">
        <f>H359</f>
        <v>50</v>
      </c>
      <c r="I358" s="10">
        <f>I359</f>
        <v>50</v>
      </c>
    </row>
    <row r="359" spans="1:9" ht="37.5">
      <c r="A359" s="42" t="s">
        <v>92</v>
      </c>
      <c r="B359" s="35" t="s">
        <v>572</v>
      </c>
      <c r="C359" s="29">
        <v>546</v>
      </c>
      <c r="D359" s="15" t="s">
        <v>121</v>
      </c>
      <c r="E359" s="15" t="s">
        <v>170</v>
      </c>
      <c r="F359" s="29">
        <v>240</v>
      </c>
      <c r="G359" s="10">
        <v>50</v>
      </c>
      <c r="H359" s="10">
        <v>50</v>
      </c>
      <c r="I359" s="10">
        <v>50</v>
      </c>
    </row>
    <row r="360" spans="1:9" ht="56.25">
      <c r="A360" s="42" t="s">
        <v>608</v>
      </c>
      <c r="B360" s="35" t="s">
        <v>345</v>
      </c>
      <c r="C360" s="29"/>
      <c r="D360" s="15"/>
      <c r="E360" s="15"/>
      <c r="F360" s="29"/>
      <c r="G360" s="10">
        <f>G361</f>
        <v>1027.3</v>
      </c>
      <c r="H360" s="10">
        <f>H361</f>
        <v>793.9</v>
      </c>
      <c r="I360" s="10">
        <f>I361</f>
        <v>793.9</v>
      </c>
    </row>
    <row r="361" spans="1:9" ht="57.75" customHeight="1">
      <c r="A361" s="42" t="s">
        <v>346</v>
      </c>
      <c r="B361" s="35" t="s">
        <v>518</v>
      </c>
      <c r="C361" s="29"/>
      <c r="D361" s="15"/>
      <c r="E361" s="15"/>
      <c r="F361" s="29"/>
      <c r="G361" s="10">
        <f>G364+G362</f>
        <v>1027.3</v>
      </c>
      <c r="H361" s="10">
        <f>H364+H362</f>
        <v>793.9</v>
      </c>
      <c r="I361" s="10">
        <f>I364+I362</f>
        <v>793.9</v>
      </c>
    </row>
    <row r="362" spans="1:9" ht="56.25">
      <c r="A362" s="42" t="s">
        <v>424</v>
      </c>
      <c r="B362" s="35" t="s">
        <v>519</v>
      </c>
      <c r="C362" s="29"/>
      <c r="D362" s="15"/>
      <c r="E362" s="15"/>
      <c r="F362" s="29"/>
      <c r="G362" s="10">
        <f>G363</f>
        <v>0</v>
      </c>
      <c r="H362" s="10">
        <f>H363</f>
        <v>0</v>
      </c>
      <c r="I362" s="10">
        <f>I363</f>
        <v>0</v>
      </c>
    </row>
    <row r="363" spans="1:9" ht="56.25">
      <c r="A363" s="42" t="s">
        <v>423</v>
      </c>
      <c r="B363" s="35" t="s">
        <v>519</v>
      </c>
      <c r="C363" s="29">
        <v>546</v>
      </c>
      <c r="D363" s="15" t="s">
        <v>121</v>
      </c>
      <c r="E363" s="15" t="s">
        <v>170</v>
      </c>
      <c r="F363" s="29">
        <v>810</v>
      </c>
      <c r="G363" s="10"/>
      <c r="H363" s="10">
        <v>0</v>
      </c>
      <c r="I363" s="10">
        <v>0</v>
      </c>
    </row>
    <row r="364" spans="1:9" ht="37.5">
      <c r="A364" s="42" t="s">
        <v>632</v>
      </c>
      <c r="B364" s="35" t="s">
        <v>520</v>
      </c>
      <c r="C364" s="29"/>
      <c r="D364" s="15"/>
      <c r="E364" s="15"/>
      <c r="F364" s="29"/>
      <c r="G364" s="10">
        <f>G365</f>
        <v>1027.3</v>
      </c>
      <c r="H364" s="10">
        <f>H365</f>
        <v>793.9</v>
      </c>
      <c r="I364" s="10">
        <f>I365</f>
        <v>793.9</v>
      </c>
    </row>
    <row r="365" spans="1:9" ht="56.25">
      <c r="A365" s="42" t="s">
        <v>423</v>
      </c>
      <c r="B365" s="35" t="s">
        <v>520</v>
      </c>
      <c r="C365" s="29">
        <v>546</v>
      </c>
      <c r="D365" s="15" t="s">
        <v>121</v>
      </c>
      <c r="E365" s="15" t="s">
        <v>170</v>
      </c>
      <c r="F365" s="29">
        <v>810</v>
      </c>
      <c r="G365" s="10">
        <v>1027.3</v>
      </c>
      <c r="H365" s="10">
        <v>793.9</v>
      </c>
      <c r="I365" s="10">
        <v>793.9</v>
      </c>
    </row>
    <row r="366" spans="1:9" ht="37.5">
      <c r="A366" s="8" t="s">
        <v>607</v>
      </c>
      <c r="B366" s="29" t="s">
        <v>592</v>
      </c>
      <c r="C366" s="29"/>
      <c r="D366" s="15"/>
      <c r="E366" s="15"/>
      <c r="F366" s="29"/>
      <c r="G366" s="10">
        <f>G367</f>
        <v>3600.6</v>
      </c>
      <c r="H366" s="10">
        <f aca="true" t="shared" si="18" ref="H366:I368">H367</f>
        <v>0</v>
      </c>
      <c r="I366" s="10">
        <f t="shared" si="18"/>
        <v>0</v>
      </c>
    </row>
    <row r="367" spans="1:9" ht="37.5">
      <c r="A367" s="8" t="s">
        <v>593</v>
      </c>
      <c r="B367" s="29" t="s">
        <v>594</v>
      </c>
      <c r="C367" s="29"/>
      <c r="D367" s="15"/>
      <c r="E367" s="15"/>
      <c r="F367" s="29"/>
      <c r="G367" s="10">
        <f>G368</f>
        <v>3600.6</v>
      </c>
      <c r="H367" s="10">
        <f t="shared" si="18"/>
        <v>0</v>
      </c>
      <c r="I367" s="10">
        <f t="shared" si="18"/>
        <v>0</v>
      </c>
    </row>
    <row r="368" spans="1:9" ht="56.25">
      <c r="A368" s="8" t="s">
        <v>595</v>
      </c>
      <c r="B368" s="35" t="s">
        <v>596</v>
      </c>
      <c r="C368" s="29"/>
      <c r="D368" s="15"/>
      <c r="E368" s="15"/>
      <c r="F368" s="29"/>
      <c r="G368" s="10">
        <f>G369</f>
        <v>3600.6</v>
      </c>
      <c r="H368" s="10">
        <f t="shared" si="18"/>
        <v>0</v>
      </c>
      <c r="I368" s="10">
        <f t="shared" si="18"/>
        <v>0</v>
      </c>
    </row>
    <row r="369" spans="1:9" ht="37.5">
      <c r="A369" s="42" t="s">
        <v>92</v>
      </c>
      <c r="B369" s="55" t="s">
        <v>596</v>
      </c>
      <c r="C369" s="29">
        <v>546</v>
      </c>
      <c r="D369" s="15" t="s">
        <v>121</v>
      </c>
      <c r="E369" s="15" t="s">
        <v>133</v>
      </c>
      <c r="F369" s="29">
        <v>240</v>
      </c>
      <c r="G369" s="10">
        <f>3198.4+390.6+11.6</f>
        <v>3600.6</v>
      </c>
      <c r="H369" s="10">
        <v>0</v>
      </c>
      <c r="I369" s="10">
        <v>0</v>
      </c>
    </row>
    <row r="370" spans="1:9" ht="56.25">
      <c r="A370" s="43" t="s">
        <v>614</v>
      </c>
      <c r="B370" s="130" t="s">
        <v>102</v>
      </c>
      <c r="C370" s="130"/>
      <c r="D370" s="12"/>
      <c r="E370" s="12"/>
      <c r="F370" s="12"/>
      <c r="G370" s="13">
        <f>G371</f>
        <v>2998.8</v>
      </c>
      <c r="H370" s="13">
        <f>H371</f>
        <v>0</v>
      </c>
      <c r="I370" s="13">
        <f>I371</f>
        <v>0</v>
      </c>
    </row>
    <row r="371" spans="1:9" ht="56.25">
      <c r="A371" s="42" t="s">
        <v>554</v>
      </c>
      <c r="B371" s="29" t="s">
        <v>103</v>
      </c>
      <c r="C371" s="29"/>
      <c r="D371" s="15"/>
      <c r="E371" s="27"/>
      <c r="F371" s="15"/>
      <c r="G371" s="10">
        <f aca="true" t="shared" si="19" ref="G371:I372">G372</f>
        <v>2998.8</v>
      </c>
      <c r="H371" s="10">
        <f t="shared" si="19"/>
        <v>0</v>
      </c>
      <c r="I371" s="10">
        <f t="shared" si="19"/>
        <v>0</v>
      </c>
    </row>
    <row r="372" spans="1:9" ht="44.25" customHeight="1">
      <c r="A372" s="42" t="s">
        <v>449</v>
      </c>
      <c r="B372" s="29" t="s">
        <v>507</v>
      </c>
      <c r="C372" s="29"/>
      <c r="D372" s="15"/>
      <c r="E372" s="27"/>
      <c r="F372" s="15"/>
      <c r="G372" s="10">
        <f t="shared" si="19"/>
        <v>2998.8</v>
      </c>
      <c r="H372" s="10">
        <f t="shared" si="19"/>
        <v>0</v>
      </c>
      <c r="I372" s="10">
        <f t="shared" si="19"/>
        <v>0</v>
      </c>
    </row>
    <row r="373" spans="1:9" ht="37.5">
      <c r="A373" s="42" t="s">
        <v>220</v>
      </c>
      <c r="B373" s="29" t="s">
        <v>507</v>
      </c>
      <c r="C373" s="29">
        <v>546</v>
      </c>
      <c r="D373" s="15" t="s">
        <v>126</v>
      </c>
      <c r="E373" s="27" t="s">
        <v>123</v>
      </c>
      <c r="F373" s="15" t="s">
        <v>219</v>
      </c>
      <c r="G373" s="10">
        <v>2998.8</v>
      </c>
      <c r="H373" s="10">
        <v>0</v>
      </c>
      <c r="I373" s="10">
        <v>0</v>
      </c>
    </row>
    <row r="374" spans="1:9" ht="75.75" customHeight="1">
      <c r="A374" s="43" t="s">
        <v>482</v>
      </c>
      <c r="B374" s="12" t="s">
        <v>113</v>
      </c>
      <c r="C374" s="12"/>
      <c r="D374" s="12"/>
      <c r="E374" s="12"/>
      <c r="F374" s="12"/>
      <c r="G374" s="13">
        <f>G375+G383</f>
        <v>105975.59999999999</v>
      </c>
      <c r="H374" s="13">
        <f>H375+H383</f>
        <v>23334.899999999998</v>
      </c>
      <c r="I374" s="13">
        <f>I375+I383</f>
        <v>24175.9</v>
      </c>
    </row>
    <row r="375" spans="1:9" ht="37.5">
      <c r="A375" s="42" t="s">
        <v>22</v>
      </c>
      <c r="B375" s="15" t="s">
        <v>114</v>
      </c>
      <c r="C375" s="15"/>
      <c r="D375" s="15"/>
      <c r="E375" s="15"/>
      <c r="F375" s="15"/>
      <c r="G375" s="10">
        <f>G376+G379+G381</f>
        <v>9938.5</v>
      </c>
      <c r="H375" s="10">
        <f>H376+H379</f>
        <v>7854.8</v>
      </c>
      <c r="I375" s="10">
        <f>I376+I379</f>
        <v>7977.5</v>
      </c>
    </row>
    <row r="376" spans="1:9" ht="37.5">
      <c r="A376" s="42" t="s">
        <v>348</v>
      </c>
      <c r="B376" s="15" t="s">
        <v>115</v>
      </c>
      <c r="C376" s="15"/>
      <c r="D376" s="15"/>
      <c r="E376" s="15"/>
      <c r="F376" s="15"/>
      <c r="G376" s="10">
        <f>G377+G378</f>
        <v>7137.5</v>
      </c>
      <c r="H376" s="10">
        <f>H377+H378</f>
        <v>7854.8</v>
      </c>
      <c r="I376" s="10">
        <f>I377+I378</f>
        <v>7977.5</v>
      </c>
    </row>
    <row r="377" spans="1:9" ht="37.5">
      <c r="A377" s="42" t="s">
        <v>92</v>
      </c>
      <c r="B377" s="15" t="s">
        <v>115</v>
      </c>
      <c r="C377" s="15" t="s">
        <v>318</v>
      </c>
      <c r="D377" s="15" t="s">
        <v>121</v>
      </c>
      <c r="E377" s="15" t="s">
        <v>125</v>
      </c>
      <c r="F377" s="15" t="s">
        <v>177</v>
      </c>
      <c r="G377" s="10">
        <f>1257.7+179.8</f>
        <v>1437.5</v>
      </c>
      <c r="H377" s="10">
        <v>2454.8</v>
      </c>
      <c r="I377" s="10">
        <v>2577.5</v>
      </c>
    </row>
    <row r="378" spans="1:9" ht="18.75">
      <c r="A378" s="42" t="s">
        <v>225</v>
      </c>
      <c r="B378" s="15" t="s">
        <v>115</v>
      </c>
      <c r="C378" s="15" t="s">
        <v>318</v>
      </c>
      <c r="D378" s="15" t="s">
        <v>121</v>
      </c>
      <c r="E378" s="15" t="s">
        <v>125</v>
      </c>
      <c r="F378" s="15" t="s">
        <v>224</v>
      </c>
      <c r="G378" s="10">
        <f>50+5400+250</f>
        <v>5700</v>
      </c>
      <c r="H378" s="10">
        <v>5400</v>
      </c>
      <c r="I378" s="10">
        <v>5400</v>
      </c>
    </row>
    <row r="379" spans="1:9" ht="37.5">
      <c r="A379" s="42" t="s">
        <v>661</v>
      </c>
      <c r="B379" s="15" t="s">
        <v>660</v>
      </c>
      <c r="C379" s="15"/>
      <c r="D379" s="15"/>
      <c r="E379" s="15"/>
      <c r="F379" s="15"/>
      <c r="G379" s="10">
        <f>G380</f>
        <v>1444.3</v>
      </c>
      <c r="H379" s="10">
        <f>H380</f>
        <v>0</v>
      </c>
      <c r="I379" s="10">
        <f>I380</f>
        <v>0</v>
      </c>
    </row>
    <row r="380" spans="1:9" ht="18.75">
      <c r="A380" s="42" t="s">
        <v>225</v>
      </c>
      <c r="B380" s="15" t="s">
        <v>660</v>
      </c>
      <c r="C380" s="15" t="s">
        <v>318</v>
      </c>
      <c r="D380" s="15" t="s">
        <v>121</v>
      </c>
      <c r="E380" s="15" t="s">
        <v>125</v>
      </c>
      <c r="F380" s="15" t="s">
        <v>224</v>
      </c>
      <c r="G380" s="10">
        <v>1444.3</v>
      </c>
      <c r="H380" s="10">
        <v>0</v>
      </c>
      <c r="I380" s="10">
        <v>0</v>
      </c>
    </row>
    <row r="381" spans="1:9" ht="56.25">
      <c r="A381" s="42" t="s">
        <v>352</v>
      </c>
      <c r="B381" s="15" t="s">
        <v>708</v>
      </c>
      <c r="C381" s="15"/>
      <c r="D381" s="15"/>
      <c r="E381" s="15"/>
      <c r="F381" s="15"/>
      <c r="G381" s="10">
        <f>G382</f>
        <v>1356.7</v>
      </c>
      <c r="H381" s="10">
        <f>H382</f>
        <v>0</v>
      </c>
      <c r="I381" s="10">
        <f>I382</f>
        <v>0</v>
      </c>
    </row>
    <row r="382" spans="1:9" ht="18.75">
      <c r="A382" s="42" t="s">
        <v>225</v>
      </c>
      <c r="B382" s="15" t="s">
        <v>708</v>
      </c>
      <c r="C382" s="15" t="s">
        <v>318</v>
      </c>
      <c r="D382" s="15" t="s">
        <v>121</v>
      </c>
      <c r="E382" s="15" t="s">
        <v>125</v>
      </c>
      <c r="F382" s="15" t="s">
        <v>224</v>
      </c>
      <c r="G382" s="10">
        <v>1356.7</v>
      </c>
      <c r="H382" s="10"/>
      <c r="I382" s="10"/>
    </row>
    <row r="383" spans="1:9" ht="37.5">
      <c r="A383" s="51" t="s">
        <v>23</v>
      </c>
      <c r="B383" s="15" t="s">
        <v>116</v>
      </c>
      <c r="C383" s="15"/>
      <c r="D383" s="10"/>
      <c r="E383" s="15"/>
      <c r="F383" s="15"/>
      <c r="G383" s="10">
        <f>G384+G389+G387</f>
        <v>96037.09999999999</v>
      </c>
      <c r="H383" s="10">
        <f>H384+H389+H387</f>
        <v>15480.099999999999</v>
      </c>
      <c r="I383" s="10">
        <f>I384+I389+I387</f>
        <v>16198.4</v>
      </c>
    </row>
    <row r="384" spans="1:9" ht="24" customHeight="1">
      <c r="A384" s="42" t="s">
        <v>217</v>
      </c>
      <c r="B384" s="15" t="s">
        <v>117</v>
      </c>
      <c r="C384" s="15"/>
      <c r="D384" s="15"/>
      <c r="E384" s="15"/>
      <c r="F384" s="15"/>
      <c r="G384" s="10">
        <f>G385+G386</f>
        <v>2830.2</v>
      </c>
      <c r="H384" s="10">
        <f>H385+H386</f>
        <v>5577.5</v>
      </c>
      <c r="I384" s="10">
        <f>I385+I386</f>
        <v>6295.8</v>
      </c>
    </row>
    <row r="385" spans="1:9" ht="37.5">
      <c r="A385" s="42" t="s">
        <v>92</v>
      </c>
      <c r="B385" s="15" t="s">
        <v>117</v>
      </c>
      <c r="C385" s="15" t="s">
        <v>318</v>
      </c>
      <c r="D385" s="15" t="s">
        <v>121</v>
      </c>
      <c r="E385" s="15" t="s">
        <v>125</v>
      </c>
      <c r="F385" s="15" t="s">
        <v>177</v>
      </c>
      <c r="G385" s="10">
        <v>880.2</v>
      </c>
      <c r="H385" s="10">
        <v>5577.5</v>
      </c>
      <c r="I385" s="10">
        <v>6295.8</v>
      </c>
    </row>
    <row r="386" spans="1:9" ht="18.75">
      <c r="A386" s="42" t="s">
        <v>225</v>
      </c>
      <c r="B386" s="15" t="s">
        <v>117</v>
      </c>
      <c r="C386" s="15" t="s">
        <v>318</v>
      </c>
      <c r="D386" s="15" t="s">
        <v>121</v>
      </c>
      <c r="E386" s="15" t="s">
        <v>125</v>
      </c>
      <c r="F386" s="15" t="s">
        <v>224</v>
      </c>
      <c r="G386" s="10">
        <v>1950</v>
      </c>
      <c r="H386" s="10">
        <v>0</v>
      </c>
      <c r="I386" s="10">
        <v>0</v>
      </c>
    </row>
    <row r="387" spans="1:9" ht="37.5" customHeight="1">
      <c r="A387" s="42" t="s">
        <v>352</v>
      </c>
      <c r="B387" s="15" t="s">
        <v>407</v>
      </c>
      <c r="C387" s="15"/>
      <c r="D387" s="15"/>
      <c r="E387" s="15"/>
      <c r="F387" s="15"/>
      <c r="G387" s="10">
        <f>G388</f>
        <v>91684.2</v>
      </c>
      <c r="H387" s="10">
        <f>H388</f>
        <v>8379.9</v>
      </c>
      <c r="I387" s="10">
        <f>I388</f>
        <v>8379.9</v>
      </c>
    </row>
    <row r="388" spans="1:9" ht="18.75">
      <c r="A388" s="42" t="s">
        <v>225</v>
      </c>
      <c r="B388" s="15" t="s">
        <v>407</v>
      </c>
      <c r="C388" s="15" t="s">
        <v>318</v>
      </c>
      <c r="D388" s="15" t="s">
        <v>121</v>
      </c>
      <c r="E388" s="15" t="s">
        <v>125</v>
      </c>
      <c r="F388" s="15" t="s">
        <v>224</v>
      </c>
      <c r="G388" s="10">
        <v>91684.2</v>
      </c>
      <c r="H388" s="10">
        <v>8379.9</v>
      </c>
      <c r="I388" s="10">
        <v>8379.9</v>
      </c>
    </row>
    <row r="389" spans="1:9" ht="75">
      <c r="A389" s="42" t="s">
        <v>351</v>
      </c>
      <c r="B389" s="15" t="s">
        <v>349</v>
      </c>
      <c r="C389" s="15"/>
      <c r="D389" s="15"/>
      <c r="E389" s="15"/>
      <c r="F389" s="15"/>
      <c r="G389" s="10">
        <f>G390</f>
        <v>1522.7</v>
      </c>
      <c r="H389" s="10">
        <f>H390</f>
        <v>1522.7</v>
      </c>
      <c r="I389" s="10">
        <f>I390</f>
        <v>1522.7</v>
      </c>
    </row>
    <row r="390" spans="1:9" ht="18.75">
      <c r="A390" s="42" t="s">
        <v>225</v>
      </c>
      <c r="B390" s="15" t="s">
        <v>349</v>
      </c>
      <c r="C390" s="15" t="s">
        <v>318</v>
      </c>
      <c r="D390" s="15" t="s">
        <v>121</v>
      </c>
      <c r="E390" s="15" t="s">
        <v>125</v>
      </c>
      <c r="F390" s="15" t="s">
        <v>224</v>
      </c>
      <c r="G390" s="10">
        <v>1522.7</v>
      </c>
      <c r="H390" s="10">
        <v>1522.7</v>
      </c>
      <c r="I390" s="10">
        <v>1522.7</v>
      </c>
    </row>
    <row r="391" spans="1:9" ht="56.25">
      <c r="A391" s="43" t="s">
        <v>495</v>
      </c>
      <c r="B391" s="12" t="s">
        <v>254</v>
      </c>
      <c r="C391" s="12"/>
      <c r="D391" s="12"/>
      <c r="E391" s="12"/>
      <c r="F391" s="12"/>
      <c r="G391" s="13">
        <f>G392+G397+G401+G406</f>
        <v>290</v>
      </c>
      <c r="H391" s="13">
        <f>H392+H397+H401+H406</f>
        <v>290</v>
      </c>
      <c r="I391" s="13">
        <f>I392+I397+I401+I406</f>
        <v>290</v>
      </c>
    </row>
    <row r="392" spans="1:9" ht="37.5">
      <c r="A392" s="42" t="s">
        <v>255</v>
      </c>
      <c r="B392" s="15" t="s">
        <v>497</v>
      </c>
      <c r="C392" s="15"/>
      <c r="D392" s="15"/>
      <c r="E392" s="15"/>
      <c r="F392" s="15"/>
      <c r="G392" s="10">
        <f>G393</f>
        <v>172.70000000000002</v>
      </c>
      <c r="H392" s="10">
        <f>H393</f>
        <v>179.20000000000002</v>
      </c>
      <c r="I392" s="10">
        <f>I393</f>
        <v>179.20000000000002</v>
      </c>
    </row>
    <row r="393" spans="1:9" ht="18.75">
      <c r="A393" s="42" t="s">
        <v>179</v>
      </c>
      <c r="B393" s="15" t="s">
        <v>498</v>
      </c>
      <c r="C393" s="15"/>
      <c r="D393" s="15"/>
      <c r="E393" s="15"/>
      <c r="F393" s="15"/>
      <c r="G393" s="10">
        <f>G394+G395+G396</f>
        <v>172.70000000000002</v>
      </c>
      <c r="H393" s="10">
        <f>H394+H395+H396</f>
        <v>179.20000000000002</v>
      </c>
      <c r="I393" s="10">
        <f>I394+I395+I396</f>
        <v>179.20000000000002</v>
      </c>
    </row>
    <row r="394" spans="1:9" ht="18.75">
      <c r="A394" s="42" t="s">
        <v>190</v>
      </c>
      <c r="B394" s="15" t="s">
        <v>498</v>
      </c>
      <c r="C394" s="15" t="s">
        <v>336</v>
      </c>
      <c r="D394" s="15" t="s">
        <v>129</v>
      </c>
      <c r="E394" s="15" t="s">
        <v>129</v>
      </c>
      <c r="F394" s="15" t="s">
        <v>189</v>
      </c>
      <c r="G394" s="10">
        <v>31.9</v>
      </c>
      <c r="H394" s="10">
        <v>31.9</v>
      </c>
      <c r="I394" s="10">
        <v>31.9</v>
      </c>
    </row>
    <row r="395" spans="1:9" ht="18.75">
      <c r="A395" s="42" t="s">
        <v>190</v>
      </c>
      <c r="B395" s="15" t="s">
        <v>498</v>
      </c>
      <c r="C395" s="15" t="s">
        <v>337</v>
      </c>
      <c r="D395" s="15" t="s">
        <v>129</v>
      </c>
      <c r="E395" s="15" t="s">
        <v>129</v>
      </c>
      <c r="F395" s="15" t="s">
        <v>189</v>
      </c>
      <c r="G395" s="10">
        <v>140.8</v>
      </c>
      <c r="H395" s="10">
        <v>140.8</v>
      </c>
      <c r="I395" s="10">
        <v>140.8</v>
      </c>
    </row>
    <row r="396" spans="1:9" ht="37.5">
      <c r="A396" s="42" t="s">
        <v>92</v>
      </c>
      <c r="B396" s="15" t="s">
        <v>498</v>
      </c>
      <c r="C396" s="15" t="s">
        <v>318</v>
      </c>
      <c r="D396" s="15" t="s">
        <v>129</v>
      </c>
      <c r="E396" s="15" t="s">
        <v>129</v>
      </c>
      <c r="F396" s="15" t="s">
        <v>177</v>
      </c>
      <c r="G396" s="10">
        <v>0</v>
      </c>
      <c r="H396" s="10">
        <v>6.5</v>
      </c>
      <c r="I396" s="10">
        <v>6.5</v>
      </c>
    </row>
    <row r="397" spans="1:15" ht="37.5">
      <c r="A397" s="42" t="s">
        <v>496</v>
      </c>
      <c r="B397" s="15" t="s">
        <v>256</v>
      </c>
      <c r="C397" s="15"/>
      <c r="D397" s="15"/>
      <c r="E397" s="15"/>
      <c r="F397" s="15"/>
      <c r="G397" s="10">
        <f>G398</f>
        <v>11.6</v>
      </c>
      <c r="H397" s="10">
        <f>H398</f>
        <v>14.6</v>
      </c>
      <c r="I397" s="10">
        <f>I398</f>
        <v>14.6</v>
      </c>
      <c r="O397" s="21" t="s">
        <v>167</v>
      </c>
    </row>
    <row r="398" spans="1:9" ht="18.75">
      <c r="A398" s="42" t="s">
        <v>179</v>
      </c>
      <c r="B398" s="15" t="s">
        <v>257</v>
      </c>
      <c r="C398" s="15"/>
      <c r="D398" s="15"/>
      <c r="E398" s="15"/>
      <c r="F398" s="15"/>
      <c r="G398" s="10">
        <f>G400+G399</f>
        <v>11.6</v>
      </c>
      <c r="H398" s="10">
        <f>H400+H399</f>
        <v>14.6</v>
      </c>
      <c r="I398" s="10">
        <f>I400+I399</f>
        <v>14.6</v>
      </c>
    </row>
    <row r="399" spans="1:9" ht="18.75">
      <c r="A399" s="42" t="s">
        <v>190</v>
      </c>
      <c r="B399" s="15" t="s">
        <v>257</v>
      </c>
      <c r="C399" s="15" t="s">
        <v>336</v>
      </c>
      <c r="D399" s="15" t="s">
        <v>129</v>
      </c>
      <c r="E399" s="15" t="s">
        <v>129</v>
      </c>
      <c r="F399" s="15" t="s">
        <v>189</v>
      </c>
      <c r="G399" s="10">
        <v>8</v>
      </c>
      <c r="H399" s="10">
        <v>11</v>
      </c>
      <c r="I399" s="10">
        <v>11</v>
      </c>
    </row>
    <row r="400" spans="1:9" ht="18.75">
      <c r="A400" s="42" t="s">
        <v>190</v>
      </c>
      <c r="B400" s="15" t="s">
        <v>257</v>
      </c>
      <c r="C400" s="15" t="s">
        <v>337</v>
      </c>
      <c r="D400" s="15" t="s">
        <v>129</v>
      </c>
      <c r="E400" s="15" t="s">
        <v>129</v>
      </c>
      <c r="F400" s="15" t="s">
        <v>189</v>
      </c>
      <c r="G400" s="10">
        <v>3.6</v>
      </c>
      <c r="H400" s="10">
        <v>3.6</v>
      </c>
      <c r="I400" s="10">
        <v>3.6</v>
      </c>
    </row>
    <row r="401" spans="1:9" ht="57" customHeight="1">
      <c r="A401" s="42" t="s">
        <v>31</v>
      </c>
      <c r="B401" s="15" t="s">
        <v>258</v>
      </c>
      <c r="C401" s="15"/>
      <c r="D401" s="15"/>
      <c r="E401" s="15"/>
      <c r="F401" s="15"/>
      <c r="G401" s="10">
        <f>G402</f>
        <v>51.5</v>
      </c>
      <c r="H401" s="10">
        <f>H402+H403</f>
        <v>42</v>
      </c>
      <c r="I401" s="10">
        <f>I402+I403</f>
        <v>42</v>
      </c>
    </row>
    <row r="402" spans="1:9" ht="18.75">
      <c r="A402" s="42" t="s">
        <v>179</v>
      </c>
      <c r="B402" s="15" t="s">
        <v>259</v>
      </c>
      <c r="C402" s="15"/>
      <c r="D402" s="15"/>
      <c r="E402" s="15"/>
      <c r="F402" s="15"/>
      <c r="G402" s="10">
        <f>G404+G405+G403</f>
        <v>51.5</v>
      </c>
      <c r="H402" s="10">
        <f>H404+H405</f>
        <v>42</v>
      </c>
      <c r="I402" s="10">
        <f>I404+I405</f>
        <v>42</v>
      </c>
    </row>
    <row r="403" spans="1:9" ht="37.5">
      <c r="A403" s="42" t="s">
        <v>92</v>
      </c>
      <c r="B403" s="15" t="s">
        <v>259</v>
      </c>
      <c r="C403" s="15" t="s">
        <v>318</v>
      </c>
      <c r="D403" s="15" t="s">
        <v>120</v>
      </c>
      <c r="E403" s="15" t="s">
        <v>157</v>
      </c>
      <c r="F403" s="15" t="s">
        <v>177</v>
      </c>
      <c r="G403" s="10">
        <v>4.2</v>
      </c>
      <c r="H403" s="10"/>
      <c r="I403" s="10"/>
    </row>
    <row r="404" spans="1:9" ht="18.75">
      <c r="A404" s="42" t="s">
        <v>190</v>
      </c>
      <c r="B404" s="15" t="s">
        <v>259</v>
      </c>
      <c r="C404" s="15" t="s">
        <v>336</v>
      </c>
      <c r="D404" s="15" t="s">
        <v>129</v>
      </c>
      <c r="E404" s="15" t="s">
        <v>129</v>
      </c>
      <c r="F404" s="15" t="s">
        <v>189</v>
      </c>
      <c r="G404" s="10">
        <v>32.3</v>
      </c>
      <c r="H404" s="10">
        <v>27</v>
      </c>
      <c r="I404" s="10">
        <v>27</v>
      </c>
    </row>
    <row r="405" spans="1:9" ht="18.75">
      <c r="A405" s="42" t="s">
        <v>190</v>
      </c>
      <c r="B405" s="15" t="s">
        <v>259</v>
      </c>
      <c r="C405" s="15" t="s">
        <v>337</v>
      </c>
      <c r="D405" s="15" t="s">
        <v>129</v>
      </c>
      <c r="E405" s="15" t="s">
        <v>129</v>
      </c>
      <c r="F405" s="15" t="s">
        <v>189</v>
      </c>
      <c r="G405" s="10">
        <v>15</v>
      </c>
      <c r="H405" s="10">
        <v>15</v>
      </c>
      <c r="I405" s="10">
        <v>15</v>
      </c>
    </row>
    <row r="406" spans="1:9" ht="58.5" customHeight="1">
      <c r="A406" s="42" t="s">
        <v>262</v>
      </c>
      <c r="B406" s="15" t="s">
        <v>260</v>
      </c>
      <c r="C406" s="15"/>
      <c r="D406" s="15"/>
      <c r="E406" s="15"/>
      <c r="F406" s="15"/>
      <c r="G406" s="10">
        <f>G407</f>
        <v>54.2</v>
      </c>
      <c r="H406" s="10">
        <f>H407</f>
        <v>54.2</v>
      </c>
      <c r="I406" s="10">
        <f>I407</f>
        <v>54.2</v>
      </c>
    </row>
    <row r="407" spans="1:9" ht="18.75">
      <c r="A407" s="42" t="s">
        <v>179</v>
      </c>
      <c r="B407" s="15" t="s">
        <v>261</v>
      </c>
      <c r="C407" s="15"/>
      <c r="D407" s="15"/>
      <c r="E407" s="15"/>
      <c r="F407" s="15"/>
      <c r="G407" s="10">
        <f>G408+G409</f>
        <v>54.2</v>
      </c>
      <c r="H407" s="10">
        <f>H408+H409</f>
        <v>54.2</v>
      </c>
      <c r="I407" s="10">
        <f>I408+I409</f>
        <v>54.2</v>
      </c>
    </row>
    <row r="408" spans="1:9" ht="18.75">
      <c r="A408" s="42" t="s">
        <v>190</v>
      </c>
      <c r="B408" s="15" t="s">
        <v>261</v>
      </c>
      <c r="C408" s="15" t="s">
        <v>336</v>
      </c>
      <c r="D408" s="15" t="s">
        <v>129</v>
      </c>
      <c r="E408" s="15" t="s">
        <v>129</v>
      </c>
      <c r="F408" s="15" t="s">
        <v>189</v>
      </c>
      <c r="G408" s="10">
        <v>12</v>
      </c>
      <c r="H408" s="10">
        <v>12</v>
      </c>
      <c r="I408" s="10">
        <v>12</v>
      </c>
    </row>
    <row r="409" spans="1:9" ht="18.75">
      <c r="A409" s="42" t="s">
        <v>190</v>
      </c>
      <c r="B409" s="15" t="s">
        <v>261</v>
      </c>
      <c r="C409" s="15" t="s">
        <v>337</v>
      </c>
      <c r="D409" s="15" t="s">
        <v>129</v>
      </c>
      <c r="E409" s="15" t="s">
        <v>129</v>
      </c>
      <c r="F409" s="15" t="s">
        <v>189</v>
      </c>
      <c r="G409" s="10">
        <v>42.2</v>
      </c>
      <c r="H409" s="10">
        <v>42.2</v>
      </c>
      <c r="I409" s="10">
        <v>42.2</v>
      </c>
    </row>
    <row r="410" spans="1:9" ht="56.25">
      <c r="A410" s="43" t="s">
        <v>483</v>
      </c>
      <c r="B410" s="130" t="s">
        <v>277</v>
      </c>
      <c r="C410" s="130"/>
      <c r="D410" s="12"/>
      <c r="E410" s="12"/>
      <c r="F410" s="12"/>
      <c r="G410" s="13">
        <f>G411+G416+G421+G425+G431+G441</f>
        <v>79699.8</v>
      </c>
      <c r="H410" s="13">
        <f>H411+H416+H421+H425+H431</f>
        <v>64435.90000000001</v>
      </c>
      <c r="I410" s="13">
        <f>I411+I416+I421+I425+I431</f>
        <v>65148.3</v>
      </c>
    </row>
    <row r="411" spans="1:9" ht="37.5" customHeight="1">
      <c r="A411" s="42" t="s">
        <v>280</v>
      </c>
      <c r="B411" s="29" t="s">
        <v>484</v>
      </c>
      <c r="C411" s="29"/>
      <c r="D411" s="15"/>
      <c r="E411" s="15"/>
      <c r="F411" s="15"/>
      <c r="G411" s="10">
        <f>G412+G414</f>
        <v>15216.8</v>
      </c>
      <c r="H411" s="10">
        <f>H412+H414</f>
        <v>15464.300000000001</v>
      </c>
      <c r="I411" s="10">
        <f>I412+I414</f>
        <v>13884.3</v>
      </c>
    </row>
    <row r="412" spans="1:9" ht="37.5">
      <c r="A412" s="53" t="s">
        <v>486</v>
      </c>
      <c r="B412" s="29" t="s">
        <v>485</v>
      </c>
      <c r="C412" s="29"/>
      <c r="D412" s="15"/>
      <c r="E412" s="15"/>
      <c r="F412" s="15"/>
      <c r="G412" s="10">
        <f>G413</f>
        <v>11531.4</v>
      </c>
      <c r="H412" s="10">
        <f>H413</f>
        <v>12011.2</v>
      </c>
      <c r="I412" s="10">
        <f>I413</f>
        <v>10215.4</v>
      </c>
    </row>
    <row r="413" spans="1:9" ht="18.75">
      <c r="A413" s="42" t="s">
        <v>193</v>
      </c>
      <c r="B413" s="29" t="s">
        <v>485</v>
      </c>
      <c r="C413" s="15" t="s">
        <v>154</v>
      </c>
      <c r="D413" s="15" t="s">
        <v>145</v>
      </c>
      <c r="E413" s="15" t="s">
        <v>120</v>
      </c>
      <c r="F413" s="15" t="s">
        <v>200</v>
      </c>
      <c r="G413" s="9">
        <v>11531.4</v>
      </c>
      <c r="H413" s="10">
        <v>12011.2</v>
      </c>
      <c r="I413" s="10">
        <v>10215.4</v>
      </c>
    </row>
    <row r="414" spans="1:9" ht="151.5" customHeight="1">
      <c r="A414" s="42" t="s">
        <v>401</v>
      </c>
      <c r="B414" s="29" t="s">
        <v>487</v>
      </c>
      <c r="C414" s="29"/>
      <c r="D414" s="15"/>
      <c r="E414" s="15"/>
      <c r="F414" s="15"/>
      <c r="G414" s="10">
        <f>G415</f>
        <v>3685.4</v>
      </c>
      <c r="H414" s="10">
        <f>H415</f>
        <v>3453.1</v>
      </c>
      <c r="I414" s="10">
        <f>I415</f>
        <v>3668.9</v>
      </c>
    </row>
    <row r="415" spans="1:9" ht="24" customHeight="1">
      <c r="A415" s="42" t="s">
        <v>193</v>
      </c>
      <c r="B415" s="29" t="s">
        <v>487</v>
      </c>
      <c r="C415" s="15" t="s">
        <v>154</v>
      </c>
      <c r="D415" s="15" t="s">
        <v>145</v>
      </c>
      <c r="E415" s="15" t="s">
        <v>120</v>
      </c>
      <c r="F415" s="15" t="s">
        <v>200</v>
      </c>
      <c r="G415" s="9">
        <v>3685.4</v>
      </c>
      <c r="H415" s="10">
        <v>3453.1</v>
      </c>
      <c r="I415" s="10">
        <v>3668.9</v>
      </c>
    </row>
    <row r="416" spans="1:9" ht="37.5">
      <c r="A416" s="42" t="s">
        <v>282</v>
      </c>
      <c r="B416" s="29" t="s">
        <v>281</v>
      </c>
      <c r="C416" s="29"/>
      <c r="D416" s="15"/>
      <c r="E416" s="15"/>
      <c r="F416" s="15"/>
      <c r="G416" s="10">
        <f>G417+G419</f>
        <v>37037.1</v>
      </c>
      <c r="H416" s="10">
        <f>H417+H419</f>
        <v>24990.600000000002</v>
      </c>
      <c r="I416" s="10">
        <f>I417+I419</f>
        <v>27283</v>
      </c>
    </row>
    <row r="417" spans="1:9" ht="38.25" customHeight="1">
      <c r="A417" s="42" t="s">
        <v>489</v>
      </c>
      <c r="B417" s="29" t="s">
        <v>488</v>
      </c>
      <c r="C417" s="29"/>
      <c r="D417" s="15"/>
      <c r="E417" s="15"/>
      <c r="F417" s="15"/>
      <c r="G417" s="10">
        <f>G418</f>
        <v>28337.899999999998</v>
      </c>
      <c r="H417" s="10">
        <f>H418</f>
        <v>17477.9</v>
      </c>
      <c r="I417" s="10">
        <f>I418</f>
        <v>19770.3</v>
      </c>
    </row>
    <row r="418" spans="1:9" ht="18.75">
      <c r="A418" s="42" t="s">
        <v>202</v>
      </c>
      <c r="B418" s="29" t="s">
        <v>488</v>
      </c>
      <c r="C418" s="15" t="s">
        <v>154</v>
      </c>
      <c r="D418" s="15" t="s">
        <v>145</v>
      </c>
      <c r="E418" s="15" t="s">
        <v>124</v>
      </c>
      <c r="F418" s="15" t="s">
        <v>200</v>
      </c>
      <c r="G418" s="10">
        <f>27408.8+929.1</f>
        <v>28337.899999999998</v>
      </c>
      <c r="H418" s="10">
        <v>17477.9</v>
      </c>
      <c r="I418" s="10">
        <v>19770.3</v>
      </c>
    </row>
    <row r="419" spans="1:9" ht="83.25" customHeight="1">
      <c r="A419" s="53" t="s">
        <v>560</v>
      </c>
      <c r="B419" s="29" t="s">
        <v>561</v>
      </c>
      <c r="C419" s="15"/>
      <c r="D419" s="15"/>
      <c r="E419" s="15"/>
      <c r="F419" s="15"/>
      <c r="G419" s="10">
        <f>G420</f>
        <v>8699.2</v>
      </c>
      <c r="H419" s="10">
        <f>H420</f>
        <v>7512.7</v>
      </c>
      <c r="I419" s="10">
        <f>I420</f>
        <v>7512.7</v>
      </c>
    </row>
    <row r="420" spans="1:9" ht="18.75">
      <c r="A420" s="42" t="s">
        <v>202</v>
      </c>
      <c r="B420" s="29" t="s">
        <v>561</v>
      </c>
      <c r="C420" s="15" t="s">
        <v>154</v>
      </c>
      <c r="D420" s="15" t="s">
        <v>145</v>
      </c>
      <c r="E420" s="15" t="s">
        <v>124</v>
      </c>
      <c r="F420" s="15" t="s">
        <v>200</v>
      </c>
      <c r="G420" s="10">
        <v>8699.2</v>
      </c>
      <c r="H420" s="10">
        <v>7512.7</v>
      </c>
      <c r="I420" s="10">
        <v>7512.7</v>
      </c>
    </row>
    <row r="421" spans="1:9" ht="75">
      <c r="A421" s="42" t="s">
        <v>491</v>
      </c>
      <c r="B421" s="29" t="s">
        <v>279</v>
      </c>
      <c r="C421" s="29"/>
      <c r="D421" s="15"/>
      <c r="E421" s="15"/>
      <c r="F421" s="15"/>
      <c r="G421" s="10">
        <f>G422</f>
        <v>219.9</v>
      </c>
      <c r="H421" s="10">
        <f>H422</f>
        <v>219.9</v>
      </c>
      <c r="I421" s="10">
        <f>I422</f>
        <v>219.9</v>
      </c>
    </row>
    <row r="422" spans="1:9" ht="37.5">
      <c r="A422" s="42" t="s">
        <v>26</v>
      </c>
      <c r="B422" s="29" t="s">
        <v>490</v>
      </c>
      <c r="C422" s="29"/>
      <c r="D422" s="15"/>
      <c r="E422" s="15"/>
      <c r="F422" s="15"/>
      <c r="G422" s="10">
        <f>G423+G424</f>
        <v>219.9</v>
      </c>
      <c r="H422" s="10">
        <f>H423+H424</f>
        <v>219.9</v>
      </c>
      <c r="I422" s="10">
        <f>I423+I424</f>
        <v>219.9</v>
      </c>
    </row>
    <row r="423" spans="1:9" ht="37.5">
      <c r="A423" s="42" t="s">
        <v>173</v>
      </c>
      <c r="B423" s="29" t="s">
        <v>490</v>
      </c>
      <c r="C423" s="15" t="s">
        <v>154</v>
      </c>
      <c r="D423" s="15" t="s">
        <v>120</v>
      </c>
      <c r="E423" s="15" t="s">
        <v>136</v>
      </c>
      <c r="F423" s="15" t="s">
        <v>174</v>
      </c>
      <c r="G423" s="10">
        <v>154</v>
      </c>
      <c r="H423" s="10">
        <v>154</v>
      </c>
      <c r="I423" s="10">
        <v>154</v>
      </c>
    </row>
    <row r="424" spans="1:9" ht="37.5">
      <c r="A424" s="42" t="s">
        <v>92</v>
      </c>
      <c r="B424" s="29" t="s">
        <v>490</v>
      </c>
      <c r="C424" s="15" t="s">
        <v>154</v>
      </c>
      <c r="D424" s="15" t="s">
        <v>120</v>
      </c>
      <c r="E424" s="15" t="s">
        <v>136</v>
      </c>
      <c r="F424" s="15" t="s">
        <v>177</v>
      </c>
      <c r="G424" s="10">
        <v>65.9</v>
      </c>
      <c r="H424" s="10">
        <v>65.9</v>
      </c>
      <c r="I424" s="10">
        <v>65.9</v>
      </c>
    </row>
    <row r="425" spans="1:9" ht="56.25">
      <c r="A425" s="42" t="s">
        <v>415</v>
      </c>
      <c r="B425" s="29" t="s">
        <v>67</v>
      </c>
      <c r="C425" s="29"/>
      <c r="D425" s="15"/>
      <c r="E425" s="15"/>
      <c r="F425" s="15"/>
      <c r="G425" s="10">
        <f>G426+G429</f>
        <v>8208.900000000001</v>
      </c>
      <c r="H425" s="10">
        <f>H426+H429</f>
        <v>7926.3</v>
      </c>
      <c r="I425" s="10">
        <f>I426+I429</f>
        <v>7926.3</v>
      </c>
    </row>
    <row r="426" spans="1:9" ht="39.75" customHeight="1">
      <c r="A426" s="42" t="s">
        <v>188</v>
      </c>
      <c r="B426" s="29" t="s">
        <v>492</v>
      </c>
      <c r="C426" s="29"/>
      <c r="D426" s="15"/>
      <c r="E426" s="15"/>
      <c r="F426" s="15"/>
      <c r="G426" s="10">
        <f>G427+G428</f>
        <v>6495.700000000001</v>
      </c>
      <c r="H426" s="10">
        <f>H427+H428</f>
        <v>6449.1</v>
      </c>
      <c r="I426" s="10">
        <f>I427+I428</f>
        <v>6449.1</v>
      </c>
    </row>
    <row r="427" spans="1:9" ht="37.5">
      <c r="A427" s="42" t="s">
        <v>173</v>
      </c>
      <c r="B427" s="29" t="s">
        <v>492</v>
      </c>
      <c r="C427" s="15" t="s">
        <v>154</v>
      </c>
      <c r="D427" s="15" t="s">
        <v>120</v>
      </c>
      <c r="E427" s="15" t="s">
        <v>136</v>
      </c>
      <c r="F427" s="15" t="s">
        <v>174</v>
      </c>
      <c r="G427" s="9">
        <v>5462.1</v>
      </c>
      <c r="H427" s="9">
        <v>5415.5</v>
      </c>
      <c r="I427" s="9">
        <v>5415.5</v>
      </c>
    </row>
    <row r="428" spans="1:9" ht="37.5">
      <c r="A428" s="42" t="s">
        <v>92</v>
      </c>
      <c r="B428" s="29" t="s">
        <v>492</v>
      </c>
      <c r="C428" s="15" t="s">
        <v>154</v>
      </c>
      <c r="D428" s="15" t="s">
        <v>120</v>
      </c>
      <c r="E428" s="15" t="s">
        <v>136</v>
      </c>
      <c r="F428" s="15" t="s">
        <v>177</v>
      </c>
      <c r="G428" s="9">
        <v>1033.6</v>
      </c>
      <c r="H428" s="9">
        <v>1033.6</v>
      </c>
      <c r="I428" s="9">
        <v>1033.6</v>
      </c>
    </row>
    <row r="429" spans="1:9" ht="56.25">
      <c r="A429" s="53" t="s">
        <v>455</v>
      </c>
      <c r="B429" s="29" t="s">
        <v>574</v>
      </c>
      <c r="C429" s="15"/>
      <c r="D429" s="15"/>
      <c r="E429" s="15"/>
      <c r="F429" s="15"/>
      <c r="G429" s="9">
        <f>G430</f>
        <v>1713.2</v>
      </c>
      <c r="H429" s="9">
        <f>H430</f>
        <v>1477.2</v>
      </c>
      <c r="I429" s="9">
        <f>I430</f>
        <v>1477.2</v>
      </c>
    </row>
    <row r="430" spans="1:9" ht="37.5">
      <c r="A430" s="42" t="s">
        <v>173</v>
      </c>
      <c r="B430" s="29" t="s">
        <v>574</v>
      </c>
      <c r="C430" s="15" t="s">
        <v>154</v>
      </c>
      <c r="D430" s="15" t="s">
        <v>120</v>
      </c>
      <c r="E430" s="15" t="s">
        <v>136</v>
      </c>
      <c r="F430" s="15" t="s">
        <v>174</v>
      </c>
      <c r="G430" s="9">
        <v>1713.2</v>
      </c>
      <c r="H430" s="10">
        <v>1477.2</v>
      </c>
      <c r="I430" s="10">
        <v>1477.2</v>
      </c>
    </row>
    <row r="431" spans="1:9" ht="56.25" customHeight="1">
      <c r="A431" s="42" t="s">
        <v>573</v>
      </c>
      <c r="B431" s="29" t="s">
        <v>278</v>
      </c>
      <c r="C431" s="15"/>
      <c r="D431" s="15"/>
      <c r="E431" s="15"/>
      <c r="F431" s="15"/>
      <c r="G431" s="10">
        <f>G432+G436+G439</f>
        <v>17527.4</v>
      </c>
      <c r="H431" s="10">
        <f>H432+H436+H439</f>
        <v>15834.8</v>
      </c>
      <c r="I431" s="10">
        <f>I432+I436+I439</f>
        <v>15834.8</v>
      </c>
    </row>
    <row r="432" spans="1:9" ht="18.75">
      <c r="A432" s="50" t="s">
        <v>347</v>
      </c>
      <c r="B432" s="29" t="s">
        <v>493</v>
      </c>
      <c r="C432" s="15"/>
      <c r="D432" s="15"/>
      <c r="E432" s="15"/>
      <c r="F432" s="15"/>
      <c r="G432" s="10">
        <f>G433+G434+G435</f>
        <v>12681.300000000001</v>
      </c>
      <c r="H432" s="10">
        <f>H433+H434+H435</f>
        <v>11672.6</v>
      </c>
      <c r="I432" s="10">
        <f>I433+I434+I435</f>
        <v>11672.6</v>
      </c>
    </row>
    <row r="433" spans="1:9" ht="18.75">
      <c r="A433" s="42" t="s">
        <v>675</v>
      </c>
      <c r="B433" s="29" t="s">
        <v>493</v>
      </c>
      <c r="C433" s="15" t="s">
        <v>318</v>
      </c>
      <c r="D433" s="15" t="s">
        <v>120</v>
      </c>
      <c r="E433" s="15" t="s">
        <v>157</v>
      </c>
      <c r="F433" s="15" t="s">
        <v>152</v>
      </c>
      <c r="G433" s="10">
        <f>11063.2-18</f>
        <v>11045.2</v>
      </c>
      <c r="H433" s="10">
        <v>10945</v>
      </c>
      <c r="I433" s="10">
        <v>10945</v>
      </c>
    </row>
    <row r="434" spans="1:9" ht="37.5">
      <c r="A434" s="42" t="s">
        <v>92</v>
      </c>
      <c r="B434" s="29" t="s">
        <v>493</v>
      </c>
      <c r="C434" s="15" t="s">
        <v>318</v>
      </c>
      <c r="D434" s="15" t="s">
        <v>120</v>
      </c>
      <c r="E434" s="15" t="s">
        <v>157</v>
      </c>
      <c r="F434" s="15" t="s">
        <v>177</v>
      </c>
      <c r="G434" s="10">
        <f>1616.1+18.9</f>
        <v>1635</v>
      </c>
      <c r="H434" s="78">
        <v>726.6</v>
      </c>
      <c r="I434" s="78">
        <v>726.6</v>
      </c>
    </row>
    <row r="435" spans="1:9" ht="24" customHeight="1">
      <c r="A435" s="42" t="s">
        <v>175</v>
      </c>
      <c r="B435" s="29" t="s">
        <v>493</v>
      </c>
      <c r="C435" s="15" t="s">
        <v>318</v>
      </c>
      <c r="D435" s="15" t="s">
        <v>120</v>
      </c>
      <c r="E435" s="15" t="s">
        <v>157</v>
      </c>
      <c r="F435" s="15" t="s">
        <v>176</v>
      </c>
      <c r="G435" s="10">
        <f>2-0.9</f>
        <v>1.1</v>
      </c>
      <c r="H435" s="10">
        <v>1</v>
      </c>
      <c r="I435" s="10">
        <v>1</v>
      </c>
    </row>
    <row r="436" spans="1:9" ht="42" customHeight="1">
      <c r="A436" s="42" t="s">
        <v>384</v>
      </c>
      <c r="B436" s="29" t="s">
        <v>494</v>
      </c>
      <c r="C436" s="15"/>
      <c r="D436" s="15"/>
      <c r="E436" s="15"/>
      <c r="F436" s="15"/>
      <c r="G436" s="10">
        <f>G437+G438</f>
        <v>2073.7</v>
      </c>
      <c r="H436" s="10">
        <f>H437+H438</f>
        <v>2073.7</v>
      </c>
      <c r="I436" s="10">
        <f>I437+I438</f>
        <v>2073.7</v>
      </c>
    </row>
    <row r="437" spans="1:9" ht="18.75">
      <c r="A437" s="42" t="s">
        <v>675</v>
      </c>
      <c r="B437" s="29" t="s">
        <v>494</v>
      </c>
      <c r="C437" s="15" t="s">
        <v>318</v>
      </c>
      <c r="D437" s="15" t="s">
        <v>120</v>
      </c>
      <c r="E437" s="15" t="s">
        <v>157</v>
      </c>
      <c r="F437" s="15" t="s">
        <v>152</v>
      </c>
      <c r="G437" s="10">
        <f>1998.8-10.2</f>
        <v>1988.6</v>
      </c>
      <c r="H437" s="10">
        <v>1998.8</v>
      </c>
      <c r="I437" s="10">
        <v>1998.8</v>
      </c>
    </row>
    <row r="438" spans="1:9" ht="37.5">
      <c r="A438" s="42" t="s">
        <v>92</v>
      </c>
      <c r="B438" s="29" t="s">
        <v>494</v>
      </c>
      <c r="C438" s="15" t="s">
        <v>318</v>
      </c>
      <c r="D438" s="15" t="s">
        <v>120</v>
      </c>
      <c r="E438" s="15" t="s">
        <v>157</v>
      </c>
      <c r="F438" s="15" t="s">
        <v>177</v>
      </c>
      <c r="G438" s="10">
        <f>74.9+10.2</f>
        <v>85.10000000000001</v>
      </c>
      <c r="H438" s="10">
        <v>74.9</v>
      </c>
      <c r="I438" s="10">
        <v>74.9</v>
      </c>
    </row>
    <row r="439" spans="1:9" ht="56.25">
      <c r="A439" s="53" t="s">
        <v>455</v>
      </c>
      <c r="B439" s="29" t="s">
        <v>600</v>
      </c>
      <c r="C439" s="15"/>
      <c r="D439" s="15"/>
      <c r="E439" s="15"/>
      <c r="F439" s="15"/>
      <c r="G439" s="10">
        <f>G440</f>
        <v>2772.4</v>
      </c>
      <c r="H439" s="10">
        <f>H440</f>
        <v>2088.5</v>
      </c>
      <c r="I439" s="10">
        <f>I440</f>
        <v>2088.5</v>
      </c>
    </row>
    <row r="440" spans="1:9" ht="18.75">
      <c r="A440" s="42" t="s">
        <v>675</v>
      </c>
      <c r="B440" s="29" t="s">
        <v>600</v>
      </c>
      <c r="C440" s="15" t="s">
        <v>318</v>
      </c>
      <c r="D440" s="15" t="s">
        <v>120</v>
      </c>
      <c r="E440" s="15" t="s">
        <v>157</v>
      </c>
      <c r="F440" s="15" t="s">
        <v>152</v>
      </c>
      <c r="G440" s="10">
        <v>2772.4</v>
      </c>
      <c r="H440" s="10">
        <v>2088.5</v>
      </c>
      <c r="I440" s="10">
        <v>2088.5</v>
      </c>
    </row>
    <row r="441" spans="1:9" ht="56.25">
      <c r="A441" s="8" t="s">
        <v>701</v>
      </c>
      <c r="B441" s="29" t="s">
        <v>696</v>
      </c>
      <c r="C441" s="15"/>
      <c r="D441" s="15"/>
      <c r="E441" s="15"/>
      <c r="F441" s="15"/>
      <c r="G441" s="10">
        <f>G442</f>
        <v>1489.6999999999998</v>
      </c>
      <c r="H441" s="10">
        <f>H442</f>
        <v>0</v>
      </c>
      <c r="I441" s="10"/>
    </row>
    <row r="442" spans="1:9" ht="187.5">
      <c r="A442" s="129" t="s">
        <v>698</v>
      </c>
      <c r="B442" s="35" t="s">
        <v>699</v>
      </c>
      <c r="C442" s="15"/>
      <c r="D442" s="15"/>
      <c r="E442" s="15"/>
      <c r="F442" s="15"/>
      <c r="G442" s="10">
        <f>G443+G444+G445+G446+G447+G448</f>
        <v>1489.6999999999998</v>
      </c>
      <c r="H442" s="10">
        <f>H443+H444+H445+H446+H447+H448</f>
        <v>0</v>
      </c>
      <c r="I442" s="10">
        <f>I443+I444+I445+I446+I447+I448</f>
        <v>0</v>
      </c>
    </row>
    <row r="443" spans="1:9" ht="37.5">
      <c r="A443" s="42" t="s">
        <v>173</v>
      </c>
      <c r="B443" s="35" t="s">
        <v>699</v>
      </c>
      <c r="C443" s="15" t="s">
        <v>154</v>
      </c>
      <c r="D443" s="15" t="s">
        <v>120</v>
      </c>
      <c r="E443" s="15" t="s">
        <v>136</v>
      </c>
      <c r="F443" s="15" t="s">
        <v>174</v>
      </c>
      <c r="G443" s="10">
        <v>299.4</v>
      </c>
      <c r="H443" s="10"/>
      <c r="I443" s="10"/>
    </row>
    <row r="444" spans="1:9" ht="37.5">
      <c r="A444" s="42" t="s">
        <v>173</v>
      </c>
      <c r="B444" s="35" t="s">
        <v>699</v>
      </c>
      <c r="C444" s="15" t="s">
        <v>336</v>
      </c>
      <c r="D444" s="15" t="s">
        <v>133</v>
      </c>
      <c r="E444" s="15" t="s">
        <v>121</v>
      </c>
      <c r="F444" s="15" t="s">
        <v>174</v>
      </c>
      <c r="G444" s="10">
        <v>74.4</v>
      </c>
      <c r="H444" s="10"/>
      <c r="I444" s="10"/>
    </row>
    <row r="445" spans="1:9" ht="37.5">
      <c r="A445" s="42" t="s">
        <v>173</v>
      </c>
      <c r="B445" s="35" t="s">
        <v>699</v>
      </c>
      <c r="C445" s="15" t="s">
        <v>337</v>
      </c>
      <c r="D445" s="15" t="s">
        <v>129</v>
      </c>
      <c r="E445" s="15" t="s">
        <v>125</v>
      </c>
      <c r="F445" s="15" t="s">
        <v>174</v>
      </c>
      <c r="G445" s="10">
        <v>117.1</v>
      </c>
      <c r="H445" s="10"/>
      <c r="I445" s="10"/>
    </row>
    <row r="446" spans="1:9" ht="37.5">
      <c r="A446" s="42" t="s">
        <v>173</v>
      </c>
      <c r="B446" s="35" t="s">
        <v>699</v>
      </c>
      <c r="C446" s="15" t="s">
        <v>318</v>
      </c>
      <c r="D446" s="15" t="s">
        <v>120</v>
      </c>
      <c r="E446" s="15" t="s">
        <v>121</v>
      </c>
      <c r="F446" s="15" t="s">
        <v>174</v>
      </c>
      <c r="G446" s="10">
        <v>803.9</v>
      </c>
      <c r="H446" s="10"/>
      <c r="I446" s="10"/>
    </row>
    <row r="447" spans="1:9" ht="37.5">
      <c r="A447" s="42" t="s">
        <v>173</v>
      </c>
      <c r="B447" s="35" t="s">
        <v>699</v>
      </c>
      <c r="C447" s="15" t="s">
        <v>308</v>
      </c>
      <c r="D447" s="15" t="s">
        <v>120</v>
      </c>
      <c r="E447" s="15" t="s">
        <v>124</v>
      </c>
      <c r="F447" s="15" t="s">
        <v>174</v>
      </c>
      <c r="G447" s="10">
        <v>151.1</v>
      </c>
      <c r="H447" s="10"/>
      <c r="I447" s="10"/>
    </row>
    <row r="448" spans="1:9" ht="37.5">
      <c r="A448" s="42" t="s">
        <v>173</v>
      </c>
      <c r="B448" s="35" t="s">
        <v>699</v>
      </c>
      <c r="C448" s="15" t="s">
        <v>308</v>
      </c>
      <c r="D448" s="15" t="s">
        <v>120</v>
      </c>
      <c r="E448" s="15" t="s">
        <v>123</v>
      </c>
      <c r="F448" s="15" t="s">
        <v>174</v>
      </c>
      <c r="G448" s="10">
        <v>43.8</v>
      </c>
      <c r="H448" s="10"/>
      <c r="I448" s="10"/>
    </row>
    <row r="449" spans="1:9" ht="56.25">
      <c r="A449" s="43" t="s">
        <v>510</v>
      </c>
      <c r="B449" s="130" t="s">
        <v>275</v>
      </c>
      <c r="C449" s="12"/>
      <c r="D449" s="12"/>
      <c r="E449" s="12"/>
      <c r="F449" s="12"/>
      <c r="G449" s="13">
        <f>G450+G453</f>
        <v>180.8</v>
      </c>
      <c r="H449" s="13">
        <f>H450+H453</f>
        <v>902</v>
      </c>
      <c r="I449" s="13">
        <f>I450+I453</f>
        <v>902</v>
      </c>
    </row>
    <row r="450" spans="1:9" ht="37.5">
      <c r="A450" s="42" t="s">
        <v>565</v>
      </c>
      <c r="B450" s="29" t="s">
        <v>27</v>
      </c>
      <c r="C450" s="15"/>
      <c r="D450" s="15"/>
      <c r="E450" s="15"/>
      <c r="F450" s="15"/>
      <c r="G450" s="10">
        <f aca="true" t="shared" si="20" ref="G450:I451">G451</f>
        <v>0</v>
      </c>
      <c r="H450" s="10">
        <f t="shared" si="20"/>
        <v>500</v>
      </c>
      <c r="I450" s="10">
        <f t="shared" si="20"/>
        <v>500</v>
      </c>
    </row>
    <row r="451" spans="1:9" ht="27" customHeight="1">
      <c r="A451" s="42" t="s">
        <v>227</v>
      </c>
      <c r="B451" s="29" t="s">
        <v>28</v>
      </c>
      <c r="C451" s="15"/>
      <c r="D451" s="15"/>
      <c r="E451" s="15"/>
      <c r="F451" s="15"/>
      <c r="G451" s="10">
        <f t="shared" si="20"/>
        <v>0</v>
      </c>
      <c r="H451" s="10">
        <f t="shared" si="20"/>
        <v>500</v>
      </c>
      <c r="I451" s="10">
        <f t="shared" si="20"/>
        <v>500</v>
      </c>
    </row>
    <row r="452" spans="1:9" ht="18.75">
      <c r="A452" s="42" t="s">
        <v>353</v>
      </c>
      <c r="B452" s="29" t="s">
        <v>28</v>
      </c>
      <c r="C452" s="15" t="s">
        <v>318</v>
      </c>
      <c r="D452" s="15" t="s">
        <v>128</v>
      </c>
      <c r="E452" s="15" t="s">
        <v>120</v>
      </c>
      <c r="F452" s="15" t="s">
        <v>183</v>
      </c>
      <c r="G452" s="10">
        <v>0</v>
      </c>
      <c r="H452" s="10">
        <v>500</v>
      </c>
      <c r="I452" s="10">
        <v>500</v>
      </c>
    </row>
    <row r="453" spans="1:9" ht="38.25" customHeight="1">
      <c r="A453" s="42" t="s">
        <v>566</v>
      </c>
      <c r="B453" s="29" t="s">
        <v>309</v>
      </c>
      <c r="C453" s="15"/>
      <c r="D453" s="15"/>
      <c r="E453" s="15"/>
      <c r="F453" s="15"/>
      <c r="G453" s="10">
        <f>G454</f>
        <v>180.8</v>
      </c>
      <c r="H453" s="10">
        <f>H454</f>
        <v>402</v>
      </c>
      <c r="I453" s="10">
        <f>I454</f>
        <v>402</v>
      </c>
    </row>
    <row r="454" spans="1:9" ht="25.5" customHeight="1">
      <c r="A454" s="42" t="s">
        <v>227</v>
      </c>
      <c r="B454" s="29" t="s">
        <v>310</v>
      </c>
      <c r="C454" s="15"/>
      <c r="D454" s="15"/>
      <c r="E454" s="15"/>
      <c r="F454" s="15"/>
      <c r="G454" s="10">
        <f>G455+G458+G457+G456</f>
        <v>180.8</v>
      </c>
      <c r="H454" s="10">
        <f>H455+H458+H457+H456</f>
        <v>402</v>
      </c>
      <c r="I454" s="10">
        <f>I455+I458+I457+I456</f>
        <v>402</v>
      </c>
    </row>
    <row r="455" spans="1:9" ht="37.5">
      <c r="A455" s="42" t="s">
        <v>92</v>
      </c>
      <c r="B455" s="29" t="s">
        <v>310</v>
      </c>
      <c r="C455" s="15" t="s">
        <v>318</v>
      </c>
      <c r="D455" s="15" t="s">
        <v>125</v>
      </c>
      <c r="E455" s="15" t="s">
        <v>125</v>
      </c>
      <c r="F455" s="15" t="s">
        <v>177</v>
      </c>
      <c r="G455" s="10">
        <v>0</v>
      </c>
      <c r="H455" s="10">
        <v>120</v>
      </c>
      <c r="I455" s="10">
        <v>120</v>
      </c>
    </row>
    <row r="456" spans="1:9" ht="37.5">
      <c r="A456" s="42" t="s">
        <v>220</v>
      </c>
      <c r="B456" s="29" t="s">
        <v>310</v>
      </c>
      <c r="C456" s="15" t="s">
        <v>318</v>
      </c>
      <c r="D456" s="15" t="s">
        <v>125</v>
      </c>
      <c r="E456" s="15" t="s">
        <v>125</v>
      </c>
      <c r="F456" s="15" t="s">
        <v>219</v>
      </c>
      <c r="G456" s="10">
        <f>8+144</f>
        <v>152</v>
      </c>
      <c r="H456" s="10">
        <v>144</v>
      </c>
      <c r="I456" s="10">
        <v>144</v>
      </c>
    </row>
    <row r="457" spans="1:9" ht="22.5" customHeight="1">
      <c r="A457" s="42" t="s">
        <v>313</v>
      </c>
      <c r="B457" s="29" t="s">
        <v>310</v>
      </c>
      <c r="C457" s="15" t="s">
        <v>318</v>
      </c>
      <c r="D457" s="15" t="s">
        <v>125</v>
      </c>
      <c r="E457" s="15" t="s">
        <v>125</v>
      </c>
      <c r="F457" s="15" t="s">
        <v>312</v>
      </c>
      <c r="G457" s="10">
        <f>102.2-94.2</f>
        <v>8</v>
      </c>
      <c r="H457" s="10">
        <v>108</v>
      </c>
      <c r="I457" s="10">
        <v>108</v>
      </c>
    </row>
    <row r="458" spans="1:9" ht="27" customHeight="1">
      <c r="A458" s="42" t="s">
        <v>184</v>
      </c>
      <c r="B458" s="29" t="s">
        <v>310</v>
      </c>
      <c r="C458" s="15" t="s">
        <v>318</v>
      </c>
      <c r="D458" s="15" t="s">
        <v>125</v>
      </c>
      <c r="E458" s="15" t="s">
        <v>125</v>
      </c>
      <c r="F458" s="15" t="s">
        <v>180</v>
      </c>
      <c r="G458" s="10">
        <f>35.8-15</f>
        <v>20.799999999999997</v>
      </c>
      <c r="H458" s="10">
        <v>30</v>
      </c>
      <c r="I458" s="10">
        <v>30</v>
      </c>
    </row>
    <row r="459" spans="1:9" ht="63" customHeight="1">
      <c r="A459" s="43" t="s">
        <v>580</v>
      </c>
      <c r="B459" s="130" t="s">
        <v>417</v>
      </c>
      <c r="C459" s="12"/>
      <c r="D459" s="12"/>
      <c r="E459" s="12"/>
      <c r="F459" s="12"/>
      <c r="G459" s="13">
        <f>G460</f>
        <v>1760.7</v>
      </c>
      <c r="H459" s="13">
        <f>H460</f>
        <v>1272.6</v>
      </c>
      <c r="I459" s="13">
        <f>I460</f>
        <v>1272.6</v>
      </c>
    </row>
    <row r="460" spans="1:17" ht="42" customHeight="1">
      <c r="A460" s="45" t="s">
        <v>523</v>
      </c>
      <c r="B460" s="29" t="s">
        <v>419</v>
      </c>
      <c r="C460" s="12"/>
      <c r="D460" s="12"/>
      <c r="E460" s="12"/>
      <c r="F460" s="12"/>
      <c r="G460" s="10">
        <f>G461+G463</f>
        <v>1760.7</v>
      </c>
      <c r="H460" s="10">
        <f>H461+H463</f>
        <v>1272.6</v>
      </c>
      <c r="I460" s="10">
        <f>I461+I463</f>
        <v>1272.6</v>
      </c>
      <c r="J460" s="153"/>
      <c r="K460" s="154"/>
      <c r="L460" s="154"/>
      <c r="M460" s="154"/>
      <c r="N460" s="154"/>
      <c r="O460" s="154"/>
      <c r="P460" s="154"/>
      <c r="Q460" s="154"/>
    </row>
    <row r="461" spans="1:9" ht="38.25" customHeight="1">
      <c r="A461" s="42" t="s">
        <v>500</v>
      </c>
      <c r="B461" s="29" t="s">
        <v>499</v>
      </c>
      <c r="C461" s="12"/>
      <c r="D461" s="12"/>
      <c r="E461" s="12"/>
      <c r="F461" s="12"/>
      <c r="G461" s="10">
        <f>G462</f>
        <v>0</v>
      </c>
      <c r="H461" s="10">
        <f>H462</f>
        <v>702.6</v>
      </c>
      <c r="I461" s="10">
        <f>I462</f>
        <v>702.6</v>
      </c>
    </row>
    <row r="462" spans="1:9" ht="37.5">
      <c r="A462" s="42" t="s">
        <v>92</v>
      </c>
      <c r="B462" s="29" t="s">
        <v>499</v>
      </c>
      <c r="C462" s="15" t="s">
        <v>318</v>
      </c>
      <c r="D462" s="15" t="s">
        <v>128</v>
      </c>
      <c r="E462" s="15" t="s">
        <v>123</v>
      </c>
      <c r="F462" s="15" t="s">
        <v>177</v>
      </c>
      <c r="G462" s="10">
        <v>0</v>
      </c>
      <c r="H462" s="10">
        <v>702.6</v>
      </c>
      <c r="I462" s="10">
        <v>702.6</v>
      </c>
    </row>
    <row r="463" spans="1:9" ht="37.5">
      <c r="A463" s="42" t="s">
        <v>418</v>
      </c>
      <c r="B463" s="29" t="s">
        <v>420</v>
      </c>
      <c r="C463" s="15"/>
      <c r="D463" s="15"/>
      <c r="E463" s="15"/>
      <c r="F463" s="15"/>
      <c r="G463" s="10">
        <f>G464</f>
        <v>1760.7</v>
      </c>
      <c r="H463" s="10">
        <f>H464</f>
        <v>570</v>
      </c>
      <c r="I463" s="10">
        <f>I464</f>
        <v>570</v>
      </c>
    </row>
    <row r="464" spans="1:9" ht="37.5">
      <c r="A464" s="42" t="s">
        <v>92</v>
      </c>
      <c r="B464" s="29" t="s">
        <v>420</v>
      </c>
      <c r="C464" s="15" t="s">
        <v>318</v>
      </c>
      <c r="D464" s="15" t="s">
        <v>128</v>
      </c>
      <c r="E464" s="15" t="s">
        <v>123</v>
      </c>
      <c r="F464" s="15" t="s">
        <v>177</v>
      </c>
      <c r="G464" s="10">
        <v>1760.7</v>
      </c>
      <c r="H464" s="10">
        <v>570</v>
      </c>
      <c r="I464" s="10">
        <v>570</v>
      </c>
    </row>
    <row r="465" spans="1:9" ht="62.25" customHeight="1">
      <c r="A465" s="43" t="s">
        <v>550</v>
      </c>
      <c r="B465" s="130" t="s">
        <v>548</v>
      </c>
      <c r="C465" s="12"/>
      <c r="D465" s="12"/>
      <c r="E465" s="12"/>
      <c r="F465" s="12"/>
      <c r="G465" s="13">
        <f aca="true" t="shared" si="21" ref="G465:I467">G466</f>
        <v>409.5</v>
      </c>
      <c r="H465" s="13">
        <f t="shared" si="21"/>
        <v>301.5</v>
      </c>
      <c r="I465" s="13">
        <f t="shared" si="21"/>
        <v>301.5</v>
      </c>
    </row>
    <row r="466" spans="1:9" ht="18.75">
      <c r="A466" s="42" t="s">
        <v>549</v>
      </c>
      <c r="B466" s="29" t="s">
        <v>551</v>
      </c>
      <c r="C466" s="15"/>
      <c r="D466" s="15"/>
      <c r="E466" s="15"/>
      <c r="F466" s="15"/>
      <c r="G466" s="10">
        <f>G467</f>
        <v>409.5</v>
      </c>
      <c r="H466" s="10">
        <f t="shared" si="21"/>
        <v>301.5</v>
      </c>
      <c r="I466" s="10">
        <f t="shared" si="21"/>
        <v>301.5</v>
      </c>
    </row>
    <row r="467" spans="1:9" ht="37.5">
      <c r="A467" s="42" t="s">
        <v>557</v>
      </c>
      <c r="B467" s="29" t="s">
        <v>555</v>
      </c>
      <c r="C467" s="15"/>
      <c r="D467" s="15"/>
      <c r="E467" s="15"/>
      <c r="F467" s="15"/>
      <c r="G467" s="10">
        <f>G468</f>
        <v>409.5</v>
      </c>
      <c r="H467" s="10">
        <f t="shared" si="21"/>
        <v>301.5</v>
      </c>
      <c r="I467" s="10">
        <f t="shared" si="21"/>
        <v>301.5</v>
      </c>
    </row>
    <row r="468" spans="1:9" ht="38.25" customHeight="1">
      <c r="A468" s="42" t="s">
        <v>91</v>
      </c>
      <c r="B468" s="29" t="s">
        <v>555</v>
      </c>
      <c r="C468" s="15" t="s">
        <v>318</v>
      </c>
      <c r="D468" s="15" t="s">
        <v>126</v>
      </c>
      <c r="E468" s="15" t="s">
        <v>136</v>
      </c>
      <c r="F468" s="15" t="s">
        <v>187</v>
      </c>
      <c r="G468" s="10">
        <v>409.5</v>
      </c>
      <c r="H468" s="10">
        <v>301.5</v>
      </c>
      <c r="I468" s="10">
        <v>301.5</v>
      </c>
    </row>
    <row r="469" spans="1:9" ht="38.25" customHeight="1">
      <c r="A469" s="60" t="s">
        <v>588</v>
      </c>
      <c r="B469" s="57" t="s">
        <v>581</v>
      </c>
      <c r="C469" s="12"/>
      <c r="D469" s="12"/>
      <c r="E469" s="12"/>
      <c r="F469" s="12"/>
      <c r="G469" s="13">
        <f>G470</f>
        <v>5058.8</v>
      </c>
      <c r="H469" s="13">
        <f>H470</f>
        <v>0</v>
      </c>
      <c r="I469" s="13">
        <f>I470</f>
        <v>0</v>
      </c>
    </row>
    <row r="470" spans="1:9" ht="38.25" customHeight="1">
      <c r="A470" s="61" t="s">
        <v>589</v>
      </c>
      <c r="B470" s="41" t="s">
        <v>582</v>
      </c>
      <c r="C470" s="15"/>
      <c r="D470" s="15"/>
      <c r="E470" s="15"/>
      <c r="F470" s="15"/>
      <c r="G470" s="10">
        <f>G474+G471</f>
        <v>5058.8</v>
      </c>
      <c r="H470" s="10">
        <f>H474+H471</f>
        <v>0</v>
      </c>
      <c r="I470" s="10">
        <f>I474+I471</f>
        <v>0</v>
      </c>
    </row>
    <row r="471" spans="1:9" ht="27.75" customHeight="1">
      <c r="A471" s="61" t="s">
        <v>659</v>
      </c>
      <c r="B471" s="15" t="s">
        <v>658</v>
      </c>
      <c r="C471" s="29"/>
      <c r="D471" s="15"/>
      <c r="E471" s="15"/>
      <c r="F471" s="15"/>
      <c r="G471" s="10">
        <f>G472+G473</f>
        <v>115.8</v>
      </c>
      <c r="H471" s="10">
        <f>H472+H473</f>
        <v>0</v>
      </c>
      <c r="I471" s="10">
        <f>I472+I473</f>
        <v>0</v>
      </c>
    </row>
    <row r="472" spans="1:9" ht="40.5" customHeight="1">
      <c r="A472" s="42" t="s">
        <v>92</v>
      </c>
      <c r="B472" s="15" t="s">
        <v>658</v>
      </c>
      <c r="C472" s="29">
        <v>546</v>
      </c>
      <c r="D472" s="15" t="s">
        <v>120</v>
      </c>
      <c r="E472" s="15" t="s">
        <v>157</v>
      </c>
      <c r="F472" s="15" t="s">
        <v>177</v>
      </c>
      <c r="G472" s="10">
        <v>10</v>
      </c>
      <c r="H472" s="10">
        <v>0</v>
      </c>
      <c r="I472" s="10">
        <v>0</v>
      </c>
    </row>
    <row r="473" spans="1:9" ht="21" customHeight="1">
      <c r="A473" s="42" t="s">
        <v>353</v>
      </c>
      <c r="B473" s="15" t="s">
        <v>658</v>
      </c>
      <c r="C473" s="29">
        <v>546</v>
      </c>
      <c r="D473" s="15" t="s">
        <v>120</v>
      </c>
      <c r="E473" s="15" t="s">
        <v>157</v>
      </c>
      <c r="F473" s="15" t="s">
        <v>183</v>
      </c>
      <c r="G473" s="10">
        <v>105.8</v>
      </c>
      <c r="H473" s="10">
        <v>0</v>
      </c>
      <c r="I473" s="10">
        <v>0</v>
      </c>
    </row>
    <row r="474" spans="1:9" ht="38.25" customHeight="1">
      <c r="A474" s="8" t="s">
        <v>591</v>
      </c>
      <c r="B474" s="123" t="s">
        <v>605</v>
      </c>
      <c r="C474" s="124"/>
      <c r="D474" s="124"/>
      <c r="E474" s="124"/>
      <c r="F474" s="124"/>
      <c r="G474" s="83">
        <f>G475</f>
        <v>4943</v>
      </c>
      <c r="H474" s="83">
        <f>H475</f>
        <v>0</v>
      </c>
      <c r="I474" s="10">
        <f>I475</f>
        <v>0</v>
      </c>
    </row>
    <row r="475" spans="1:9" ht="30" customHeight="1">
      <c r="A475" s="42" t="s">
        <v>353</v>
      </c>
      <c r="B475" s="35" t="s">
        <v>605</v>
      </c>
      <c r="C475" s="15" t="s">
        <v>318</v>
      </c>
      <c r="D475" s="15" t="s">
        <v>120</v>
      </c>
      <c r="E475" s="15" t="s">
        <v>157</v>
      </c>
      <c r="F475" s="15" t="s">
        <v>183</v>
      </c>
      <c r="G475" s="10">
        <f>6549-16.1-1589.9</f>
        <v>4943</v>
      </c>
      <c r="H475" s="10">
        <v>0</v>
      </c>
      <c r="I475" s="10">
        <v>0</v>
      </c>
    </row>
    <row r="476" spans="1:9" ht="34.5" customHeight="1">
      <c r="A476" s="148" t="s">
        <v>139</v>
      </c>
      <c r="B476" s="148"/>
      <c r="C476" s="148"/>
      <c r="D476" s="148"/>
      <c r="E476" s="148"/>
      <c r="F476" s="148"/>
      <c r="G476" s="13">
        <f>G21+G63+G99+G143+G212+G304+G346+G370+G374+G391+G410+G449+G459+G465+G469</f>
        <v>910223.7000000003</v>
      </c>
      <c r="H476" s="13">
        <f>H21+H63+H99+H143+H212+H304+H346+H370+H374+H391+H410+H449+H459+H465+H469</f>
        <v>702937.8</v>
      </c>
      <c r="I476" s="13">
        <f>I21+I63+I99+I143+I212+I304+I346+I370+I374+I391+I410+I449+I459+I465+I469</f>
        <v>711602.1000000001</v>
      </c>
    </row>
    <row r="497" spans="7:9" ht="18.75">
      <c r="G497" s="26"/>
      <c r="H497" s="26"/>
      <c r="I497" s="26"/>
    </row>
    <row r="498" spans="6:10" ht="20.25">
      <c r="F498" s="76"/>
      <c r="G498" s="77"/>
      <c r="H498" s="77"/>
      <c r="I498" s="77"/>
      <c r="J498" s="77"/>
    </row>
    <row r="499" spans="7:9" ht="18.75">
      <c r="G499" s="26"/>
      <c r="H499" s="26"/>
      <c r="I499" s="26"/>
    </row>
    <row r="500" spans="7:9" ht="18.75">
      <c r="G500" s="26"/>
      <c r="H500" s="26"/>
      <c r="I500" s="26"/>
    </row>
    <row r="501" spans="7:9" ht="18.75">
      <c r="G501" s="26"/>
      <c r="H501" s="26"/>
      <c r="I501" s="26"/>
    </row>
    <row r="502" spans="7:9" ht="18.75">
      <c r="G502" s="26"/>
      <c r="H502" s="26"/>
      <c r="I502" s="26"/>
    </row>
    <row r="503" spans="7:9" ht="18.75">
      <c r="G503" s="26"/>
      <c r="H503" s="26"/>
      <c r="I503" s="26"/>
    </row>
    <row r="504" spans="7:9" ht="18.75">
      <c r="G504" s="26"/>
      <c r="H504" s="26"/>
      <c r="I504" s="26"/>
    </row>
    <row r="505" spans="7:9" ht="18.75">
      <c r="G505" s="26"/>
      <c r="H505" s="26"/>
      <c r="I505" s="26"/>
    </row>
  </sheetData>
  <sheetProtection/>
  <mergeCells count="20">
    <mergeCell ref="J460:Q460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F1:I1"/>
    <mergeCell ref="F2:I2"/>
    <mergeCell ref="F3:I3"/>
    <mergeCell ref="G18:I18"/>
    <mergeCell ref="A14:I14"/>
    <mergeCell ref="A476:F476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1" r:id="rId1"/>
  <rowBreaks count="1" manualBreakCount="1">
    <brk id="4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2021-12-13T12:01:15Z</cp:lastPrinted>
  <dcterms:created xsi:type="dcterms:W3CDTF">2004-11-04T07:33:42Z</dcterms:created>
  <dcterms:modified xsi:type="dcterms:W3CDTF">2021-12-13T12:02:04Z</dcterms:modified>
  <cp:category/>
  <cp:version/>
  <cp:contentType/>
  <cp:contentStatus/>
</cp:coreProperties>
</file>