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о отчету" sheetId="1" r:id="rId1"/>
    <sheet name="утв по отчету" sheetId="2" state="hidden" r:id="rId2"/>
  </sheets>
  <definedNames>
    <definedName name="_xlnm.Print_Area" localSheetId="0">'по отчету'!$A$1:$M$46</definedName>
    <definedName name="_xlnm.Print_Area" localSheetId="1">'утв по отчету'!$A$1:$N$45</definedName>
  </definedNames>
  <calcPr fullCalcOnLoad="1"/>
</workbook>
</file>

<file path=xl/sharedStrings.xml><?xml version="1.0" encoding="utf-8"?>
<sst xmlns="http://schemas.openxmlformats.org/spreadsheetml/2006/main" count="176" uniqueCount="100">
  <si>
    <t>Код бюджетной классификации РФ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</si>
  <si>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</si>
  <si>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</si>
  <si>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</si>
  <si>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</si>
  <si>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</si>
  <si>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</si>
  <si>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</si>
  <si>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</si>
  <si>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</si>
  <si>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</si>
  <si>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>1 05 03000 01 0000 110</t>
  </si>
  <si>
    <t>Единый сельскохозяйственный налог</t>
  </si>
  <si>
    <t>1 06 00000 00 0000 000</t>
  </si>
  <si>
    <t>НАЛОГИ НА ИМУЩЕСТВО</t>
  </si>
  <si>
    <t>1 06 02010 02 0000 110</t>
  </si>
  <si>
    <t>Налог на имущество организаций по имуществу, не входящему в Единую систему газоснабжения</t>
  </si>
  <si>
    <t>1 06 04000 02 0000 110</t>
  </si>
  <si>
    <t>Транспортный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</si>
  <si>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</si>
  <si>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</si>
  <si>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</si>
  <si>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</si>
  <si>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</si>
  <si>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</si>
  <si>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</si>
  <si>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</si>
  <si>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1 11 05035 05 0000 120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</si>
  <si>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</si>
  <si>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</si>
  <si>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1 12 00000 00 0000 000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</si>
  <si>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</si>
  <si>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</si>
  <si>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</si>
  <si>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</si>
  <si>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</si>
  <si>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1 14 02032 05 0000 410</t>
  </si>
  <si>
    <t>1 14 06014 10 0000 430</t>
  </si>
  <si>
    <t>Доходы 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</si>
  <si>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</si>
  <si>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</si>
  <si>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</si>
  <si>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</si>
  <si>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</si>
  <si>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</si>
  <si>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</si>
  <si>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</si>
  <si>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</si>
  <si>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</si>
  <si>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</si>
  <si>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</si>
  <si>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</si>
  <si>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</si>
  <si>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ИТОГО ДОХОДОВ</t>
  </si>
  <si>
    <t>Процент исполнения к годовому плану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</si>
  <si>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</si>
  <si>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 xml:space="preserve">Прочие доходы от оказания платных услуг получателями средств бюджетов муниципальных районов и компенсации затрат бюджетов муниципальных районов  </t>
  </si>
  <si>
    <t>1 05 02000 020 000 110</t>
  </si>
  <si>
    <t>ЗАДОЛЖЕННОСТЬ И ПЕРЕРАСЧЕТЫ ПО ОТМЕНЕННЫМ НАЛОГАМ, СБОРАМ И ИНЫМ ОБЯЗАТЕЛЬНЫМ ПЛАТЕЖАМ</t>
  </si>
  <si>
    <t>1 09 00000 00 0000 000</t>
  </si>
  <si>
    <t>1 05 01040 020 000110</t>
  </si>
  <si>
    <t xml:space="preserve">1 13 00000 00 0000 000 </t>
  </si>
  <si>
    <t>ДОХОДЫ ОТ ОКАЗАНИЯ ПЛАТНЫХ УСЛУГ И КОМПЕНСАЦИИ ЗАТРАТ ГОСУДАРСТВА</t>
  </si>
  <si>
    <t>ВОЗВРАТ ОСТАТКОВ СУБСИДИЙ И СУБВЕНЦИЙ ПРОШЛЫХ ЛЕТ</t>
  </si>
  <si>
    <t>1 19 00000 00 0000 000</t>
  </si>
  <si>
    <t>Структура собственных доходов, %</t>
  </si>
  <si>
    <t>Структура доходов, %</t>
  </si>
  <si>
    <t>Налог, взимаемый в связи с применением упрощенной системы налогообложения</t>
  </si>
  <si>
    <t>2011г</t>
  </si>
  <si>
    <t>2012 год</t>
  </si>
  <si>
    <t>ПРОЧИЕ НЕНАЛОГОВЫЕ ДОХОДЫ</t>
  </si>
  <si>
    <t>ПРОЧИЕ БЕЗВОЗМЕЗДНЫЕ ПОСТУПЛЕНИЯ</t>
  </si>
  <si>
    <t>Прочие поступления от использования имущества</t>
  </si>
  <si>
    <t>Доходы от продажи квартир</t>
  </si>
  <si>
    <t>Доходы от реализации иного имуществ, находящегося в собственности мунициапльных районов</t>
  </si>
  <si>
    <t>Прочие доходы от компенсации затраи бюджетов муниципальных районов</t>
  </si>
  <si>
    <t>Первонач. утв план на 2014 год, тыс. руб.</t>
  </si>
  <si>
    <t>Акцизы на нефтепродукты</t>
  </si>
  <si>
    <t>Исполнение районного бюджета по  доходам  на 01.04.2015 г.</t>
  </si>
  <si>
    <t>Исполнено за 2014 г., тыс. руб.</t>
  </si>
  <si>
    <t>Исполнено на 01.04.14г., тыс. руб.</t>
  </si>
  <si>
    <t>Исполнено на 01.04.15г., тыс. руб.</t>
  </si>
  <si>
    <t>Утверждено на 2015 год, тыс. руб.</t>
  </si>
  <si>
    <t>2015/ 2014 г., %.</t>
  </si>
  <si>
    <t>Земельный налог</t>
  </si>
  <si>
    <t>БЕЗВОЗМЕЗДНЫЕ ПОСТУПЛЕНИЯ ОТ ДРУГИХ БЮДЖЕТОВ БЮДЖЕТНОЙ СИСТЕМЫ РФ</t>
  </si>
  <si>
    <t xml:space="preserve">БЕЗВОЗМЕЗДНЫЕ ПОСТУПЛЕНИЯ </t>
  </si>
  <si>
    <t>налоговые</t>
  </si>
  <si>
    <t>неналоговые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</si>
  <si>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</si>
  <si>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от сдачи в аренду имущества, срставляющего казну муниципальных районов (за исключением земельных участков)</t>
  </si>
  <si>
    <t>Исполнено за 2020 г., тыс. руб.</t>
  </si>
  <si>
    <t>Утверждено на 2021 год, тыс. руб.</t>
  </si>
  <si>
    <t>2021/ 2020 г., %.</t>
  </si>
  <si>
    <t>2021 2020 г., тыс.руб.</t>
  </si>
  <si>
    <t>Прочие безвозмездные поступления в бюджеты муниципальных районов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</si>
  <si>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</si>
  <si>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Исполнено  на 01.12.2020 г., тыс. руб.</t>
  </si>
  <si>
    <t>Исполнено  за 2021 г., тыс. руб.</t>
  </si>
  <si>
    <t>Аналитические данные о поступлении доходов в бюджет Никольского муниципального района по видам доходов за 2021 год.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</si>
</sst>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0.0000"/>
    <numFmt numFmtId="180" formatCode="0.000"/>
    <numFmt numFmtId="181" formatCode="0.000000"/>
    <numFmt numFmtId="182" formatCode="0.00000"/>
    <numFmt numFmtId="183" formatCode="#,##0.00;[Red]\-#,##0.00;0.00"/>
    <numFmt numFmtId="184" formatCode="&quot;&quot;###,##0.00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Arial"/>
      <family val="2"/>
    </font>
    <font>
      <b/>
      <sz val="16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77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177" fontId="3" fillId="0" borderId="10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76" fontId="3" fillId="33" borderId="10" xfId="0" applyNumberFormat="1" applyFont="1" applyFill="1" applyBorder="1" applyAlignment="1">
      <alignment/>
    </xf>
    <xf numFmtId="17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177" fontId="1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176" fontId="1" fillId="0" borderId="10" xfId="0" applyNumberFormat="1" applyFont="1" applyBorder="1" applyAlignment="1">
      <alignment horizontal="right"/>
    </xf>
    <xf numFmtId="3" fontId="1" fillId="0" borderId="12" xfId="60" applyNumberFormat="1" applyFont="1" applyFill="1" applyBorder="1" applyAlignment="1" applyProtection="1">
      <alignment horizontal="left" wrapText="1"/>
      <protection hidden="1"/>
    </xf>
    <xf numFmtId="0" fontId="1" fillId="0" borderId="10" xfId="60" applyNumberFormat="1" applyFont="1" applyFill="1" applyBorder="1" applyAlignment="1" applyProtection="1">
      <alignment horizontal="left" wrapText="1"/>
      <protection hidden="1"/>
    </xf>
    <xf numFmtId="176" fontId="1" fillId="0" borderId="10" xfId="0" applyNumberFormat="1" applyFont="1" applyFill="1" applyBorder="1" applyAlignment="1">
      <alignment/>
    </xf>
    <xf numFmtId="176" fontId="4" fillId="0" borderId="10" xfId="0" applyNumberFormat="1" applyFont="1" applyBorder="1" applyAlignment="1">
      <alignment/>
    </xf>
    <xf numFmtId="176" fontId="3" fillId="0" borderId="10" xfId="0" applyNumberFormat="1" applyFont="1" applyFill="1" applyBorder="1" applyAlignment="1">
      <alignment/>
    </xf>
    <xf numFmtId="0" fontId="3" fillId="34" borderId="13" xfId="60" applyNumberFormat="1" applyFont="1" applyFill="1" applyBorder="1" applyAlignment="1" applyProtection="1">
      <alignment horizontal="left" wrapText="1"/>
      <protection hidden="1"/>
    </xf>
    <xf numFmtId="176" fontId="1" fillId="34" borderId="10" xfId="0" applyNumberFormat="1" applyFont="1" applyFill="1" applyBorder="1" applyAlignment="1">
      <alignment/>
    </xf>
    <xf numFmtId="176" fontId="1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4" fontId="3" fillId="0" borderId="10" xfId="0" applyNumberFormat="1" applyFont="1" applyBorder="1" applyAlignment="1">
      <alignment horizontal="right"/>
    </xf>
    <xf numFmtId="0" fontId="3" fillId="34" borderId="10" xfId="60" applyNumberFormat="1" applyFont="1" applyFill="1" applyBorder="1" applyAlignment="1" applyProtection="1">
      <alignment horizontal="left" wrapText="1"/>
      <protection hidden="1"/>
    </xf>
    <xf numFmtId="0" fontId="3" fillId="34" borderId="10" xfId="60" applyNumberFormat="1" applyFont="1" applyFill="1" applyBorder="1" applyAlignment="1" applyProtection="1">
      <alignment wrapText="1"/>
      <protection hidden="1"/>
    </xf>
    <xf numFmtId="177" fontId="7" fillId="34" borderId="10" xfId="60" applyNumberFormat="1" applyFont="1" applyFill="1" applyBorder="1" applyAlignment="1" applyProtection="1">
      <alignment vertical="center" wrapText="1"/>
      <protection hidden="1"/>
    </xf>
    <xf numFmtId="0" fontId="7" fillId="34" borderId="10" xfId="60" applyNumberFormat="1" applyFont="1" applyFill="1" applyBorder="1" applyAlignment="1" applyProtection="1">
      <alignment vertical="center" wrapText="1"/>
      <protection hidden="1"/>
    </xf>
    <xf numFmtId="0" fontId="3" fillId="34" borderId="10" xfId="60" applyNumberFormat="1" applyFont="1" applyFill="1" applyBorder="1" applyAlignment="1" applyProtection="1">
      <alignment vertical="center" wrapText="1"/>
      <protection hidden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176" fontId="3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left" wrapText="1"/>
    </xf>
    <xf numFmtId="177" fontId="1" fillId="0" borderId="10" xfId="0" applyNumberFormat="1" applyFont="1" applyFill="1" applyBorder="1" applyAlignment="1">
      <alignment horizontal="right"/>
    </xf>
    <xf numFmtId="176" fontId="1" fillId="0" borderId="10" xfId="0" applyNumberFormat="1" applyFont="1" applyFill="1" applyBorder="1" applyAlignment="1">
      <alignment horizontal="right"/>
    </xf>
    <xf numFmtId="177" fontId="1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177" fontId="4" fillId="0" borderId="0" xfId="0" applyNumberFormat="1" applyFont="1" applyAlignment="1">
      <alignment/>
    </xf>
    <xf numFmtId="176" fontId="7" fillId="34" borderId="10" xfId="60" applyNumberFormat="1" applyFont="1" applyFill="1" applyBorder="1" applyAlignment="1" applyProtection="1">
      <alignment vertical="center" wrapText="1"/>
      <protection hidden="1"/>
    </xf>
    <xf numFmtId="0" fontId="1" fillId="0" borderId="10" xfId="60" applyNumberFormat="1" applyFont="1" applyFill="1" applyBorder="1" applyAlignment="1" applyProtection="1">
      <alignment horizontal="left" vertical="top" wrapText="1"/>
      <protection hidden="1"/>
    </xf>
    <xf numFmtId="177" fontId="4" fillId="0" borderId="10" xfId="0" applyNumberFormat="1" applyFont="1" applyBorder="1" applyAlignment="1">
      <alignment/>
    </xf>
    <xf numFmtId="176" fontId="1" fillId="0" borderId="10" xfId="0" applyNumberFormat="1" applyFont="1" applyBorder="1" applyAlignment="1">
      <alignment horizontal="center"/>
    </xf>
    <xf numFmtId="184" fontId="10" fillId="0" borderId="15" xfId="0" applyNumberFormat="1" applyFont="1" applyBorder="1" applyAlignment="1">
      <alignment horizontal="left" wrapText="1"/>
    </xf>
    <xf numFmtId="177" fontId="3" fillId="0" borderId="14" xfId="60" applyNumberFormat="1" applyFont="1" applyFill="1" applyBorder="1" applyAlignment="1" applyProtection="1">
      <alignment wrapText="1"/>
      <protection hidden="1"/>
    </xf>
    <xf numFmtId="0" fontId="3" fillId="35" borderId="10" xfId="0" applyFont="1" applyFill="1" applyBorder="1" applyAlignment="1">
      <alignment horizontal="center" vertical="center" wrapText="1"/>
    </xf>
    <xf numFmtId="177" fontId="4" fillId="35" borderId="10" xfId="0" applyNumberFormat="1" applyFont="1" applyFill="1" applyBorder="1" applyAlignment="1">
      <alignment/>
    </xf>
    <xf numFmtId="177" fontId="3" fillId="35" borderId="10" xfId="0" applyNumberFormat="1" applyFont="1" applyFill="1" applyBorder="1" applyAlignment="1">
      <alignment horizontal="right"/>
    </xf>
    <xf numFmtId="177" fontId="1" fillId="35" borderId="10" xfId="0" applyNumberFormat="1" applyFont="1" applyFill="1" applyBorder="1" applyAlignment="1">
      <alignment horizontal="right"/>
    </xf>
    <xf numFmtId="0" fontId="4" fillId="35" borderId="0" xfId="0" applyFont="1" applyFill="1" applyAlignment="1">
      <alignment/>
    </xf>
    <xf numFmtId="177" fontId="3" fillId="35" borderId="10" xfId="60" applyNumberFormat="1" applyFont="1" applyFill="1" applyBorder="1" applyAlignment="1" applyProtection="1">
      <alignment wrapText="1"/>
      <protection hidden="1"/>
    </xf>
    <xf numFmtId="176" fontId="3" fillId="35" borderId="10" xfId="60" applyNumberFormat="1" applyFont="1" applyFill="1" applyBorder="1" applyAlignment="1" applyProtection="1">
      <alignment wrapText="1"/>
      <protection hidden="1"/>
    </xf>
    <xf numFmtId="0" fontId="4" fillId="36" borderId="0" xfId="0" applyFont="1" applyFill="1" applyAlignment="1">
      <alignment/>
    </xf>
    <xf numFmtId="176" fontId="3" fillId="36" borderId="16" xfId="60" applyNumberFormat="1" applyFont="1" applyFill="1" applyBorder="1" applyAlignment="1" applyProtection="1">
      <alignment wrapText="1"/>
      <protection hidden="1"/>
    </xf>
    <xf numFmtId="177" fontId="3" fillId="36" borderId="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177" fontId="1" fillId="35" borderId="10" xfId="0" applyNumberFormat="1" applyFont="1" applyFill="1" applyBorder="1" applyAlignment="1">
      <alignment/>
    </xf>
    <xf numFmtId="176" fontId="1" fillId="35" borderId="10" xfId="0" applyNumberFormat="1" applyFont="1" applyFill="1" applyBorder="1" applyAlignment="1">
      <alignment/>
    </xf>
    <xf numFmtId="176" fontId="3" fillId="35" borderId="10" xfId="0" applyNumberFormat="1" applyFont="1" applyFill="1" applyBorder="1" applyAlignment="1">
      <alignment horizontal="right"/>
    </xf>
    <xf numFmtId="176" fontId="1" fillId="35" borderId="10" xfId="0" applyNumberFormat="1" applyFont="1" applyFill="1" applyBorder="1" applyAlignment="1">
      <alignment horizontal="right"/>
    </xf>
    <xf numFmtId="176" fontId="4" fillId="35" borderId="10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 horizontal="right"/>
    </xf>
    <xf numFmtId="0" fontId="4" fillId="35" borderId="10" xfId="0" applyFont="1" applyFill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3" fillId="35" borderId="10" xfId="60" applyNumberFormat="1" applyFont="1" applyFill="1" applyBorder="1" applyAlignment="1" applyProtection="1">
      <alignment vertical="center" wrapText="1"/>
      <protection hidden="1"/>
    </xf>
    <xf numFmtId="0" fontId="3" fillId="35" borderId="10" xfId="60" applyNumberFormat="1" applyFont="1" applyFill="1" applyBorder="1" applyAlignment="1" applyProtection="1">
      <alignment vertical="center" wrapText="1"/>
      <protection hidden="1"/>
    </xf>
    <xf numFmtId="0" fontId="11" fillId="0" borderId="10" xfId="52" applyNumberFormat="1" applyFont="1" applyFill="1" applyBorder="1" applyAlignment="1" applyProtection="1">
      <alignment horizontal="left" wrapText="1"/>
      <protection hidden="1"/>
    </xf>
    <xf numFmtId="177" fontId="3" fillId="35" borderId="10" xfId="0" applyNumberFormat="1" applyFont="1" applyFill="1" applyBorder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3" xfId="57"/>
    <cellStyle name="Обычный 4" xfId="58"/>
    <cellStyle name="Обычный 5" xfId="59"/>
    <cellStyle name="Обычный_tmp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view="pageBreakPreview" zoomScaleSheetLayoutView="100" zoomScalePageLayoutView="0" workbookViewId="0" topLeftCell="B1">
      <pane xSplit="1" topLeftCell="C1" activePane="topRight" state="frozen"/>
      <selection pane="topLeft" activeCell="B1" sqref="B1"/>
      <selection pane="topRight" activeCell="A1" sqref="A1:L1"/>
    </sheetView>
  </sheetViews>
  <sheetFormatPr defaultColWidth="9.00390625" defaultRowHeight="12.75"/>
  <cols>
    <col min="1" max="1" width="23.125" style="3" hidden="1" customWidth="1"/>
    <col min="2" max="2" width="63.75390625" style="3" customWidth="1"/>
    <col min="3" max="3" width="13.375" style="58" customWidth="1"/>
    <col min="4" max="4" width="14.125" style="3" hidden="1" customWidth="1"/>
    <col min="5" max="5" width="16.125" style="3" customWidth="1"/>
    <col min="6" max="6" width="8.875" style="3" hidden="1" customWidth="1"/>
    <col min="7" max="7" width="8.625" style="3" hidden="1" customWidth="1"/>
    <col min="8" max="8" width="13.00390625" style="55" customWidth="1"/>
    <col min="9" max="9" width="10.375" style="3" customWidth="1"/>
    <col min="10" max="10" width="10.75390625" style="3" hidden="1" customWidth="1"/>
    <col min="11" max="11" width="8.625" style="3" hidden="1" customWidth="1"/>
    <col min="12" max="12" width="10.00390625" style="3" customWidth="1"/>
    <col min="13" max="13" width="10.875" style="3" hidden="1" customWidth="1"/>
    <col min="14" max="16384" width="9.125" style="3" customWidth="1"/>
  </cols>
  <sheetData>
    <row r="1" spans="1:12" ht="63.75" customHeight="1">
      <c r="A1" s="74" t="s">
        <v>99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1" ht="19.5" customHeight="1" hidden="1">
      <c r="A2" s="4"/>
      <c r="B2" s="61" t="s">
        <v>87</v>
      </c>
      <c r="C2" s="52">
        <f aca="true" t="shared" si="0" ref="C2:H2">SUM(C6+C8+C9+C17)</f>
        <v>181726.75000000003</v>
      </c>
      <c r="D2" s="52">
        <f t="shared" si="0"/>
        <v>161034.43600000002</v>
      </c>
      <c r="E2" s="47">
        <f t="shared" si="0"/>
        <v>198103.13</v>
      </c>
      <c r="F2" s="47">
        <f t="shared" si="0"/>
        <v>0</v>
      </c>
      <c r="G2" s="47">
        <f t="shared" si="0"/>
        <v>6496.8</v>
      </c>
      <c r="H2" s="52">
        <f t="shared" si="0"/>
        <v>203418.92</v>
      </c>
      <c r="I2" s="2">
        <f>SUM(H2/E2*100)</f>
        <v>102.6833447810744</v>
      </c>
      <c r="J2" s="48">
        <f>SUM(H2/C2*100)</f>
        <v>111.9366961660845</v>
      </c>
      <c r="K2" s="4"/>
    </row>
    <row r="3" spans="1:11" ht="18.75" customHeight="1" hidden="1">
      <c r="A3" s="5"/>
      <c r="B3" s="61" t="s">
        <v>88</v>
      </c>
      <c r="C3" s="52">
        <f aca="true" t="shared" si="1" ref="C3:H3">SUM(C19+C25+C27++C30+C34+C35)</f>
        <v>11833.999999999998</v>
      </c>
      <c r="D3" s="52">
        <f t="shared" si="1"/>
        <v>9892.601999999999</v>
      </c>
      <c r="E3" s="47">
        <f t="shared" si="1"/>
        <v>11480.749999999998</v>
      </c>
      <c r="F3" s="47">
        <f t="shared" si="1"/>
        <v>166.1</v>
      </c>
      <c r="G3" s="47">
        <f t="shared" si="1"/>
        <v>0</v>
      </c>
      <c r="H3" s="52">
        <f t="shared" si="1"/>
        <v>11502.74</v>
      </c>
      <c r="I3" s="2">
        <f>SUM(H3/E3*100)</f>
        <v>100.1915380092764</v>
      </c>
      <c r="J3" s="48">
        <f>SUM(H3/C3*100)</f>
        <v>97.20077742099038</v>
      </c>
      <c r="K3" s="44"/>
    </row>
    <row r="4" spans="1:13" ht="79.5" customHeight="1">
      <c r="A4" s="6" t="s">
        <v>0</v>
      </c>
      <c r="B4" s="6" t="s">
        <v>1</v>
      </c>
      <c r="C4" s="6" t="s">
        <v>91</v>
      </c>
      <c r="D4" s="51" t="s">
        <v>97</v>
      </c>
      <c r="E4" s="6" t="s">
        <v>92</v>
      </c>
      <c r="F4" s="6" t="s">
        <v>68</v>
      </c>
      <c r="G4" s="6" t="s">
        <v>69</v>
      </c>
      <c r="H4" s="51" t="s">
        <v>98</v>
      </c>
      <c r="I4" s="6" t="s">
        <v>54</v>
      </c>
      <c r="J4" s="6" t="s">
        <v>65</v>
      </c>
      <c r="K4" s="6" t="s">
        <v>66</v>
      </c>
      <c r="L4" s="6" t="s">
        <v>93</v>
      </c>
      <c r="M4" s="6" t="s">
        <v>94</v>
      </c>
    </row>
    <row r="5" spans="1:13" ht="24" customHeight="1">
      <c r="A5" s="7" t="s">
        <v>2</v>
      </c>
      <c r="B5" s="7" t="s">
        <v>3</v>
      </c>
      <c r="C5" s="53">
        <f>SUM(C6+C9+C14+C17+C19+C25+C30+C34+C35+C18+C27+C8)</f>
        <v>193560.75000000003</v>
      </c>
      <c r="D5" s="53">
        <f>SUM(D6+D9+D14+D17+D19+D25+D30+D34+D35+D18+D27+D8)</f>
        <v>170927.038</v>
      </c>
      <c r="E5" s="53">
        <f>SUM(E6+E9+E14+E17+E19+E25+E30+E34+E35+E18+E27+E8)</f>
        <v>209583.88000000003</v>
      </c>
      <c r="F5" s="8">
        <f>SUM(F6+F9+F14+F17+F19+F25+F30+F34+F36+F18+F27+F8)</f>
        <v>166.1</v>
      </c>
      <c r="G5" s="8">
        <f>SUM(G6+G9+G14+G17+G19+G25+G30+G34+G36+G18+G27+G8)</f>
        <v>6496.8</v>
      </c>
      <c r="H5" s="53">
        <f>SUM(H6+H9+H14+H17+H19+H25+H30+H34+H35+H18+H27+H8)</f>
        <v>214921.65999999997</v>
      </c>
      <c r="I5" s="2">
        <f aca="true" t="shared" si="2" ref="I5:I15">SUM(H5/E5*100)</f>
        <v>102.5468466372509</v>
      </c>
      <c r="J5" s="66">
        <f>SUM(H5/H46)*100</f>
        <v>22.09591136782782</v>
      </c>
      <c r="K5" s="69">
        <f>SUM(H5/$H$46*100)</f>
        <v>22.09591136782782</v>
      </c>
      <c r="L5" s="12">
        <f>SUM(H5/C5)*100</f>
        <v>111.03576525716083</v>
      </c>
      <c r="M5" s="2">
        <f>SUM(H5-C5)</f>
        <v>21360.909999999945</v>
      </c>
    </row>
    <row r="6" spans="1:13" ht="24" customHeight="1">
      <c r="A6" s="7" t="s">
        <v>4</v>
      </c>
      <c r="B6" s="7" t="s">
        <v>5</v>
      </c>
      <c r="C6" s="53">
        <f aca="true" t="shared" si="3" ref="C6:H6">SUM(C7:C7)</f>
        <v>136722.1</v>
      </c>
      <c r="D6" s="53">
        <f>SUM(D7:D7)</f>
        <v>117704.32</v>
      </c>
      <c r="E6" s="8">
        <f t="shared" si="3"/>
        <v>143855.25</v>
      </c>
      <c r="F6" s="8">
        <f t="shared" si="3"/>
        <v>0</v>
      </c>
      <c r="G6" s="8">
        <f t="shared" si="3"/>
        <v>6496.8</v>
      </c>
      <c r="H6" s="8">
        <f t="shared" si="3"/>
        <v>148238.9</v>
      </c>
      <c r="I6" s="2">
        <f t="shared" si="2"/>
        <v>103.04726452458286</v>
      </c>
      <c r="J6" s="63">
        <f aca="true" t="shared" si="4" ref="J6:J11">SUM(H6/$H$5*100)</f>
        <v>68.97345758449846</v>
      </c>
      <c r="K6" s="68"/>
      <c r="L6" s="12">
        <f aca="true" t="shared" si="5" ref="L6:L46">SUM(H6/C6)*100</f>
        <v>108.42351017136221</v>
      </c>
      <c r="M6" s="2">
        <f aca="true" t="shared" si="6" ref="M6:M46">SUM(H6-C6)</f>
        <v>11516.799999999988</v>
      </c>
    </row>
    <row r="7" spans="1:13" ht="21" customHeight="1">
      <c r="A7" s="13" t="s">
        <v>6</v>
      </c>
      <c r="B7" s="13" t="s">
        <v>7</v>
      </c>
      <c r="C7" s="54">
        <v>136722.1</v>
      </c>
      <c r="D7" s="54">
        <v>117704.32</v>
      </c>
      <c r="E7" s="62">
        <v>143855.25</v>
      </c>
      <c r="F7" s="63"/>
      <c r="G7" s="63">
        <v>6496.8</v>
      </c>
      <c r="H7" s="54">
        <v>148238.9</v>
      </c>
      <c r="I7" s="2">
        <f t="shared" si="2"/>
        <v>103.04726452458286</v>
      </c>
      <c r="J7" s="69">
        <f t="shared" si="4"/>
        <v>68.97345758449846</v>
      </c>
      <c r="K7" s="68"/>
      <c r="L7" s="12">
        <f t="shared" si="5"/>
        <v>108.42351017136221</v>
      </c>
      <c r="M7" s="2">
        <f t="shared" si="6"/>
        <v>11516.799999999988</v>
      </c>
    </row>
    <row r="8" spans="1:13" ht="21" customHeight="1">
      <c r="A8" s="13"/>
      <c r="B8" s="7" t="s">
        <v>77</v>
      </c>
      <c r="C8" s="53">
        <v>12603</v>
      </c>
      <c r="D8" s="53">
        <v>11575</v>
      </c>
      <c r="E8" s="73">
        <v>14100</v>
      </c>
      <c r="F8" s="63"/>
      <c r="G8" s="63"/>
      <c r="H8" s="53">
        <v>14277.2</v>
      </c>
      <c r="I8" s="2">
        <f t="shared" si="2"/>
        <v>101.25673758865248</v>
      </c>
      <c r="J8" s="69">
        <f t="shared" si="4"/>
        <v>6.6429786555715244</v>
      </c>
      <c r="K8" s="68"/>
      <c r="L8" s="12">
        <f t="shared" si="5"/>
        <v>113.2841386971356</v>
      </c>
      <c r="M8" s="2">
        <f t="shared" si="6"/>
        <v>1674.2000000000007</v>
      </c>
    </row>
    <row r="9" spans="1:13" ht="27" customHeight="1">
      <c r="A9" s="7" t="s">
        <v>8</v>
      </c>
      <c r="B9" s="7" t="s">
        <v>9</v>
      </c>
      <c r="C9" s="53">
        <f>SUM(C10:C13)</f>
        <v>30491.45</v>
      </c>
      <c r="D9" s="53">
        <f>SUM(D10:D13)</f>
        <v>30089.206000000002</v>
      </c>
      <c r="E9" s="53">
        <f>SUM(E10:E13)</f>
        <v>38347.88</v>
      </c>
      <c r="F9" s="64"/>
      <c r="G9" s="64"/>
      <c r="H9" s="53">
        <f>SUM(H10:H13)</f>
        <v>39100.420000000006</v>
      </c>
      <c r="I9" s="2">
        <f t="shared" si="2"/>
        <v>101.9624031367575</v>
      </c>
      <c r="J9" s="63">
        <f t="shared" si="4"/>
        <v>18.192870834889334</v>
      </c>
      <c r="K9" s="68"/>
      <c r="L9" s="12">
        <f t="shared" si="5"/>
        <v>128.23404593746773</v>
      </c>
      <c r="M9" s="2">
        <f t="shared" si="6"/>
        <v>8608.970000000005</v>
      </c>
    </row>
    <row r="10" spans="1:13" ht="30" customHeight="1">
      <c r="A10" s="15"/>
      <c r="B10" s="16" t="s">
        <v>67</v>
      </c>
      <c r="C10" s="54">
        <v>17295.6</v>
      </c>
      <c r="D10" s="54">
        <v>16918.95</v>
      </c>
      <c r="E10" s="54">
        <v>30587.2</v>
      </c>
      <c r="F10" s="65"/>
      <c r="G10" s="65"/>
      <c r="H10" s="54">
        <v>31344.97</v>
      </c>
      <c r="I10" s="2">
        <f t="shared" si="2"/>
        <v>102.47740885076111</v>
      </c>
      <c r="J10" s="69">
        <f t="shared" si="4"/>
        <v>14.584369951358092</v>
      </c>
      <c r="K10" s="68"/>
      <c r="L10" s="12">
        <f t="shared" si="5"/>
        <v>181.2308910936886</v>
      </c>
      <c r="M10" s="2">
        <f t="shared" si="6"/>
        <v>14049.370000000003</v>
      </c>
    </row>
    <row r="11" spans="1:13" ht="21" customHeight="1">
      <c r="A11" s="18" t="s">
        <v>60</v>
      </c>
      <c r="B11" s="46" t="s">
        <v>55</v>
      </c>
      <c r="C11" s="54">
        <v>56.55</v>
      </c>
      <c r="D11" s="54">
        <v>45.08</v>
      </c>
      <c r="E11" s="54">
        <v>3620.08</v>
      </c>
      <c r="F11" s="65"/>
      <c r="G11" s="65"/>
      <c r="H11" s="54">
        <v>3620.3</v>
      </c>
      <c r="I11" s="2"/>
      <c r="J11" s="63">
        <f t="shared" si="4"/>
        <v>1.6844742405209416</v>
      </c>
      <c r="K11" s="68"/>
      <c r="L11" s="12">
        <f t="shared" si="5"/>
        <v>6401.945181255526</v>
      </c>
      <c r="M11" s="2">
        <f t="shared" si="6"/>
        <v>3563.75</v>
      </c>
    </row>
    <row r="12" spans="1:13" ht="30" customHeight="1">
      <c r="A12" s="13" t="s">
        <v>57</v>
      </c>
      <c r="B12" s="13" t="s">
        <v>10</v>
      </c>
      <c r="C12" s="54">
        <v>12519.1</v>
      </c>
      <c r="D12" s="54">
        <v>12504.95</v>
      </c>
      <c r="E12" s="54">
        <v>3390</v>
      </c>
      <c r="F12" s="65"/>
      <c r="G12" s="65"/>
      <c r="H12" s="54">
        <v>3384.65</v>
      </c>
      <c r="I12" s="2">
        <f t="shared" si="2"/>
        <v>99.84218289085545</v>
      </c>
      <c r="J12" s="69">
        <f aca="true" t="shared" si="7" ref="J12:J35">SUM(H12/$H$5*100)</f>
        <v>1.5748296379248141</v>
      </c>
      <c r="K12" s="68"/>
      <c r="L12" s="12">
        <f t="shared" si="5"/>
        <v>27.03588916136144</v>
      </c>
      <c r="M12" s="2">
        <f t="shared" si="6"/>
        <v>-9134.45</v>
      </c>
    </row>
    <row r="13" spans="1:13" ht="21.75" customHeight="1">
      <c r="A13" s="13" t="s">
        <v>11</v>
      </c>
      <c r="B13" s="13" t="s">
        <v>12</v>
      </c>
      <c r="C13" s="54">
        <v>620.2</v>
      </c>
      <c r="D13" s="54">
        <v>620.226</v>
      </c>
      <c r="E13" s="54">
        <v>750.6</v>
      </c>
      <c r="F13" s="65"/>
      <c r="G13" s="65"/>
      <c r="H13" s="54">
        <v>750.5</v>
      </c>
      <c r="I13" s="2">
        <f t="shared" si="2"/>
        <v>99.98667732480682</v>
      </c>
      <c r="J13" s="63">
        <f t="shared" si="7"/>
        <v>0.34919700508548096</v>
      </c>
      <c r="K13" s="68"/>
      <c r="L13" s="12">
        <f t="shared" si="5"/>
        <v>121.00935182199291</v>
      </c>
      <c r="M13" s="2">
        <f t="shared" si="6"/>
        <v>130.29999999999995</v>
      </c>
    </row>
    <row r="14" spans="1:13" ht="23.25" customHeight="1" hidden="1">
      <c r="A14" s="7" t="s">
        <v>13</v>
      </c>
      <c r="B14" s="7" t="s">
        <v>14</v>
      </c>
      <c r="C14" s="53">
        <f>SUM(C15:C16)</f>
        <v>0</v>
      </c>
      <c r="D14" s="53">
        <f>SUM(D15:D16)</f>
        <v>0</v>
      </c>
      <c r="E14" s="53">
        <f>SUM(E15:E16)</f>
        <v>0</v>
      </c>
      <c r="F14" s="64"/>
      <c r="G14" s="64"/>
      <c r="H14" s="53">
        <f>SUM(H15:H16)</f>
        <v>0</v>
      </c>
      <c r="I14" s="2" t="e">
        <f t="shared" si="2"/>
        <v>#DIV/0!</v>
      </c>
      <c r="J14" s="63">
        <f t="shared" si="7"/>
        <v>0</v>
      </c>
      <c r="K14" s="68"/>
      <c r="L14" s="12" t="e">
        <f t="shared" si="5"/>
        <v>#DIV/0!</v>
      </c>
      <c r="M14" s="2">
        <f t="shared" si="6"/>
        <v>0</v>
      </c>
    </row>
    <row r="15" spans="1:13" ht="36.75" customHeight="1" hidden="1">
      <c r="A15" s="13" t="s">
        <v>15</v>
      </c>
      <c r="B15" s="13" t="s">
        <v>16</v>
      </c>
      <c r="C15" s="54"/>
      <c r="D15" s="54"/>
      <c r="E15" s="62"/>
      <c r="F15" s="66"/>
      <c r="G15" s="66"/>
      <c r="H15" s="54"/>
      <c r="I15" s="2" t="e">
        <f t="shared" si="2"/>
        <v>#DIV/0!</v>
      </c>
      <c r="J15" s="69">
        <f t="shared" si="7"/>
        <v>0</v>
      </c>
      <c r="K15" s="68"/>
      <c r="L15" s="12" t="e">
        <f t="shared" si="5"/>
        <v>#DIV/0!</v>
      </c>
      <c r="M15" s="2">
        <f t="shared" si="6"/>
        <v>0</v>
      </c>
    </row>
    <row r="16" spans="1:13" ht="16.5" customHeight="1" hidden="1">
      <c r="A16" s="13" t="s">
        <v>17</v>
      </c>
      <c r="B16" s="13" t="s">
        <v>84</v>
      </c>
      <c r="C16" s="54"/>
      <c r="D16" s="54"/>
      <c r="E16" s="62"/>
      <c r="F16" s="63"/>
      <c r="G16" s="63"/>
      <c r="H16" s="54"/>
      <c r="I16" s="2"/>
      <c r="J16" s="63">
        <f t="shared" si="7"/>
        <v>0</v>
      </c>
      <c r="K16" s="68"/>
      <c r="L16" s="12" t="e">
        <f t="shared" si="5"/>
        <v>#DIV/0!</v>
      </c>
      <c r="M16" s="2">
        <f t="shared" si="6"/>
        <v>0</v>
      </c>
    </row>
    <row r="17" spans="1:13" ht="27" customHeight="1">
      <c r="A17" s="7" t="s">
        <v>19</v>
      </c>
      <c r="B17" s="7" t="s">
        <v>20</v>
      </c>
      <c r="C17" s="53">
        <v>1910.2</v>
      </c>
      <c r="D17" s="53">
        <v>1665.91</v>
      </c>
      <c r="E17" s="53">
        <v>1800</v>
      </c>
      <c r="F17" s="64"/>
      <c r="G17" s="64"/>
      <c r="H17" s="53">
        <v>1802.4</v>
      </c>
      <c r="I17" s="2">
        <f>SUM(H17/E17*100)</f>
        <v>100.13333333333334</v>
      </c>
      <c r="J17" s="69">
        <f t="shared" si="7"/>
        <v>0.8386311551846382</v>
      </c>
      <c r="K17" s="68"/>
      <c r="L17" s="12">
        <f t="shared" si="5"/>
        <v>94.3566118731023</v>
      </c>
      <c r="M17" s="2">
        <f t="shared" si="6"/>
        <v>-107.79999999999995</v>
      </c>
    </row>
    <row r="18" spans="1:13" ht="24" customHeight="1" hidden="1">
      <c r="A18" s="7" t="s">
        <v>59</v>
      </c>
      <c r="B18" s="23" t="s">
        <v>58</v>
      </c>
      <c r="C18" s="53"/>
      <c r="D18" s="53"/>
      <c r="E18" s="53"/>
      <c r="F18" s="64"/>
      <c r="G18" s="64"/>
      <c r="H18" s="53"/>
      <c r="I18" s="2"/>
      <c r="J18" s="63">
        <f t="shared" si="7"/>
        <v>0</v>
      </c>
      <c r="K18" s="68"/>
      <c r="L18" s="12" t="e">
        <f t="shared" si="5"/>
        <v>#DIV/0!</v>
      </c>
      <c r="M18" s="2">
        <f t="shared" si="6"/>
        <v>0</v>
      </c>
    </row>
    <row r="19" spans="1:13" ht="44.25" customHeight="1">
      <c r="A19" s="7" t="s">
        <v>21</v>
      </c>
      <c r="B19" s="7" t="s">
        <v>22</v>
      </c>
      <c r="C19" s="53">
        <f aca="true" t="shared" si="8" ref="C19:H19">SUM(C20:C24)</f>
        <v>3421</v>
      </c>
      <c r="D19" s="53">
        <f t="shared" si="8"/>
        <v>3132.8</v>
      </c>
      <c r="E19" s="53">
        <f t="shared" si="8"/>
        <v>3301.2</v>
      </c>
      <c r="F19" s="53">
        <f t="shared" si="8"/>
        <v>0</v>
      </c>
      <c r="G19" s="53">
        <f t="shared" si="8"/>
        <v>0</v>
      </c>
      <c r="H19" s="53">
        <f t="shared" si="8"/>
        <v>3340.7999999999997</v>
      </c>
      <c r="I19" s="2">
        <f>SUM(H19/E19*100)</f>
        <v>101.19956379498365</v>
      </c>
      <c r="J19" s="63">
        <f t="shared" si="7"/>
        <v>1.5544268548828444</v>
      </c>
      <c r="K19" s="68"/>
      <c r="L19" s="12">
        <f t="shared" si="5"/>
        <v>97.65565624086524</v>
      </c>
      <c r="M19" s="2">
        <f t="shared" si="6"/>
        <v>-80.20000000000027</v>
      </c>
    </row>
    <row r="20" spans="1:13" ht="27" customHeight="1">
      <c r="A20" s="13" t="s">
        <v>23</v>
      </c>
      <c r="B20" s="13" t="s">
        <v>24</v>
      </c>
      <c r="C20" s="54"/>
      <c r="D20" s="54"/>
      <c r="E20" s="54">
        <v>7.6</v>
      </c>
      <c r="F20" s="65"/>
      <c r="G20" s="65"/>
      <c r="H20" s="54">
        <v>7.6</v>
      </c>
      <c r="I20" s="2"/>
      <c r="J20" s="63">
        <f t="shared" si="7"/>
        <v>0.0035361722033972753</v>
      </c>
      <c r="K20" s="68"/>
      <c r="L20" s="12" t="e">
        <f t="shared" si="5"/>
        <v>#DIV/0!</v>
      </c>
      <c r="M20" s="2">
        <f t="shared" si="6"/>
        <v>7.6</v>
      </c>
    </row>
    <row r="21" spans="1:13" ht="45" customHeight="1">
      <c r="A21" s="13" t="s">
        <v>25</v>
      </c>
      <c r="B21" s="13" t="s">
        <v>26</v>
      </c>
      <c r="C21" s="54">
        <v>2519.1</v>
      </c>
      <c r="D21" s="54">
        <v>2296.5</v>
      </c>
      <c r="E21" s="54">
        <v>2238.6</v>
      </c>
      <c r="F21" s="65"/>
      <c r="G21" s="65"/>
      <c r="H21" s="54">
        <v>2237</v>
      </c>
      <c r="I21" s="2">
        <f aca="true" t="shared" si="9" ref="I21:I27">SUM(H21/E21*100)</f>
        <v>99.92852675779505</v>
      </c>
      <c r="J21" s="63">
        <f t="shared" si="7"/>
        <v>1.0408443709210138</v>
      </c>
      <c r="K21" s="68"/>
      <c r="L21" s="12">
        <f t="shared" si="5"/>
        <v>88.8015561113096</v>
      </c>
      <c r="M21" s="2">
        <f t="shared" si="6"/>
        <v>-282.0999999999999</v>
      </c>
    </row>
    <row r="22" spans="1:13" ht="45" customHeight="1">
      <c r="A22" s="13"/>
      <c r="B22" s="13" t="s">
        <v>90</v>
      </c>
      <c r="C22" s="54">
        <v>901.9</v>
      </c>
      <c r="D22" s="54">
        <v>836.3</v>
      </c>
      <c r="E22" s="54">
        <v>1020.6</v>
      </c>
      <c r="F22" s="65"/>
      <c r="G22" s="65"/>
      <c r="H22" s="54">
        <v>1061.8</v>
      </c>
      <c r="I22" s="2">
        <f t="shared" si="9"/>
        <v>104.0368410738781</v>
      </c>
      <c r="J22" s="63"/>
      <c r="K22" s="68"/>
      <c r="L22" s="12">
        <f t="shared" si="5"/>
        <v>117.7292382747533</v>
      </c>
      <c r="M22" s="2">
        <f t="shared" si="6"/>
        <v>159.89999999999998</v>
      </c>
    </row>
    <row r="23" spans="1:13" ht="27" customHeight="1">
      <c r="A23" s="13" t="s">
        <v>27</v>
      </c>
      <c r="B23" s="72" t="s">
        <v>96</v>
      </c>
      <c r="C23" s="54"/>
      <c r="D23" s="54">
        <v>0</v>
      </c>
      <c r="E23" s="54">
        <v>34.4</v>
      </c>
      <c r="F23" s="65"/>
      <c r="G23" s="65"/>
      <c r="H23" s="54">
        <v>34.4</v>
      </c>
      <c r="I23" s="2">
        <f t="shared" si="9"/>
        <v>100</v>
      </c>
      <c r="J23" s="63">
        <f t="shared" si="7"/>
        <v>0.016005832078535037</v>
      </c>
      <c r="K23" s="68"/>
      <c r="L23" s="12" t="e">
        <f t="shared" si="5"/>
        <v>#DIV/0!</v>
      </c>
      <c r="M23" s="2">
        <f t="shared" si="6"/>
        <v>34.4</v>
      </c>
    </row>
    <row r="24" spans="1:13" ht="60.75" customHeight="1">
      <c r="A24" s="13" t="s">
        <v>28</v>
      </c>
      <c r="B24" s="13" t="s">
        <v>29</v>
      </c>
      <c r="C24" s="54"/>
      <c r="D24" s="54">
        <v>0</v>
      </c>
      <c r="E24" s="54">
        <v>0</v>
      </c>
      <c r="F24" s="65"/>
      <c r="G24" s="65"/>
      <c r="H24" s="54">
        <v>0</v>
      </c>
      <c r="I24" s="2" t="e">
        <f t="shared" si="9"/>
        <v>#DIV/0!</v>
      </c>
      <c r="J24" s="63">
        <f t="shared" si="7"/>
        <v>0</v>
      </c>
      <c r="K24" s="68"/>
      <c r="L24" s="12" t="e">
        <f t="shared" si="5"/>
        <v>#DIV/0!</v>
      </c>
      <c r="M24" s="2">
        <f t="shared" si="6"/>
        <v>0</v>
      </c>
    </row>
    <row r="25" spans="1:13" ht="29.25" customHeight="1">
      <c r="A25" s="7" t="s">
        <v>30</v>
      </c>
      <c r="B25" s="7" t="s">
        <v>31</v>
      </c>
      <c r="C25" s="53">
        <v>199.1</v>
      </c>
      <c r="D25" s="53">
        <v>195.312</v>
      </c>
      <c r="E25" s="53">
        <v>206</v>
      </c>
      <c r="F25" s="64"/>
      <c r="G25" s="64"/>
      <c r="H25" s="53">
        <v>205.9</v>
      </c>
      <c r="I25" s="2">
        <f t="shared" si="9"/>
        <v>99.9514563106796</v>
      </c>
      <c r="J25" s="63">
        <f>SUM(H25/$H$5*100)</f>
        <v>0.09580234956309198</v>
      </c>
      <c r="K25" s="68"/>
      <c r="L25" s="12">
        <f t="shared" si="5"/>
        <v>103.41536916122551</v>
      </c>
      <c r="M25" s="2">
        <f t="shared" si="6"/>
        <v>6.800000000000011</v>
      </c>
    </row>
    <row r="26" spans="1:13" s="43" customFormat="1" ht="22.5" customHeight="1" hidden="1">
      <c r="A26" s="38" t="s">
        <v>32</v>
      </c>
      <c r="B26" s="38" t="s">
        <v>33</v>
      </c>
      <c r="C26" s="54">
        <v>455.1</v>
      </c>
      <c r="D26" s="54"/>
      <c r="E26" s="54">
        <v>440</v>
      </c>
      <c r="F26" s="65"/>
      <c r="G26" s="65"/>
      <c r="H26" s="54">
        <v>455.1</v>
      </c>
      <c r="I26" s="2">
        <f t="shared" si="9"/>
        <v>103.43181818181819</v>
      </c>
      <c r="J26" s="63">
        <f t="shared" si="7"/>
        <v>0.2117515749692237</v>
      </c>
      <c r="K26" s="68"/>
      <c r="L26" s="12">
        <f t="shared" si="5"/>
        <v>100</v>
      </c>
      <c r="M26" s="2">
        <f t="shared" si="6"/>
        <v>0</v>
      </c>
    </row>
    <row r="27" spans="1:13" ht="36.75" customHeight="1">
      <c r="A27" s="7" t="s">
        <v>61</v>
      </c>
      <c r="B27" s="26" t="s">
        <v>62</v>
      </c>
      <c r="C27" s="53">
        <v>3371</v>
      </c>
      <c r="D27" s="53">
        <v>2893.62</v>
      </c>
      <c r="E27" s="53">
        <v>2754.6</v>
      </c>
      <c r="F27" s="53">
        <f>SUM(F28+F29)</f>
        <v>0</v>
      </c>
      <c r="G27" s="53">
        <f>SUM(G28+G29)</f>
        <v>0</v>
      </c>
      <c r="H27" s="53">
        <v>2748.4</v>
      </c>
      <c r="I27" s="2">
        <f t="shared" si="9"/>
        <v>99.77492194874029</v>
      </c>
      <c r="J27" s="63">
        <f t="shared" si="7"/>
        <v>1.2787915373443517</v>
      </c>
      <c r="K27" s="68"/>
      <c r="L27" s="12">
        <f t="shared" si="5"/>
        <v>81.53070305547315</v>
      </c>
      <c r="M27" s="2">
        <f t="shared" si="6"/>
        <v>-622.5999999999999</v>
      </c>
    </row>
    <row r="28" spans="1:13" ht="48.75" customHeight="1" hidden="1">
      <c r="A28" s="13"/>
      <c r="B28" s="19" t="s">
        <v>56</v>
      </c>
      <c r="C28" s="54"/>
      <c r="D28" s="54"/>
      <c r="E28" s="54">
        <v>8</v>
      </c>
      <c r="F28" s="65"/>
      <c r="G28" s="65"/>
      <c r="H28" s="54"/>
      <c r="I28" s="2"/>
      <c r="J28" s="63">
        <f t="shared" si="7"/>
        <v>0</v>
      </c>
      <c r="K28" s="68"/>
      <c r="L28" s="12" t="e">
        <f t="shared" si="5"/>
        <v>#DIV/0!</v>
      </c>
      <c r="M28" s="2">
        <f t="shared" si="6"/>
        <v>0</v>
      </c>
    </row>
    <row r="29" spans="1:13" ht="27.75" customHeight="1" hidden="1">
      <c r="A29" s="13"/>
      <c r="B29" s="19" t="s">
        <v>75</v>
      </c>
      <c r="C29" s="54">
        <v>73</v>
      </c>
      <c r="D29" s="54"/>
      <c r="E29" s="54">
        <v>56</v>
      </c>
      <c r="F29" s="65"/>
      <c r="G29" s="65"/>
      <c r="H29" s="54">
        <v>73</v>
      </c>
      <c r="I29" s="2"/>
      <c r="J29" s="63">
        <f t="shared" si="7"/>
        <v>0.0339658645852633</v>
      </c>
      <c r="K29" s="68"/>
      <c r="L29" s="12">
        <f t="shared" si="5"/>
        <v>100</v>
      </c>
      <c r="M29" s="2">
        <f t="shared" si="6"/>
        <v>0</v>
      </c>
    </row>
    <row r="30" spans="1:13" ht="33" customHeight="1">
      <c r="A30" s="26" t="s">
        <v>34</v>
      </c>
      <c r="B30" s="26" t="s">
        <v>35</v>
      </c>
      <c r="C30" s="53">
        <f aca="true" t="shared" si="10" ref="C30:H30">SUM(C31:C33)</f>
        <v>1402.3</v>
      </c>
      <c r="D30" s="53">
        <f>D32+D33</f>
        <v>966.81</v>
      </c>
      <c r="E30" s="53">
        <f t="shared" si="10"/>
        <v>1869.2599999999998</v>
      </c>
      <c r="F30" s="53">
        <f t="shared" si="10"/>
        <v>0</v>
      </c>
      <c r="G30" s="53">
        <f t="shared" si="10"/>
        <v>0</v>
      </c>
      <c r="H30" s="53">
        <f t="shared" si="10"/>
        <v>1873.65</v>
      </c>
      <c r="I30" s="2">
        <f>SUM(H30/E30*100)</f>
        <v>100.23485229449089</v>
      </c>
      <c r="J30" s="69">
        <f t="shared" si="7"/>
        <v>0.8717827695914875</v>
      </c>
      <c r="K30" s="68"/>
      <c r="L30" s="12">
        <f t="shared" si="5"/>
        <v>133.61263638308495</v>
      </c>
      <c r="M30" s="2">
        <f t="shared" si="6"/>
        <v>471.35000000000014</v>
      </c>
    </row>
    <row r="31" spans="1:13" ht="22.5" customHeight="1" hidden="1">
      <c r="A31" s="26"/>
      <c r="B31" s="27" t="s">
        <v>73</v>
      </c>
      <c r="C31" s="54"/>
      <c r="D31" s="54"/>
      <c r="E31" s="54"/>
      <c r="F31" s="65"/>
      <c r="G31" s="65"/>
      <c r="H31" s="54"/>
      <c r="I31" s="2"/>
      <c r="J31" s="69"/>
      <c r="K31" s="68"/>
      <c r="L31" s="12" t="e">
        <f t="shared" si="5"/>
        <v>#DIV/0!</v>
      </c>
      <c r="M31" s="2">
        <f t="shared" si="6"/>
        <v>0</v>
      </c>
    </row>
    <row r="32" spans="1:13" ht="39" customHeight="1">
      <c r="A32" s="27" t="s">
        <v>36</v>
      </c>
      <c r="B32" s="27" t="s">
        <v>74</v>
      </c>
      <c r="C32" s="54">
        <v>517.5</v>
      </c>
      <c r="D32" s="54">
        <v>517.48</v>
      </c>
      <c r="E32" s="54">
        <v>438.9</v>
      </c>
      <c r="F32" s="65"/>
      <c r="G32" s="65"/>
      <c r="H32" s="54">
        <v>438.87</v>
      </c>
      <c r="I32" s="2">
        <f aca="true" t="shared" si="11" ref="I32:I42">SUM(H32/E32*100)</f>
        <v>99.99316473000684</v>
      </c>
      <c r="J32" s="63">
        <f t="shared" si="7"/>
        <v>0.2041999861717056</v>
      </c>
      <c r="K32" s="68"/>
      <c r="L32" s="12">
        <f t="shared" si="5"/>
        <v>84.80579710144927</v>
      </c>
      <c r="M32" s="2">
        <f t="shared" si="6"/>
        <v>-78.63</v>
      </c>
    </row>
    <row r="33" spans="1:13" ht="48.75" customHeight="1">
      <c r="A33" s="27" t="s">
        <v>37</v>
      </c>
      <c r="B33" s="27" t="s">
        <v>38</v>
      </c>
      <c r="C33" s="54">
        <v>884.8</v>
      </c>
      <c r="D33" s="54">
        <v>449.33</v>
      </c>
      <c r="E33" s="54">
        <v>1430.36</v>
      </c>
      <c r="F33" s="65"/>
      <c r="G33" s="65"/>
      <c r="H33" s="54">
        <v>1434.78</v>
      </c>
      <c r="I33" s="2">
        <f t="shared" si="11"/>
        <v>100.30901311557929</v>
      </c>
      <c r="J33" s="63">
        <f t="shared" si="7"/>
        <v>0.6675827834197819</v>
      </c>
      <c r="K33" s="68"/>
      <c r="L33" s="12">
        <f t="shared" si="5"/>
        <v>162.1586799276673</v>
      </c>
      <c r="M33" s="2">
        <f t="shared" si="6"/>
        <v>549.98</v>
      </c>
    </row>
    <row r="34" spans="1:13" ht="25.5" customHeight="1">
      <c r="A34" s="7" t="s">
        <v>39</v>
      </c>
      <c r="B34" s="7" t="s">
        <v>40</v>
      </c>
      <c r="C34" s="53">
        <v>3291.7</v>
      </c>
      <c r="D34" s="53">
        <v>2619.95</v>
      </c>
      <c r="E34" s="53">
        <v>3345.2</v>
      </c>
      <c r="F34" s="64">
        <v>166.1</v>
      </c>
      <c r="G34" s="64"/>
      <c r="H34" s="53">
        <v>3329.5</v>
      </c>
      <c r="I34" s="2">
        <f t="shared" si="11"/>
        <v>99.5306708119096</v>
      </c>
      <c r="J34" s="63">
        <f t="shared" si="7"/>
        <v>1.5491691251593722</v>
      </c>
      <c r="K34" s="68"/>
      <c r="L34" s="12">
        <f t="shared" si="5"/>
        <v>101.14834280159188</v>
      </c>
      <c r="M34" s="2">
        <f t="shared" si="6"/>
        <v>37.80000000000018</v>
      </c>
    </row>
    <row r="35" spans="1:13" ht="20.25" customHeight="1">
      <c r="A35" s="28"/>
      <c r="B35" s="7" t="s">
        <v>70</v>
      </c>
      <c r="C35" s="53">
        <v>148.9</v>
      </c>
      <c r="D35" s="53">
        <v>84.11</v>
      </c>
      <c r="E35" s="53">
        <v>4.49</v>
      </c>
      <c r="F35" s="67"/>
      <c r="G35" s="67"/>
      <c r="H35" s="53">
        <v>4.49</v>
      </c>
      <c r="I35" s="2">
        <f t="shared" si="11"/>
        <v>100</v>
      </c>
      <c r="J35" s="63">
        <f t="shared" si="7"/>
        <v>0.0020891333149018116</v>
      </c>
      <c r="K35" s="68"/>
      <c r="L35" s="12">
        <f t="shared" si="5"/>
        <v>3.0154466084620553</v>
      </c>
      <c r="M35" s="2">
        <f t="shared" si="6"/>
        <v>-144.41</v>
      </c>
    </row>
    <row r="36" spans="1:13" ht="42.75" customHeight="1">
      <c r="A36" s="28" t="s">
        <v>64</v>
      </c>
      <c r="B36" s="30" t="s">
        <v>86</v>
      </c>
      <c r="C36" s="56">
        <f>SUM(C38:C43)</f>
        <v>623505.3</v>
      </c>
      <c r="D36" s="56">
        <f>SUM(D38:D45)</f>
        <v>480550.27999999997</v>
      </c>
      <c r="E36" s="56">
        <f>SUM(E38:E44)</f>
        <v>758348.0499999998</v>
      </c>
      <c r="F36" s="56">
        <f>SUM(F38:F44)</f>
        <v>0</v>
      </c>
      <c r="G36" s="56">
        <f>SUM(G38:G44)</f>
        <v>0</v>
      </c>
      <c r="H36" s="56">
        <f>SUM(H38:H45)</f>
        <v>757754.4899999999</v>
      </c>
      <c r="I36" s="2">
        <f t="shared" si="11"/>
        <v>99.92172987060493</v>
      </c>
      <c r="J36" s="70">
        <f>SUM(H36/H46)*100</f>
        <v>77.90408863217218</v>
      </c>
      <c r="K36" s="70">
        <f>SUM(H36/H46*100)</f>
        <v>77.90408863217218</v>
      </c>
      <c r="L36" s="12">
        <f t="shared" si="5"/>
        <v>121.53136308544607</v>
      </c>
      <c r="M36" s="2">
        <f t="shared" si="6"/>
        <v>134249.18999999983</v>
      </c>
    </row>
    <row r="37" spans="1:13" ht="30" customHeight="1">
      <c r="A37" s="7" t="s">
        <v>41</v>
      </c>
      <c r="B37" s="7" t="s">
        <v>85</v>
      </c>
      <c r="C37" s="53">
        <f>SUM(C38+C40+C41+C42)</f>
        <v>623493.5</v>
      </c>
      <c r="D37" s="53">
        <f>SUM(D38+D40+D41+D42)</f>
        <v>480538.48</v>
      </c>
      <c r="E37" s="53">
        <f>SUM(E38+E40+E41+E42+E44)</f>
        <v>758224.3499999999</v>
      </c>
      <c r="F37" s="53">
        <f>SUM(F38+F40+F41+F42+F44)</f>
        <v>0</v>
      </c>
      <c r="G37" s="53">
        <f>SUM(G38+G40+G41+G42+G44)</f>
        <v>0</v>
      </c>
      <c r="H37" s="53">
        <f>SUM(H38+H40+H41+H42)</f>
        <v>757667.8899999999</v>
      </c>
      <c r="I37" s="2">
        <f t="shared" si="11"/>
        <v>99.92661011216536</v>
      </c>
      <c r="J37" s="68"/>
      <c r="K37" s="69"/>
      <c r="L37" s="12">
        <f t="shared" si="5"/>
        <v>121.51977366243591</v>
      </c>
      <c r="M37" s="2">
        <f t="shared" si="6"/>
        <v>134174.3899999999</v>
      </c>
    </row>
    <row r="38" spans="1:13" ht="33" customHeight="1">
      <c r="A38" s="7" t="s">
        <v>43</v>
      </c>
      <c r="B38" s="7" t="s">
        <v>44</v>
      </c>
      <c r="C38" s="53">
        <v>164228</v>
      </c>
      <c r="D38" s="53">
        <v>137786</v>
      </c>
      <c r="E38" s="53">
        <v>188161.96</v>
      </c>
      <c r="F38" s="53"/>
      <c r="G38" s="53"/>
      <c r="H38" s="53">
        <v>188162</v>
      </c>
      <c r="I38" s="2">
        <f t="shared" si="11"/>
        <v>100.00002125828196</v>
      </c>
      <c r="J38" s="68"/>
      <c r="K38" s="63"/>
      <c r="L38" s="12">
        <f t="shared" si="5"/>
        <v>114.57364152276104</v>
      </c>
      <c r="M38" s="2">
        <f t="shared" si="6"/>
        <v>23934</v>
      </c>
    </row>
    <row r="39" spans="1:13" ht="31.5" customHeight="1" hidden="1">
      <c r="A39" s="13" t="s">
        <v>45</v>
      </c>
      <c r="B39" s="13" t="s">
        <v>46</v>
      </c>
      <c r="C39" s="53"/>
      <c r="D39" s="53"/>
      <c r="E39" s="54"/>
      <c r="F39" s="54"/>
      <c r="G39" s="54"/>
      <c r="H39" s="53"/>
      <c r="I39" s="2" t="e">
        <f t="shared" si="11"/>
        <v>#DIV/0!</v>
      </c>
      <c r="J39" s="68"/>
      <c r="K39" s="63"/>
      <c r="L39" s="12" t="e">
        <f t="shared" si="5"/>
        <v>#DIV/0!</v>
      </c>
      <c r="M39" s="2">
        <f t="shared" si="6"/>
        <v>0</v>
      </c>
    </row>
    <row r="40" spans="1:13" ht="30.75" customHeight="1">
      <c r="A40" s="7" t="s">
        <v>47</v>
      </c>
      <c r="B40" s="7" t="s">
        <v>48</v>
      </c>
      <c r="C40" s="53">
        <v>129135.9</v>
      </c>
      <c r="D40" s="53">
        <v>57581.98</v>
      </c>
      <c r="E40" s="53">
        <v>210437.5</v>
      </c>
      <c r="F40" s="53"/>
      <c r="G40" s="53"/>
      <c r="H40" s="53">
        <v>209946.9</v>
      </c>
      <c r="I40" s="2">
        <f t="shared" si="11"/>
        <v>99.76686664686665</v>
      </c>
      <c r="J40" s="68"/>
      <c r="K40" s="63"/>
      <c r="L40" s="12">
        <f t="shared" si="5"/>
        <v>162.57826057664832</v>
      </c>
      <c r="M40" s="2">
        <f t="shared" si="6"/>
        <v>80811</v>
      </c>
    </row>
    <row r="41" spans="1:13" ht="32.25" customHeight="1">
      <c r="A41" s="7" t="s">
        <v>49</v>
      </c>
      <c r="B41" s="7" t="s">
        <v>50</v>
      </c>
      <c r="C41" s="53">
        <v>325602.8</v>
      </c>
      <c r="D41" s="53">
        <v>281095.23</v>
      </c>
      <c r="E41" s="53">
        <v>353732.17</v>
      </c>
      <c r="F41" s="53"/>
      <c r="G41" s="53"/>
      <c r="H41" s="53">
        <v>353666.29</v>
      </c>
      <c r="I41" s="2">
        <f t="shared" si="11"/>
        <v>99.98137573972986</v>
      </c>
      <c r="J41" s="68"/>
      <c r="K41" s="63"/>
      <c r="L41" s="12">
        <f t="shared" si="5"/>
        <v>108.61893386666208</v>
      </c>
      <c r="M41" s="2">
        <f t="shared" si="6"/>
        <v>28063.48999999999</v>
      </c>
    </row>
    <row r="42" spans="1:13" ht="27" customHeight="1">
      <c r="A42" s="7" t="s">
        <v>51</v>
      </c>
      <c r="B42" s="7" t="s">
        <v>52</v>
      </c>
      <c r="C42" s="53">
        <v>4526.8</v>
      </c>
      <c r="D42" s="53">
        <v>4075.27</v>
      </c>
      <c r="E42" s="53">
        <v>5892.72</v>
      </c>
      <c r="F42" s="53"/>
      <c r="G42" s="53"/>
      <c r="H42" s="53">
        <v>5892.7</v>
      </c>
      <c r="I42" s="2">
        <f t="shared" si="11"/>
        <v>99.99966059816178</v>
      </c>
      <c r="J42" s="68"/>
      <c r="K42" s="63"/>
      <c r="L42" s="12">
        <f t="shared" si="5"/>
        <v>130.17363258814171</v>
      </c>
      <c r="M42" s="2">
        <f t="shared" si="6"/>
        <v>1365.8999999999996</v>
      </c>
    </row>
    <row r="43" spans="1:13" ht="33" customHeight="1">
      <c r="A43" s="28"/>
      <c r="B43" s="7" t="s">
        <v>95</v>
      </c>
      <c r="C43" s="53">
        <v>11.8</v>
      </c>
      <c r="D43" s="53">
        <v>11.8</v>
      </c>
      <c r="E43" s="8">
        <v>123.7</v>
      </c>
      <c r="F43" s="8"/>
      <c r="G43" s="8"/>
      <c r="H43" s="53">
        <v>123.2</v>
      </c>
      <c r="I43" s="2"/>
      <c r="J43" s="68"/>
      <c r="K43" s="63"/>
      <c r="L43" s="12">
        <f t="shared" si="5"/>
        <v>1044.0677966101694</v>
      </c>
      <c r="M43" s="2">
        <f t="shared" si="6"/>
        <v>111.4</v>
      </c>
    </row>
    <row r="44" spans="1:13" ht="43.5" customHeight="1">
      <c r="A44" s="28" t="s">
        <v>64</v>
      </c>
      <c r="B44" s="30" t="s">
        <v>63</v>
      </c>
      <c r="C44" s="57"/>
      <c r="D44" s="57"/>
      <c r="E44" s="45"/>
      <c r="F44" s="45"/>
      <c r="G44" s="45"/>
      <c r="H44" s="57">
        <v>-776.2</v>
      </c>
      <c r="I44" s="2"/>
      <c r="J44" s="71"/>
      <c r="K44" s="68"/>
      <c r="L44" s="12" t="e">
        <f t="shared" si="5"/>
        <v>#DIV/0!</v>
      </c>
      <c r="M44" s="2">
        <f t="shared" si="6"/>
        <v>-776.2</v>
      </c>
    </row>
    <row r="45" spans="1:13" ht="70.5" customHeight="1">
      <c r="A45" s="28"/>
      <c r="B45" s="49" t="s">
        <v>89</v>
      </c>
      <c r="C45" s="57"/>
      <c r="D45" s="57"/>
      <c r="E45" s="45"/>
      <c r="F45" s="45"/>
      <c r="G45" s="45"/>
      <c r="H45" s="57">
        <v>739.6</v>
      </c>
      <c r="I45" s="2"/>
      <c r="J45" s="71"/>
      <c r="K45" s="68"/>
      <c r="L45" s="12" t="e">
        <f t="shared" si="5"/>
        <v>#DIV/0!</v>
      </c>
      <c r="M45" s="2">
        <f t="shared" si="6"/>
        <v>739.6</v>
      </c>
    </row>
    <row r="46" spans="1:13" ht="38.25" customHeight="1">
      <c r="A46" s="35"/>
      <c r="B46" s="36" t="s">
        <v>53</v>
      </c>
      <c r="C46" s="50">
        <f>SUM(C36+C5)</f>
        <v>817066.05</v>
      </c>
      <c r="D46" s="53">
        <f>SUM(D36+D5)</f>
        <v>651477.318</v>
      </c>
      <c r="E46" s="8">
        <f>SUM(E36+E5)</f>
        <v>967931.9299999998</v>
      </c>
      <c r="F46" s="8">
        <f>SUM(F37+F5)</f>
        <v>166.1</v>
      </c>
      <c r="G46" s="8">
        <f>SUM(G37+G5)</f>
        <v>6496.8</v>
      </c>
      <c r="H46" s="53">
        <f>SUM(H36+H5)</f>
        <v>972676.1499999999</v>
      </c>
      <c r="I46" s="2">
        <f>SUM(H46/E46*100)</f>
        <v>100.49013983865582</v>
      </c>
      <c r="J46" s="68"/>
      <c r="K46" s="69"/>
      <c r="L46" s="12">
        <f t="shared" si="5"/>
        <v>119.0449841845711</v>
      </c>
      <c r="M46" s="2">
        <f t="shared" si="6"/>
        <v>155610.09999999986</v>
      </c>
    </row>
    <row r="47" ht="15.75">
      <c r="C47" s="59"/>
    </row>
    <row r="48" ht="15.75">
      <c r="C48" s="60"/>
    </row>
    <row r="49" ht="15.75">
      <c r="C49" s="60"/>
    </row>
  </sheetData>
  <sheetProtection/>
  <mergeCells count="1">
    <mergeCell ref="A1:L1"/>
  </mergeCells>
  <printOptions/>
  <pageMargins left="0.7874015748031497" right="0.1968503937007874" top="0.5118110236220472" bottom="0.2362204724409449" header="0.5118110236220472" footer="0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view="pageBreakPreview" zoomScaleSheetLayoutView="100" zoomScalePageLayoutView="0" workbookViewId="0" topLeftCell="B1">
      <selection activeCell="B51" sqref="B51"/>
    </sheetView>
  </sheetViews>
  <sheetFormatPr defaultColWidth="9.00390625" defaultRowHeight="12.75"/>
  <cols>
    <col min="1" max="1" width="23.125" style="3" hidden="1" customWidth="1"/>
    <col min="2" max="2" width="63.75390625" style="3" customWidth="1"/>
    <col min="3" max="3" width="12.875" style="3" customWidth="1"/>
    <col min="4" max="4" width="13.375" style="3" customWidth="1"/>
    <col min="5" max="5" width="14.125" style="3" hidden="1" customWidth="1"/>
    <col min="6" max="6" width="14.125" style="3" customWidth="1"/>
    <col min="7" max="7" width="8.875" style="3" hidden="1" customWidth="1"/>
    <col min="8" max="8" width="8.625" style="3" hidden="1" customWidth="1"/>
    <col min="9" max="9" width="14.125" style="3" customWidth="1"/>
    <col min="10" max="10" width="10.875" style="3" customWidth="1"/>
    <col min="11" max="11" width="11.625" style="3" customWidth="1"/>
    <col min="12" max="13" width="10.625" style="3" customWidth="1"/>
    <col min="14" max="14" width="0.6171875" style="3" customWidth="1"/>
    <col min="15" max="16384" width="9.125" style="3" customWidth="1"/>
  </cols>
  <sheetData>
    <row r="1" spans="1:12" ht="15.75">
      <c r="A1" s="1"/>
      <c r="K1" s="3">
        <v>103084.2</v>
      </c>
      <c r="L1" s="44">
        <f>SUM(F6-K1)</f>
        <v>44708.8</v>
      </c>
    </row>
    <row r="2" spans="1:12" ht="21" customHeight="1">
      <c r="A2" s="75" t="s">
        <v>78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2.25" customHeight="1">
      <c r="A3" s="4"/>
      <c r="B3" s="4"/>
      <c r="C3" s="4"/>
      <c r="D3" s="4"/>
      <c r="I3" s="4"/>
      <c r="J3" s="4"/>
      <c r="K3" s="4"/>
      <c r="L3" s="4"/>
    </row>
    <row r="4" spans="1:12" ht="18.75" customHeight="1">
      <c r="A4" s="5"/>
      <c r="E4" s="44">
        <f>SUM(E7+E10+E15+E18+E19)</f>
        <v>137412</v>
      </c>
      <c r="F4" s="44">
        <f>SUM(F7+F10+F15+F18+F19+F9)</f>
        <v>138819</v>
      </c>
      <c r="G4" s="44">
        <f>SUM(G7+G10+G15+G18+G19+G9)</f>
        <v>0</v>
      </c>
      <c r="H4" s="44">
        <f>SUM(H7+H10+H15+H18+H19+H9)</f>
        <v>0</v>
      </c>
      <c r="I4" s="44">
        <f>SUM(I7+I10+I15+I18+I19+I9)</f>
        <v>27605.999999999996</v>
      </c>
      <c r="L4" s="44"/>
    </row>
    <row r="5" spans="1:13" ht="79.5" customHeight="1">
      <c r="A5" s="6" t="s">
        <v>0</v>
      </c>
      <c r="B5" s="6" t="s">
        <v>1</v>
      </c>
      <c r="C5" s="6" t="s">
        <v>79</v>
      </c>
      <c r="D5" s="6" t="s">
        <v>80</v>
      </c>
      <c r="E5" s="6" t="s">
        <v>76</v>
      </c>
      <c r="F5" s="6" t="s">
        <v>82</v>
      </c>
      <c r="G5" s="6" t="s">
        <v>68</v>
      </c>
      <c r="H5" s="6" t="s">
        <v>69</v>
      </c>
      <c r="I5" s="6" t="s">
        <v>81</v>
      </c>
      <c r="J5" s="6" t="s">
        <v>54</v>
      </c>
      <c r="K5" s="6" t="s">
        <v>65</v>
      </c>
      <c r="L5" s="6" t="s">
        <v>66</v>
      </c>
      <c r="M5" s="6" t="s">
        <v>83</v>
      </c>
    </row>
    <row r="6" spans="1:13" ht="24" customHeight="1">
      <c r="A6" s="7" t="s">
        <v>2</v>
      </c>
      <c r="B6" s="7" t="s">
        <v>3</v>
      </c>
      <c r="C6" s="8">
        <f>SUM(C7+C10+C15+C18+C20+C25+C30+C34+C36+C19+C27,C35+C9)</f>
        <v>138901.69999999998</v>
      </c>
      <c r="D6" s="8">
        <f>SUM(D7+D10+D15+D18+D20+D25+D30+D34+D35+D19+D27+D9)</f>
        <v>28078.499999999996</v>
      </c>
      <c r="E6" s="8">
        <f>SUM(E7+E10+E15+E18+E20+E25+E30+E34+E36+E19+E27)</f>
        <v>142985</v>
      </c>
      <c r="F6" s="8">
        <f>SUM(F7+F10+F15+F18+F20+F25+F30+F34+F36+F19+F27+F9)</f>
        <v>147793</v>
      </c>
      <c r="G6" s="8">
        <f>SUM(G7+G10+G15+G18+G20+G25+G30+G34+G36+G19+G27+G9)</f>
        <v>166.1</v>
      </c>
      <c r="H6" s="8">
        <f>SUM(H7+H10+H15+H18+H20+H25+H30+H34+H36+H19+H27+H9)</f>
        <v>0</v>
      </c>
      <c r="I6" s="8">
        <f>SUM(I7+I10+I15+I18+I20+I25+I30+I34+I35+I19+I27+I9)</f>
        <v>29147.499999999996</v>
      </c>
      <c r="J6" s="2">
        <f aca="true" t="shared" si="0" ref="J6:J16">SUM(I6/F6*100)</f>
        <v>19.721840682576303</v>
      </c>
      <c r="K6" s="10"/>
      <c r="L6" s="11">
        <f>SUM(I6/$I$45*100)</f>
        <v>28.235520910123903</v>
      </c>
      <c r="M6" s="12">
        <f>SUM(I6/C6*100)</f>
        <v>20.984264411450688</v>
      </c>
    </row>
    <row r="7" spans="1:13" ht="24" customHeight="1">
      <c r="A7" s="7" t="s">
        <v>4</v>
      </c>
      <c r="B7" s="7" t="s">
        <v>5</v>
      </c>
      <c r="C7" s="8">
        <f>SUM(C8:C8)</f>
        <v>105348</v>
      </c>
      <c r="D7" s="8">
        <f>SUM(D8:D8)</f>
        <v>21083.5</v>
      </c>
      <c r="E7" s="8">
        <f>SUM(E8:E8)</f>
        <v>97509</v>
      </c>
      <c r="F7" s="8">
        <f>SUM(F8:F8)</f>
        <v>113575</v>
      </c>
      <c r="G7" s="9"/>
      <c r="H7" s="9"/>
      <c r="I7" s="8">
        <f>SUM(I8:I8)</f>
        <v>21791.3</v>
      </c>
      <c r="J7" s="2">
        <f t="shared" si="0"/>
        <v>19.186704820603126</v>
      </c>
      <c r="K7" s="12">
        <f aca="true" t="shared" si="1" ref="K7:K34">SUM(I7/$I$6*100)</f>
        <v>74.76215798953598</v>
      </c>
      <c r="L7" s="10"/>
      <c r="M7" s="12">
        <f aca="true" t="shared" si="2" ref="M7:M45">SUM(I7/C7*100)</f>
        <v>20.68506283935148</v>
      </c>
    </row>
    <row r="8" spans="1:13" ht="21" customHeight="1">
      <c r="A8" s="13" t="s">
        <v>6</v>
      </c>
      <c r="B8" s="13" t="s">
        <v>7</v>
      </c>
      <c r="C8" s="14">
        <v>105348</v>
      </c>
      <c r="D8" s="14">
        <v>21083.5</v>
      </c>
      <c r="E8" s="2">
        <v>97509</v>
      </c>
      <c r="F8" s="2">
        <v>113575</v>
      </c>
      <c r="G8" s="12"/>
      <c r="H8" s="12">
        <v>6496.8</v>
      </c>
      <c r="I8" s="14">
        <v>21791.3</v>
      </c>
      <c r="J8" s="2">
        <f t="shared" si="0"/>
        <v>19.186704820603126</v>
      </c>
      <c r="K8" s="11">
        <f t="shared" si="1"/>
        <v>74.76215798953598</v>
      </c>
      <c r="L8" s="10"/>
      <c r="M8" s="12">
        <f t="shared" si="2"/>
        <v>20.68506283935148</v>
      </c>
    </row>
    <row r="9" spans="1:13" ht="21" customHeight="1">
      <c r="A9" s="13"/>
      <c r="B9" s="7" t="s">
        <v>77</v>
      </c>
      <c r="C9" s="14">
        <v>2772.6</v>
      </c>
      <c r="D9" s="14">
        <v>718.8</v>
      </c>
      <c r="E9" s="2"/>
      <c r="F9" s="2">
        <v>3730</v>
      </c>
      <c r="G9" s="12"/>
      <c r="H9" s="12"/>
      <c r="I9" s="14">
        <v>1014.1</v>
      </c>
      <c r="J9" s="2">
        <f t="shared" si="0"/>
        <v>27.187667560321714</v>
      </c>
      <c r="K9" s="11">
        <f t="shared" si="1"/>
        <v>3.479200617548675</v>
      </c>
      <c r="L9" s="10"/>
      <c r="M9" s="12"/>
    </row>
    <row r="10" spans="1:13" ht="27" customHeight="1">
      <c r="A10" s="7" t="s">
        <v>8</v>
      </c>
      <c r="B10" s="7" t="s">
        <v>9</v>
      </c>
      <c r="C10" s="8">
        <f>SUM(C11:C14)</f>
        <v>18926.300000000003</v>
      </c>
      <c r="D10" s="8">
        <f>SUM(D11:D14)</f>
        <v>4547.8</v>
      </c>
      <c r="E10" s="8">
        <f>SUM(E11:E14)</f>
        <v>28613</v>
      </c>
      <c r="F10" s="8">
        <f>SUM(F11:F14)</f>
        <v>20054</v>
      </c>
      <c r="G10" s="9"/>
      <c r="H10" s="9"/>
      <c r="I10" s="8">
        <f>SUM(I11:I14)</f>
        <v>4393.8</v>
      </c>
      <c r="J10" s="2">
        <f t="shared" si="0"/>
        <v>21.909843422758552</v>
      </c>
      <c r="K10" s="25">
        <f t="shared" si="1"/>
        <v>15.07436315292907</v>
      </c>
      <c r="L10" s="10"/>
      <c r="M10" s="12">
        <f t="shared" si="2"/>
        <v>23.21531413958354</v>
      </c>
    </row>
    <row r="11" spans="1:13" ht="30" customHeight="1">
      <c r="A11" s="15"/>
      <c r="B11" s="16" t="s">
        <v>67</v>
      </c>
      <c r="C11" s="14"/>
      <c r="D11" s="14"/>
      <c r="E11" s="14">
        <v>10778</v>
      </c>
      <c r="F11" s="14"/>
      <c r="G11" s="17"/>
      <c r="H11" s="17"/>
      <c r="I11" s="14"/>
      <c r="J11" s="2" t="e">
        <f t="shared" si="0"/>
        <v>#DIV/0!</v>
      </c>
      <c r="K11" s="11">
        <f t="shared" si="1"/>
        <v>0</v>
      </c>
      <c r="L11" s="10"/>
      <c r="M11" s="12" t="e">
        <f t="shared" si="2"/>
        <v>#DIV/0!</v>
      </c>
    </row>
    <row r="12" spans="1:13" ht="42.75" customHeight="1">
      <c r="A12" s="18" t="s">
        <v>60</v>
      </c>
      <c r="B12" s="19" t="s">
        <v>55</v>
      </c>
      <c r="C12" s="14">
        <v>24</v>
      </c>
      <c r="D12" s="14">
        <v>8</v>
      </c>
      <c r="E12" s="14">
        <v>73</v>
      </c>
      <c r="F12" s="14">
        <v>36</v>
      </c>
      <c r="G12" s="17"/>
      <c r="H12" s="17"/>
      <c r="I12" s="14"/>
      <c r="J12" s="2">
        <f t="shared" si="0"/>
        <v>0</v>
      </c>
      <c r="K12" s="20">
        <f t="shared" si="1"/>
        <v>0</v>
      </c>
      <c r="L12" s="10"/>
      <c r="M12" s="12">
        <f t="shared" si="2"/>
        <v>0</v>
      </c>
    </row>
    <row r="13" spans="1:13" ht="30" customHeight="1">
      <c r="A13" s="13" t="s">
        <v>57</v>
      </c>
      <c r="B13" s="13" t="s">
        <v>10</v>
      </c>
      <c r="C13" s="14">
        <v>18259.4</v>
      </c>
      <c r="D13" s="14">
        <v>4151.7</v>
      </c>
      <c r="E13" s="14">
        <v>17500</v>
      </c>
      <c r="F13" s="14">
        <v>19430</v>
      </c>
      <c r="G13" s="17"/>
      <c r="H13" s="17"/>
      <c r="I13" s="14">
        <v>4327.2</v>
      </c>
      <c r="J13" s="2">
        <f t="shared" si="0"/>
        <v>22.27071538857437</v>
      </c>
      <c r="K13" s="11">
        <f t="shared" si="1"/>
        <v>14.845870143236986</v>
      </c>
      <c r="L13" s="10"/>
      <c r="M13" s="12">
        <f t="shared" si="2"/>
        <v>23.69847859184858</v>
      </c>
    </row>
    <row r="14" spans="1:13" ht="21" customHeight="1">
      <c r="A14" s="13" t="s">
        <v>11</v>
      </c>
      <c r="B14" s="13" t="s">
        <v>12</v>
      </c>
      <c r="C14" s="14">
        <v>642.9</v>
      </c>
      <c r="D14" s="14">
        <v>388.1</v>
      </c>
      <c r="E14" s="14">
        <v>262</v>
      </c>
      <c r="F14" s="14">
        <v>588</v>
      </c>
      <c r="G14" s="17"/>
      <c r="H14" s="17"/>
      <c r="I14" s="14">
        <v>66.6</v>
      </c>
      <c r="J14" s="2">
        <f t="shared" si="0"/>
        <v>11.326530612244897</v>
      </c>
      <c r="K14" s="12">
        <f t="shared" si="1"/>
        <v>0.2284930096920834</v>
      </c>
      <c r="L14" s="10"/>
      <c r="M14" s="12">
        <f t="shared" si="2"/>
        <v>10.359309379374707</v>
      </c>
    </row>
    <row r="15" spans="1:13" ht="23.25" customHeight="1">
      <c r="A15" s="7" t="s">
        <v>13</v>
      </c>
      <c r="B15" s="7" t="s">
        <v>14</v>
      </c>
      <c r="C15" s="8">
        <f>SUM(C16:C17)</f>
        <v>0</v>
      </c>
      <c r="D15" s="8">
        <f>SUM(D16:D17)</f>
        <v>0</v>
      </c>
      <c r="E15" s="8">
        <f>SUM(E16:E17)</f>
        <v>10603</v>
      </c>
      <c r="F15" s="8">
        <f>SUM(F16:F17)</f>
        <v>0</v>
      </c>
      <c r="G15" s="9"/>
      <c r="H15" s="9"/>
      <c r="I15" s="8">
        <f>SUM(I16:I17)</f>
        <v>0</v>
      </c>
      <c r="J15" s="2" t="e">
        <f t="shared" si="0"/>
        <v>#DIV/0!</v>
      </c>
      <c r="K15" s="25">
        <f t="shared" si="1"/>
        <v>0</v>
      </c>
      <c r="L15" s="10"/>
      <c r="M15" s="12" t="e">
        <f t="shared" si="2"/>
        <v>#DIV/0!</v>
      </c>
    </row>
    <row r="16" spans="1:13" ht="36.75" customHeight="1">
      <c r="A16" s="13" t="s">
        <v>15</v>
      </c>
      <c r="B16" s="13" t="s">
        <v>16</v>
      </c>
      <c r="C16" s="14"/>
      <c r="D16" s="14"/>
      <c r="E16" s="2">
        <v>10603</v>
      </c>
      <c r="F16" s="2"/>
      <c r="G16" s="21"/>
      <c r="H16" s="21"/>
      <c r="I16" s="14"/>
      <c r="J16" s="2" t="e">
        <f t="shared" si="0"/>
        <v>#DIV/0!</v>
      </c>
      <c r="K16" s="22">
        <f t="shared" si="1"/>
        <v>0</v>
      </c>
      <c r="L16" s="10"/>
      <c r="M16" s="12" t="e">
        <f t="shared" si="2"/>
        <v>#DIV/0!</v>
      </c>
    </row>
    <row r="17" spans="1:13" ht="16.5" customHeight="1" hidden="1">
      <c r="A17" s="13" t="s">
        <v>17</v>
      </c>
      <c r="B17" s="13" t="s">
        <v>18</v>
      </c>
      <c r="C17" s="14"/>
      <c r="D17" s="14"/>
      <c r="E17" s="2"/>
      <c r="F17" s="2"/>
      <c r="G17" s="12"/>
      <c r="H17" s="12"/>
      <c r="I17" s="14"/>
      <c r="J17" s="2"/>
      <c r="K17" s="20">
        <f t="shared" si="1"/>
        <v>0</v>
      </c>
      <c r="L17" s="10"/>
      <c r="M17" s="12" t="e">
        <f t="shared" si="2"/>
        <v>#DIV/0!</v>
      </c>
    </row>
    <row r="18" spans="1:13" ht="24.75" customHeight="1">
      <c r="A18" s="7" t="s">
        <v>19</v>
      </c>
      <c r="B18" s="7" t="s">
        <v>20</v>
      </c>
      <c r="C18" s="8">
        <v>1464.2</v>
      </c>
      <c r="D18" s="8">
        <v>351.8</v>
      </c>
      <c r="E18" s="8">
        <v>687</v>
      </c>
      <c r="F18" s="8">
        <v>1460</v>
      </c>
      <c r="G18" s="9"/>
      <c r="H18" s="9"/>
      <c r="I18" s="8">
        <v>406.8</v>
      </c>
      <c r="J18" s="2">
        <f>SUM(I18/F18*100)</f>
        <v>27.86301369863014</v>
      </c>
      <c r="K18" s="22">
        <f t="shared" si="1"/>
        <v>1.3956600051462391</v>
      </c>
      <c r="L18" s="10"/>
      <c r="M18" s="12">
        <f t="shared" si="2"/>
        <v>27.783089741838545</v>
      </c>
    </row>
    <row r="19" spans="1:13" ht="48" customHeight="1">
      <c r="A19" s="7" t="s">
        <v>59</v>
      </c>
      <c r="B19" s="23" t="s">
        <v>58</v>
      </c>
      <c r="C19" s="8"/>
      <c r="D19" s="8"/>
      <c r="E19" s="8"/>
      <c r="F19" s="8"/>
      <c r="G19" s="9"/>
      <c r="H19" s="9"/>
      <c r="I19" s="8"/>
      <c r="J19" s="2"/>
      <c r="K19" s="24">
        <f t="shared" si="1"/>
        <v>0</v>
      </c>
      <c r="L19" s="10"/>
      <c r="M19" s="12" t="e">
        <f t="shared" si="2"/>
        <v>#DIV/0!</v>
      </c>
    </row>
    <row r="20" spans="1:13" ht="44.25" customHeight="1">
      <c r="A20" s="7" t="s">
        <v>21</v>
      </c>
      <c r="B20" s="7" t="s">
        <v>22</v>
      </c>
      <c r="C20" s="8">
        <f>SUM(C21:C24)</f>
        <v>4095.4</v>
      </c>
      <c r="D20" s="8">
        <f>SUM(D21:D24)</f>
        <v>676.5999999999999</v>
      </c>
      <c r="E20" s="8">
        <f>SUM(E21:E24)</f>
        <v>3115</v>
      </c>
      <c r="F20" s="8">
        <f>SUM(F21:F24)</f>
        <v>5078</v>
      </c>
      <c r="G20" s="9"/>
      <c r="H20" s="9"/>
      <c r="I20" s="8">
        <f>SUM(I21:I24)</f>
        <v>730.3000000000001</v>
      </c>
      <c r="J20" s="2">
        <f>SUM(I20/F20*100)</f>
        <v>14.381646317447816</v>
      </c>
      <c r="K20" s="25">
        <f t="shared" si="1"/>
        <v>2.5055322068788066</v>
      </c>
      <c r="L20" s="10"/>
      <c r="M20" s="12">
        <f t="shared" si="2"/>
        <v>17.832201982712313</v>
      </c>
    </row>
    <row r="21" spans="1:13" ht="27" customHeight="1">
      <c r="A21" s="13" t="s">
        <v>23</v>
      </c>
      <c r="B21" s="13" t="s">
        <v>24</v>
      </c>
      <c r="C21" s="14">
        <v>0.2</v>
      </c>
      <c r="D21" s="14"/>
      <c r="E21" s="14"/>
      <c r="F21" s="14"/>
      <c r="G21" s="17"/>
      <c r="H21" s="17"/>
      <c r="I21" s="14"/>
      <c r="J21" s="2"/>
      <c r="K21" s="12">
        <f t="shared" si="1"/>
        <v>0</v>
      </c>
      <c r="L21" s="10"/>
      <c r="M21" s="12">
        <f t="shared" si="2"/>
        <v>0</v>
      </c>
    </row>
    <row r="22" spans="1:13" ht="45" customHeight="1">
      <c r="A22" s="13" t="s">
        <v>25</v>
      </c>
      <c r="B22" s="13" t="s">
        <v>26</v>
      </c>
      <c r="C22" s="14">
        <v>2157.8</v>
      </c>
      <c r="D22" s="14">
        <v>253.1</v>
      </c>
      <c r="E22" s="14">
        <v>1885</v>
      </c>
      <c r="F22" s="14">
        <v>3684</v>
      </c>
      <c r="G22" s="17"/>
      <c r="H22" s="17"/>
      <c r="I22" s="14">
        <v>409.3</v>
      </c>
      <c r="J22" s="2">
        <f>SUM(I22/F22*100)</f>
        <v>11.110206297502714</v>
      </c>
      <c r="K22" s="12">
        <f t="shared" si="1"/>
        <v>1.4042370700746205</v>
      </c>
      <c r="L22" s="10"/>
      <c r="M22" s="12">
        <f t="shared" si="2"/>
        <v>18.96839373435907</v>
      </c>
    </row>
    <row r="23" spans="1:13" ht="27" customHeight="1">
      <c r="A23" s="13" t="s">
        <v>27</v>
      </c>
      <c r="B23" s="13" t="s">
        <v>72</v>
      </c>
      <c r="C23" s="14">
        <v>1843.6</v>
      </c>
      <c r="D23" s="14">
        <v>329.7</v>
      </c>
      <c r="E23" s="14">
        <v>1230</v>
      </c>
      <c r="F23" s="14">
        <v>1300</v>
      </c>
      <c r="G23" s="17"/>
      <c r="H23" s="17"/>
      <c r="I23" s="14">
        <v>302.8</v>
      </c>
      <c r="J23" s="2">
        <f>SUM(I23/F23*100)</f>
        <v>23.29230769230769</v>
      </c>
      <c r="K23" s="12">
        <f t="shared" si="1"/>
        <v>1.0388541041255683</v>
      </c>
      <c r="L23" s="10"/>
      <c r="M23" s="12">
        <f t="shared" si="2"/>
        <v>16.42438706877848</v>
      </c>
    </row>
    <row r="24" spans="1:13" ht="66" customHeight="1">
      <c r="A24" s="13" t="s">
        <v>28</v>
      </c>
      <c r="B24" s="13" t="s">
        <v>29</v>
      </c>
      <c r="C24" s="14">
        <v>93.8</v>
      </c>
      <c r="D24" s="14">
        <v>93.8</v>
      </c>
      <c r="E24" s="14"/>
      <c r="F24" s="14">
        <v>94</v>
      </c>
      <c r="G24" s="17"/>
      <c r="H24" s="17"/>
      <c r="I24" s="14">
        <v>18.2</v>
      </c>
      <c r="J24" s="2">
        <f>SUM(I24/F24*100)</f>
        <v>19.361702127659576</v>
      </c>
      <c r="K24" s="12">
        <f t="shared" si="1"/>
        <v>0.06244103267861738</v>
      </c>
      <c r="L24" s="10"/>
      <c r="M24" s="12">
        <f t="shared" si="2"/>
        <v>19.402985074626866</v>
      </c>
    </row>
    <row r="25" spans="1:13" ht="29.25" customHeight="1">
      <c r="A25" s="7" t="s">
        <v>30</v>
      </c>
      <c r="B25" s="7" t="s">
        <v>31</v>
      </c>
      <c r="C25" s="8">
        <v>473.1</v>
      </c>
      <c r="D25" s="8">
        <v>93.1</v>
      </c>
      <c r="E25" s="8">
        <v>413</v>
      </c>
      <c r="F25" s="8">
        <v>420</v>
      </c>
      <c r="G25" s="9"/>
      <c r="H25" s="9"/>
      <c r="I25" s="8">
        <v>72.3</v>
      </c>
      <c r="J25" s="2">
        <f>SUM(I25/F25*100)</f>
        <v>17.21428571428571</v>
      </c>
      <c r="K25" s="12">
        <f t="shared" si="1"/>
        <v>0.24804871772879322</v>
      </c>
      <c r="L25" s="10"/>
      <c r="M25" s="12">
        <f t="shared" si="2"/>
        <v>15.282181357006975</v>
      </c>
    </row>
    <row r="26" spans="1:13" s="43" customFormat="1" ht="22.5" customHeight="1" hidden="1">
      <c r="A26" s="38" t="s">
        <v>32</v>
      </c>
      <c r="B26" s="38" t="s">
        <v>33</v>
      </c>
      <c r="C26" s="39">
        <v>455.1</v>
      </c>
      <c r="D26" s="39">
        <v>455.1</v>
      </c>
      <c r="E26" s="39">
        <v>440</v>
      </c>
      <c r="F26" s="39">
        <v>440</v>
      </c>
      <c r="G26" s="40"/>
      <c r="H26" s="40"/>
      <c r="I26" s="39">
        <v>455.1</v>
      </c>
      <c r="J26" s="41">
        <f>SUM(I26/F26*100)</f>
        <v>103.43181818181819</v>
      </c>
      <c r="K26" s="20">
        <f t="shared" si="1"/>
        <v>1.5613688995625699</v>
      </c>
      <c r="L26" s="42"/>
      <c r="M26" s="12">
        <f t="shared" si="2"/>
        <v>100</v>
      </c>
    </row>
    <row r="27" spans="1:13" ht="36.75" customHeight="1">
      <c r="A27" s="7" t="s">
        <v>61</v>
      </c>
      <c r="B27" s="26" t="s">
        <v>62</v>
      </c>
      <c r="C27" s="8">
        <v>211.1</v>
      </c>
      <c r="D27" s="8"/>
      <c r="E27" s="8"/>
      <c r="F27" s="8">
        <v>50</v>
      </c>
      <c r="G27" s="8">
        <f>SUM(G28+G29)</f>
        <v>0</v>
      </c>
      <c r="H27" s="8">
        <f>SUM(H28+H29)</f>
        <v>0</v>
      </c>
      <c r="I27" s="8">
        <v>3.2</v>
      </c>
      <c r="J27" s="2"/>
      <c r="K27" s="12">
        <f t="shared" si="1"/>
        <v>0.010978643108328332</v>
      </c>
      <c r="L27" s="10"/>
      <c r="M27" s="12">
        <f t="shared" si="2"/>
        <v>1.5158692562766463</v>
      </c>
    </row>
    <row r="28" spans="1:13" ht="48.75" customHeight="1" hidden="1">
      <c r="A28" s="13"/>
      <c r="B28" s="19" t="s">
        <v>56</v>
      </c>
      <c r="C28" s="14"/>
      <c r="D28" s="14"/>
      <c r="E28" s="14">
        <v>8</v>
      </c>
      <c r="F28" s="14">
        <v>8</v>
      </c>
      <c r="G28" s="17"/>
      <c r="H28" s="17"/>
      <c r="I28" s="14"/>
      <c r="J28" s="2"/>
      <c r="K28" s="12">
        <f t="shared" si="1"/>
        <v>0</v>
      </c>
      <c r="L28" s="10"/>
      <c r="M28" s="12" t="e">
        <f t="shared" si="2"/>
        <v>#DIV/0!</v>
      </c>
    </row>
    <row r="29" spans="1:13" ht="27.75" customHeight="1" hidden="1">
      <c r="A29" s="13"/>
      <c r="B29" s="19" t="s">
        <v>75</v>
      </c>
      <c r="C29" s="14">
        <v>73</v>
      </c>
      <c r="D29" s="14">
        <v>73</v>
      </c>
      <c r="E29" s="14">
        <v>56</v>
      </c>
      <c r="F29" s="14">
        <v>56</v>
      </c>
      <c r="G29" s="17"/>
      <c r="H29" s="17"/>
      <c r="I29" s="14">
        <v>73</v>
      </c>
      <c r="J29" s="2"/>
      <c r="K29" s="12">
        <f t="shared" si="1"/>
        <v>0.2504502959087401</v>
      </c>
      <c r="L29" s="10"/>
      <c r="M29" s="12">
        <f t="shared" si="2"/>
        <v>100</v>
      </c>
    </row>
    <row r="30" spans="1:13" ht="33" customHeight="1">
      <c r="A30" s="26" t="s">
        <v>34</v>
      </c>
      <c r="B30" s="26" t="s">
        <v>35</v>
      </c>
      <c r="C30" s="8">
        <f aca="true" t="shared" si="3" ref="C30:I30">SUM(C31:C33)</f>
        <v>3652</v>
      </c>
      <c r="D30" s="8">
        <f t="shared" si="3"/>
        <v>215.8</v>
      </c>
      <c r="E30" s="8">
        <f t="shared" si="3"/>
        <v>494</v>
      </c>
      <c r="F30" s="8">
        <f t="shared" si="3"/>
        <v>1437</v>
      </c>
      <c r="G30" s="8">
        <f t="shared" si="3"/>
        <v>0</v>
      </c>
      <c r="H30" s="8">
        <f t="shared" si="3"/>
        <v>0</v>
      </c>
      <c r="I30" s="8">
        <f t="shared" si="3"/>
        <v>293.3</v>
      </c>
      <c r="J30" s="2">
        <f>SUM(I30/F30*100)</f>
        <v>20.410577592205986</v>
      </c>
      <c r="K30" s="11">
        <f t="shared" si="1"/>
        <v>1.0062612573977188</v>
      </c>
      <c r="L30" s="10"/>
      <c r="M30" s="12">
        <f t="shared" si="2"/>
        <v>8.031215772179628</v>
      </c>
    </row>
    <row r="31" spans="1:13" ht="20.25" customHeight="1">
      <c r="A31" s="26"/>
      <c r="B31" s="27" t="s">
        <v>73</v>
      </c>
      <c r="C31" s="14"/>
      <c r="D31" s="14"/>
      <c r="E31" s="14"/>
      <c r="F31" s="14"/>
      <c r="G31" s="17"/>
      <c r="H31" s="17"/>
      <c r="I31" s="14"/>
      <c r="J31" s="2"/>
      <c r="K31" s="22"/>
      <c r="L31" s="10"/>
      <c r="M31" s="12" t="e">
        <f t="shared" si="2"/>
        <v>#DIV/0!</v>
      </c>
    </row>
    <row r="32" spans="1:13" ht="31.5">
      <c r="A32" s="27" t="s">
        <v>36</v>
      </c>
      <c r="B32" s="27" t="s">
        <v>74</v>
      </c>
      <c r="C32" s="14">
        <v>2491.5</v>
      </c>
      <c r="D32" s="14">
        <v>104.6</v>
      </c>
      <c r="E32" s="14">
        <v>250</v>
      </c>
      <c r="F32" s="14">
        <v>510</v>
      </c>
      <c r="G32" s="17"/>
      <c r="H32" s="17"/>
      <c r="I32" s="14">
        <v>8.6</v>
      </c>
      <c r="J32" s="2">
        <f>SUM(I32/F32*100)</f>
        <v>1.6862745098039214</v>
      </c>
      <c r="K32" s="24">
        <f t="shared" si="1"/>
        <v>0.02950510335363239</v>
      </c>
      <c r="L32" s="10"/>
      <c r="M32" s="12">
        <f t="shared" si="2"/>
        <v>0.3451735902067028</v>
      </c>
    </row>
    <row r="33" spans="1:13" ht="48.75" customHeight="1">
      <c r="A33" s="27" t="s">
        <v>37</v>
      </c>
      <c r="B33" s="27" t="s">
        <v>38</v>
      </c>
      <c r="C33" s="14">
        <v>1160.5</v>
      </c>
      <c r="D33" s="14">
        <v>111.2</v>
      </c>
      <c r="E33" s="14">
        <v>244</v>
      </c>
      <c r="F33" s="14">
        <v>927</v>
      </c>
      <c r="G33" s="17"/>
      <c r="H33" s="17"/>
      <c r="I33" s="14">
        <v>284.7</v>
      </c>
      <c r="J33" s="2">
        <f>SUM(I33/F33*100)</f>
        <v>30.711974110032365</v>
      </c>
      <c r="K33" s="12">
        <f t="shared" si="1"/>
        <v>0.9767561540440861</v>
      </c>
      <c r="L33" s="10"/>
      <c r="M33" s="12">
        <f t="shared" si="2"/>
        <v>24.532529082292115</v>
      </c>
    </row>
    <row r="34" spans="1:13" ht="25.5" customHeight="1">
      <c r="A34" s="7" t="s">
        <v>39</v>
      </c>
      <c r="B34" s="7" t="s">
        <v>40</v>
      </c>
      <c r="C34" s="8">
        <v>1960.8</v>
      </c>
      <c r="D34" s="8">
        <v>392.9</v>
      </c>
      <c r="E34" s="8">
        <v>1551</v>
      </c>
      <c r="F34" s="8">
        <v>1989</v>
      </c>
      <c r="G34" s="9">
        <v>166.1</v>
      </c>
      <c r="H34" s="9"/>
      <c r="I34" s="8">
        <v>361</v>
      </c>
      <c r="J34" s="2">
        <f>SUM(I34/F34*100)</f>
        <v>18.149824032176973</v>
      </c>
      <c r="K34" s="11">
        <f t="shared" si="1"/>
        <v>1.2385281756582898</v>
      </c>
      <c r="L34" s="10"/>
      <c r="M34" s="12">
        <f t="shared" si="2"/>
        <v>18.410852713178294</v>
      </c>
    </row>
    <row r="35" spans="1:13" ht="17.25" customHeight="1">
      <c r="A35" s="28"/>
      <c r="B35" s="7" t="s">
        <v>70</v>
      </c>
      <c r="C35" s="8">
        <v>-1.8</v>
      </c>
      <c r="D35" s="8">
        <v>-1.8</v>
      </c>
      <c r="E35" s="8"/>
      <c r="F35" s="8"/>
      <c r="G35" s="29"/>
      <c r="H35" s="29"/>
      <c r="I35" s="8">
        <v>81.4</v>
      </c>
      <c r="J35" s="2"/>
      <c r="K35" s="11"/>
      <c r="L35" s="10"/>
      <c r="M35" s="12">
        <f t="shared" si="2"/>
        <v>-4522.222222222222</v>
      </c>
    </row>
    <row r="36" spans="1:13" ht="28.5" customHeight="1" hidden="1">
      <c r="A36" s="28" t="s">
        <v>64</v>
      </c>
      <c r="B36" s="30" t="s">
        <v>63</v>
      </c>
      <c r="C36" s="31"/>
      <c r="D36" s="31"/>
      <c r="E36" s="32"/>
      <c r="F36" s="32"/>
      <c r="G36" s="33"/>
      <c r="H36" s="33"/>
      <c r="I36" s="31"/>
      <c r="J36" s="34"/>
      <c r="K36" s="34"/>
      <c r="L36" s="10"/>
      <c r="M36" s="12" t="e">
        <f t="shared" si="2"/>
        <v>#DIV/0!</v>
      </c>
    </row>
    <row r="37" spans="1:13" ht="30" customHeight="1">
      <c r="A37" s="7" t="s">
        <v>41</v>
      </c>
      <c r="B37" s="7" t="s">
        <v>42</v>
      </c>
      <c r="C37" s="8">
        <f>SUM(C38+C40+C41+C42+C43+C44)</f>
        <v>502392</v>
      </c>
      <c r="D37" s="8">
        <f>SUM(D38+D40+D41+D42+D43+D44)</f>
        <v>85878.2</v>
      </c>
      <c r="E37" s="8">
        <f>SUM(E38+E40+E41+E42+E43+E44)</f>
        <v>348200.2</v>
      </c>
      <c r="F37" s="8">
        <f>SUM(F38+F40+F41+F42+F43+F44)</f>
        <v>397972.3</v>
      </c>
      <c r="G37" s="8"/>
      <c r="H37" s="8"/>
      <c r="I37" s="8">
        <f>SUM(I38+I40+I41+I42+I43+I44)</f>
        <v>74082.40000000001</v>
      </c>
      <c r="J37" s="2">
        <f aca="true" t="shared" si="4" ref="J37:J42">SUM(I37/F37*100)</f>
        <v>18.614963905779376</v>
      </c>
      <c r="K37" s="10"/>
      <c r="L37" s="11">
        <f>SUM(I37/$I$45*100)</f>
        <v>71.7644790898761</v>
      </c>
      <c r="M37" s="12">
        <f t="shared" si="2"/>
        <v>14.745935444831925</v>
      </c>
    </row>
    <row r="38" spans="1:13" ht="33" customHeight="1">
      <c r="A38" s="7" t="s">
        <v>43</v>
      </c>
      <c r="B38" s="7" t="s">
        <v>44</v>
      </c>
      <c r="C38" s="8">
        <v>81682</v>
      </c>
      <c r="D38" s="8">
        <v>14321</v>
      </c>
      <c r="E38" s="8">
        <v>52758.9</v>
      </c>
      <c r="F38" s="8">
        <v>65198.4</v>
      </c>
      <c r="G38" s="8"/>
      <c r="H38" s="8"/>
      <c r="I38" s="8">
        <v>10757.7</v>
      </c>
      <c r="J38" s="2">
        <f t="shared" si="4"/>
        <v>16.499944783921077</v>
      </c>
      <c r="K38" s="10"/>
      <c r="L38" s="12"/>
      <c r="M38" s="12">
        <f>SUM(I38/C38*100)</f>
        <v>13.170221101344238</v>
      </c>
    </row>
    <row r="39" spans="1:13" ht="31.5" customHeight="1" hidden="1">
      <c r="A39" s="13" t="s">
        <v>45</v>
      </c>
      <c r="B39" s="13" t="s">
        <v>46</v>
      </c>
      <c r="C39" s="2">
        <v>26771</v>
      </c>
      <c r="D39" s="2">
        <v>26771</v>
      </c>
      <c r="E39" s="14">
        <v>122784.1</v>
      </c>
      <c r="F39" s="14">
        <v>122784.1</v>
      </c>
      <c r="G39" s="14"/>
      <c r="H39" s="14"/>
      <c r="I39" s="2">
        <v>26771</v>
      </c>
      <c r="J39" s="2">
        <f t="shared" si="4"/>
        <v>21.80331166657572</v>
      </c>
      <c r="K39" s="10"/>
      <c r="L39" s="12"/>
      <c r="M39" s="12">
        <f t="shared" si="2"/>
        <v>100</v>
      </c>
    </row>
    <row r="40" spans="1:13" ht="30.75" customHeight="1">
      <c r="A40" s="7" t="s">
        <v>47</v>
      </c>
      <c r="B40" s="7" t="s">
        <v>48</v>
      </c>
      <c r="C40" s="8">
        <v>69318.9</v>
      </c>
      <c r="D40" s="8"/>
      <c r="E40" s="8">
        <v>45198</v>
      </c>
      <c r="F40" s="8">
        <v>20513.4</v>
      </c>
      <c r="G40" s="8"/>
      <c r="H40" s="8"/>
      <c r="I40" s="8"/>
      <c r="J40" s="2">
        <f t="shared" si="4"/>
        <v>0</v>
      </c>
      <c r="K40" s="10"/>
      <c r="L40" s="12"/>
      <c r="M40" s="12">
        <f t="shared" si="2"/>
        <v>0</v>
      </c>
    </row>
    <row r="41" spans="1:13" ht="32.25" customHeight="1">
      <c r="A41" s="7" t="s">
        <v>49</v>
      </c>
      <c r="B41" s="7" t="s">
        <v>50</v>
      </c>
      <c r="C41" s="8">
        <v>349616.6</v>
      </c>
      <c r="D41" s="8">
        <v>71258.1</v>
      </c>
      <c r="E41" s="8">
        <v>249098</v>
      </c>
      <c r="F41" s="8">
        <v>309902.8</v>
      </c>
      <c r="G41" s="8"/>
      <c r="H41" s="8"/>
      <c r="I41" s="8">
        <v>62354</v>
      </c>
      <c r="J41" s="2">
        <f t="shared" si="4"/>
        <v>20.12050229943066</v>
      </c>
      <c r="K41" s="10"/>
      <c r="L41" s="12"/>
      <c r="M41" s="12">
        <f t="shared" si="2"/>
        <v>17.83496550221014</v>
      </c>
    </row>
    <row r="42" spans="1:13" ht="27" customHeight="1">
      <c r="A42" s="7" t="s">
        <v>51</v>
      </c>
      <c r="B42" s="7" t="s">
        <v>52</v>
      </c>
      <c r="C42" s="8">
        <v>1774.6</v>
      </c>
      <c r="D42" s="8">
        <v>299.2</v>
      </c>
      <c r="E42" s="8">
        <v>1145.3</v>
      </c>
      <c r="F42" s="8">
        <v>2357.7</v>
      </c>
      <c r="G42" s="8"/>
      <c r="H42" s="8"/>
      <c r="I42" s="8">
        <v>973.6</v>
      </c>
      <c r="J42" s="2">
        <f t="shared" si="4"/>
        <v>41.29448191033635</v>
      </c>
      <c r="K42" s="10"/>
      <c r="L42" s="12"/>
      <c r="M42" s="12">
        <f t="shared" si="2"/>
        <v>54.863067733573764</v>
      </c>
    </row>
    <row r="43" spans="1:13" ht="25.5" customHeight="1">
      <c r="A43" s="28"/>
      <c r="B43" s="7" t="s">
        <v>71</v>
      </c>
      <c r="C43" s="8"/>
      <c r="D43" s="8"/>
      <c r="E43" s="8"/>
      <c r="F43" s="8"/>
      <c r="G43" s="8"/>
      <c r="H43" s="8"/>
      <c r="I43" s="8"/>
      <c r="J43" s="2"/>
      <c r="K43" s="10"/>
      <c r="L43" s="12"/>
      <c r="M43" s="12" t="e">
        <f t="shared" si="2"/>
        <v>#DIV/0!</v>
      </c>
    </row>
    <row r="44" spans="1:13" ht="30" customHeight="1">
      <c r="A44" s="28" t="s">
        <v>64</v>
      </c>
      <c r="B44" s="30" t="s">
        <v>63</v>
      </c>
      <c r="C44" s="31">
        <v>-0.1</v>
      </c>
      <c r="D44" s="31">
        <v>-0.1</v>
      </c>
      <c r="E44" s="33"/>
      <c r="F44" s="33"/>
      <c r="G44" s="33"/>
      <c r="H44" s="33"/>
      <c r="I44" s="31">
        <v>-2.9</v>
      </c>
      <c r="J44" s="34"/>
      <c r="K44" s="34"/>
      <c r="L44" s="10"/>
      <c r="M44" s="12">
        <f t="shared" si="2"/>
        <v>2899.9999999999995</v>
      </c>
    </row>
    <row r="45" spans="1:13" ht="36" customHeight="1">
      <c r="A45" s="35"/>
      <c r="B45" s="36" t="s">
        <v>53</v>
      </c>
      <c r="C45" s="8">
        <f>SUM(C37+C6)</f>
        <v>641293.7</v>
      </c>
      <c r="D45" s="8">
        <f>SUM(D37+D6)</f>
        <v>113956.7</v>
      </c>
      <c r="E45" s="8">
        <f>SUM(E37+E6)</f>
        <v>491185.2</v>
      </c>
      <c r="F45" s="8">
        <f>SUM(F37+F6)</f>
        <v>545765.3</v>
      </c>
      <c r="G45" s="8"/>
      <c r="H45" s="8"/>
      <c r="I45" s="8">
        <f>SUM(I37+I6)</f>
        <v>103229.90000000001</v>
      </c>
      <c r="J45" s="2">
        <f>SUM(I45/F45*100)</f>
        <v>18.914705643616404</v>
      </c>
      <c r="K45" s="10"/>
      <c r="L45" s="37">
        <f>SUM(L37+L6)</f>
        <v>100</v>
      </c>
      <c r="M45" s="12">
        <f t="shared" si="2"/>
        <v>16.09713302968671</v>
      </c>
    </row>
  </sheetData>
  <sheetProtection/>
  <mergeCells count="1">
    <mergeCell ref="A2:L2"/>
  </mergeCells>
  <printOptions/>
  <pageMargins left="0.7874015748031497" right="0.1968503937007874" top="0.5118110236220472" bottom="0.2362204724409449" header="0.5118110236220472" footer="0"/>
  <pageSetup fitToHeight="3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А.Д.Подольская</dc:creator>
  <cp:keywords/>
  <dc:description/>
  <cp:lastModifiedBy>user1407</cp:lastModifiedBy>
  <cp:lastPrinted>2022-01-12T07:53:33Z</cp:lastPrinted>
  <dcterms:created xsi:type="dcterms:W3CDTF">2008-10-21T08:02:28Z</dcterms:created>
  <dcterms:modified xsi:type="dcterms:W3CDTF">2022-01-27T05:05:01Z</dcterms:modified>
  <cp:category/>
  <cp:version/>
  <cp:contentType/>
  <cp:contentStatus/>
</cp:coreProperties>
</file>