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1"/>
  </bookViews>
  <sheets>
    <sheet name="аналит.данные доходы" sheetId="1" r:id="rId1"/>
    <sheet name="аналит.данные расходы" sheetId="2" r:id="rId2"/>
  </sheets>
  <definedNames>
    <definedName name="_xlnm.Print_Area" localSheetId="0">'аналит.данные доходы'!$A$1:$K$54</definedName>
    <definedName name="_xlnm.Print_Area" localSheetId="1">'аналит.данные расходы'!$C$1:$J$59</definedName>
  </definedNames>
  <calcPr fullCalcOnLoad="1"/>
</workbook>
</file>

<file path=xl/sharedStrings.xml><?xml version="1.0" encoding="utf-8"?>
<sst xmlns="http://schemas.openxmlformats.org/spreadsheetml/2006/main" count="218" uniqueCount="135">
  <si>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</si>
  <si>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</si>
  <si>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</si>
  <si>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</si>
  <si>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</si>
  <si>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</si>
  <si>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</si>
  <si>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</si>
  <si>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</si>
  <si>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</si>
  <si>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</si>
  <si>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</si>
  <si>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</si>
  <si>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</si>
  <si>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</si>
  <si>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</si>
  <si>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</si>
  <si>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</si>
  <si>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</si>
  <si>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</si>
  <si>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</si>
  <si>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</si>
  <si>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</si>
  <si>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</si>
  <si>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</si>
  <si>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</si>
  <si>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</si>
  <si>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</si>
  <si>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</si>
  <si>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</si>
  <si>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</si>
  <si>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</si>
  <si>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</si>
  <si>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</si>
  <si>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</si>
  <si>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</si>
  <si>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</si>
  <si>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</si>
  <si>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</si>
  <si>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</si>
  <si>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</si>
  <si>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</si>
  <si>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</si>
  <si>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</si>
  <si>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</si>
  <si>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</si>
  <si>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</si>
  <si>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</si>
  <si>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</si>
  <si>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</si>
  <si>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</si>
  <si>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</si>
  <si>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</si>
  <si>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</si>
  <si>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</si>
  <si>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</si>
  <si>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</si>
  <si>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</si>
  <si>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</si>
  <si>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</si>
  <si>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</si>
  <si>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</si>
  <si>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</si>
  <si>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</si>
  <si>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Под-раздел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</si>
  <si>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</si>
  <si>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</si>
  <si>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</si>
  <si>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Аналитические данные о расходах консолидированного бюджета Никольского муниципального района за  I квартал 2022 года</t>
  </si>
  <si>
    <t>Утверждено на  2022 год</t>
  </si>
  <si>
    <t>Фактически исполнено за I квартал  2022 г</t>
  </si>
  <si>
    <t>Фактически исполнено за I квартал 2021 года</t>
  </si>
  <si>
    <t>Процент исполнения к уровню 2021 года</t>
  </si>
  <si>
    <t>Общеэкономические вопросы</t>
  </si>
  <si>
    <t>Другие вопросы в области физической культуры и спорта</t>
  </si>
  <si>
    <t>Аналитические данные о поступлении доходов в консолидированный бюджет Никольского муниципального района                                по видам доходов на 1.04.2022 года.</t>
  </si>
  <si>
    <t>неналоговые</t>
  </si>
  <si>
    <t>налоговые</t>
  </si>
  <si>
    <t>Наименование показателя</t>
  </si>
  <si>
    <t>Исполнено  за 2021 год, тыс. руб.</t>
  </si>
  <si>
    <t>Исполнено  на 01.04.2021 год, тыс. руб.</t>
  </si>
  <si>
    <t>Утверждено на 2022 год, тыс. руб.</t>
  </si>
  <si>
    <t>Исполнено  на 01.04.2022 год, тыс. руб.</t>
  </si>
  <si>
    <t>Процент исполнения, %</t>
  </si>
  <si>
    <t>В сравнении 2011/2010</t>
  </si>
  <si>
    <t>Структура</t>
  </si>
  <si>
    <t>2022 / 2021,%</t>
  </si>
  <si>
    <t>отклонение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</si>
  <si>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</si>
  <si>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</si>
  <si>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</si>
  <si>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</si>
  <si>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</si>
  <si>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</si>
  <si>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Патент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</si>
  <si>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</si>
  <si>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</si>
  <si>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</si>
  <si>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</si>
  <si>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</si>
  <si>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</si>
  <si>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</si>
  <si>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</si>
  <si>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</si>
  <si>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</si>
  <si>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уставный капитал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</si>
  <si>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</si>
  <si>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</si>
  <si>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</si>
  <si>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</si>
  <si>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</si>
  <si>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</si>
  <si>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</si>
  <si>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</si>
  <si>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</si>
  <si>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</si>
  <si>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</si>
  <si>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иного имущества, находящегося в собственности мун. районов</t>
  </si>
  <si>
    <t>Доходы от реализации иного имущества, находящегося в собственности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</si>
  <si>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</si>
  <si>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</si>
  <si>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</si>
  <si>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</si>
  <si>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</si>
  <si>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</si>
  <si>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</si>
  <si>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РФ</t>
  </si>
  <si>
    <t>Дотации</t>
  </si>
  <si>
    <t>Субсидии</t>
  </si>
  <si>
    <t>Субвенции</t>
  </si>
  <si>
    <t>Иные межбюджетные трасферты</t>
  </si>
  <si>
    <t>БЕЗВОЗМЕЗДНЫЕ ПОСТУПЛЕНИЯ от негосударственных организаций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</si>
  <si>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</si>
  <si>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</si>
  <si>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ВСЕГО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</si>
</sst>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8" borderId="10" applyNumberFormat="0" applyFont="0" applyAlignment="0" applyProtection="0"/>
    <xf numFmtId="9" fontId="50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41" fillId="0" borderId="0" xfId="102" applyAlignment="1">
      <alignment/>
      <protection/>
    </xf>
    <xf numFmtId="0" fontId="42" fillId="0" borderId="14" xfId="102" applyFont="1" applyFill="1" applyBorder="1" applyAlignment="1">
      <alignment horizontal="center" vertical="center" wrapText="1"/>
      <protection/>
    </xf>
    <xf numFmtId="0" fontId="43" fillId="0" borderId="0" xfId="102" applyFont="1" applyAlignment="1">
      <alignment horizontal="center"/>
      <protection/>
    </xf>
    <xf numFmtId="0" fontId="44" fillId="0" borderId="12" xfId="102" applyFont="1" applyBorder="1" applyAlignment="1">
      <alignment horizontal="right"/>
      <protection/>
    </xf>
    <xf numFmtId="0" fontId="44" fillId="0" borderId="12" xfId="102" applyFont="1" applyBorder="1" applyAlignment="1">
      <alignment horizontal="center"/>
      <protection/>
    </xf>
    <xf numFmtId="172" fontId="14" fillId="0" borderId="12" xfId="102" applyNumberFormat="1" applyFont="1" applyBorder="1" applyAlignment="1">
      <alignment horizontal="center"/>
      <protection/>
    </xf>
    <xf numFmtId="183" fontId="45" fillId="0" borderId="12" xfId="102" applyNumberFormat="1" applyFont="1" applyBorder="1" applyAlignment="1">
      <alignment/>
      <protection/>
    </xf>
    <xf numFmtId="0" fontId="45" fillId="0" borderId="12" xfId="102" applyFont="1" applyBorder="1" applyAlignment="1">
      <alignment/>
      <protection/>
    </xf>
    <xf numFmtId="0" fontId="41" fillId="0" borderId="12" xfId="102" applyBorder="1" applyAlignment="1">
      <alignment/>
      <protection/>
    </xf>
    <xf numFmtId="0" fontId="46" fillId="0" borderId="12" xfId="102" applyFont="1" applyBorder="1" applyAlignment="1">
      <alignment horizontal="right"/>
      <protection/>
    </xf>
    <xf numFmtId="0" fontId="46" fillId="0" borderId="12" xfId="102" applyFont="1" applyBorder="1" applyAlignment="1">
      <alignment horizontal="center"/>
      <protection/>
    </xf>
    <xf numFmtId="0" fontId="17" fillId="0" borderId="12" xfId="102" applyFont="1" applyBorder="1" applyAlignment="1">
      <alignment horizontal="center" vertical="center" wrapText="1"/>
      <protection/>
    </xf>
    <xf numFmtId="0" fontId="17" fillId="42" borderId="12" xfId="102" applyFont="1" applyFill="1" applyBorder="1" applyAlignment="1">
      <alignment horizontal="center" vertical="center" wrapText="1"/>
      <protection/>
    </xf>
    <xf numFmtId="0" fontId="47" fillId="0" borderId="12" xfId="102" applyFont="1" applyBorder="1" applyAlignment="1">
      <alignment horizontal="center" vertical="center" wrapText="1"/>
      <protection/>
    </xf>
    <xf numFmtId="0" fontId="47" fillId="0" borderId="0" xfId="102" applyFont="1" applyAlignment="1">
      <alignment horizontal="center" vertical="center" wrapText="1"/>
      <protection/>
    </xf>
    <xf numFmtId="0" fontId="17" fillId="0" borderId="12" xfId="102" applyFont="1" applyBorder="1" applyAlignment="1">
      <alignment wrapText="1"/>
      <protection/>
    </xf>
    <xf numFmtId="172" fontId="17" fillId="42" borderId="12" xfId="102" applyNumberFormat="1" applyFont="1" applyFill="1" applyBorder="1" applyAlignment="1">
      <alignment wrapText="1"/>
      <protection/>
    </xf>
    <xf numFmtId="172" fontId="17" fillId="0" borderId="12" xfId="102" applyNumberFormat="1" applyFont="1" applyBorder="1">
      <alignment/>
      <protection/>
    </xf>
    <xf numFmtId="183" fontId="17" fillId="0" borderId="12" xfId="102" applyNumberFormat="1" applyFont="1" applyBorder="1">
      <alignment/>
      <protection/>
    </xf>
    <xf numFmtId="172" fontId="14" fillId="0" borderId="12" xfId="102" applyNumberFormat="1" applyFont="1" applyBorder="1">
      <alignment/>
      <protection/>
    </xf>
    <xf numFmtId="172" fontId="0" fillId="0" borderId="0" xfId="102" applyNumberFormat="1" applyFont="1">
      <alignment/>
      <protection/>
    </xf>
    <xf numFmtId="0" fontId="41" fillId="0" borderId="0" xfId="102">
      <alignment/>
      <protection/>
    </xf>
    <xf numFmtId="183" fontId="14" fillId="0" borderId="12" xfId="102" applyNumberFormat="1" applyFont="1" applyBorder="1">
      <alignment/>
      <protection/>
    </xf>
    <xf numFmtId="0" fontId="14" fillId="42" borderId="12" xfId="102" applyFont="1" applyFill="1" applyBorder="1" applyAlignment="1">
      <alignment wrapText="1"/>
      <protection/>
    </xf>
    <xf numFmtId="172" fontId="14" fillId="42" borderId="12" xfId="102" applyNumberFormat="1" applyFont="1" applyFill="1" applyBorder="1" applyAlignment="1">
      <alignment wrapText="1"/>
      <protection/>
    </xf>
    <xf numFmtId="183" fontId="14" fillId="42" borderId="12" xfId="102" applyNumberFormat="1" applyFont="1" applyFill="1" applyBorder="1">
      <alignment/>
      <protection/>
    </xf>
    <xf numFmtId="0" fontId="14" fillId="0" borderId="12" xfId="102" applyFont="1" applyBorder="1" applyAlignment="1">
      <alignment wrapText="1"/>
      <protection/>
    </xf>
    <xf numFmtId="4" fontId="14" fillId="42" borderId="12" xfId="102" applyNumberFormat="1" applyFont="1" applyFill="1" applyBorder="1" applyAlignment="1">
      <alignment wrapText="1"/>
      <protection/>
    </xf>
    <xf numFmtId="4" fontId="17" fillId="42" borderId="12" xfId="102" applyNumberFormat="1" applyFont="1" applyFill="1" applyBorder="1" applyAlignment="1">
      <alignment wrapText="1"/>
      <protection/>
    </xf>
    <xf numFmtId="0" fontId="14" fillId="0" borderId="12" xfId="102" applyFont="1" applyBorder="1" applyAlignment="1">
      <alignment vertical="center" wrapText="1"/>
      <protection/>
    </xf>
    <xf numFmtId="0" fontId="14" fillId="0" borderId="12" xfId="102" applyFont="1" applyBorder="1" applyAlignment="1">
      <alignment vertical="top" wrapText="1"/>
      <protection/>
    </xf>
    <xf numFmtId="172" fontId="15" fillId="0" borderId="12" xfId="102" applyNumberFormat="1" applyFont="1" applyBorder="1">
      <alignment/>
      <protection/>
    </xf>
    <xf numFmtId="172" fontId="17" fillId="42" borderId="12" xfId="102" applyNumberFormat="1" applyFont="1" applyFill="1" applyBorder="1">
      <alignment/>
      <protection/>
    </xf>
    <xf numFmtId="172" fontId="17" fillId="42" borderId="12" xfId="103" applyNumberFormat="1" applyFont="1" applyFill="1" applyBorder="1" applyAlignment="1" applyProtection="1">
      <alignment wrapText="1"/>
      <protection hidden="1"/>
    </xf>
    <xf numFmtId="0" fontId="15" fillId="0" borderId="12" xfId="102" applyFont="1" applyBorder="1" applyAlignment="1">
      <alignment horizontal="left" wrapText="1"/>
      <protection/>
    </xf>
    <xf numFmtId="172" fontId="17" fillId="42" borderId="12" xfId="102" applyNumberFormat="1" applyFont="1" applyFill="1" applyBorder="1" applyAlignment="1">
      <alignment horizontal="right"/>
      <protection/>
    </xf>
    <xf numFmtId="172" fontId="48" fillId="42" borderId="12" xfId="102" applyNumberFormat="1" applyFont="1" applyFill="1" applyBorder="1" applyAlignment="1">
      <alignment wrapText="1"/>
      <protection/>
    </xf>
    <xf numFmtId="0" fontId="49" fillId="42" borderId="0" xfId="102" applyFont="1" applyFill="1" applyAlignment="1">
      <alignment/>
      <protection/>
    </xf>
    <xf numFmtId="172" fontId="41" fillId="0" borderId="0" xfId="102" applyNumberFormat="1" applyAlignment="1">
      <alignment/>
      <protection/>
    </xf>
    <xf numFmtId="172" fontId="41" fillId="0" borderId="0" xfId="102" applyNumberFormat="1">
      <alignment/>
      <protection/>
    </xf>
    <xf numFmtId="0" fontId="10" fillId="0" borderId="12" xfId="0" applyFont="1" applyFill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 4" xfId="102"/>
    <cellStyle name="Обычный_tmp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00390625" defaultRowHeight="12.75"/>
  <cols>
    <col min="1" max="1" width="88.25390625" style="41" customWidth="1"/>
    <col min="2" max="2" width="17.00390625" style="41" customWidth="1"/>
    <col min="3" max="3" width="16.125" style="41" hidden="1" customWidth="1"/>
    <col min="4" max="4" width="17.00390625" style="41" customWidth="1"/>
    <col min="5" max="5" width="15.125" style="41" customWidth="1"/>
    <col min="6" max="6" width="12.625" style="62" customWidth="1"/>
    <col min="7" max="7" width="12.125" style="62" hidden="1" customWidth="1"/>
    <col min="8" max="8" width="12.25390625" style="62" hidden="1" customWidth="1"/>
    <col min="9" max="9" width="12.75390625" style="62" customWidth="1"/>
    <col min="10" max="10" width="14.75390625" style="62" hidden="1" customWidth="1"/>
    <col min="11" max="11" width="13.00390625" style="62" hidden="1" customWidth="1"/>
    <col min="12" max="16384" width="9.125" style="62" customWidth="1"/>
  </cols>
  <sheetData>
    <row r="1" s="41" customFormat="1" ht="11.25"/>
    <row r="2" spans="1:12" s="41" customFormat="1" ht="51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5" s="41" customFormat="1" ht="22.5">
      <c r="A3" s="43"/>
      <c r="B3" s="43"/>
      <c r="C3" s="43"/>
      <c r="D3" s="43"/>
      <c r="E3" s="43"/>
    </row>
    <row r="4" spans="1:9" s="41" customFormat="1" ht="18.75" hidden="1">
      <c r="A4" s="44" t="s">
        <v>76</v>
      </c>
      <c r="B4" s="45" t="s">
        <v>76</v>
      </c>
      <c r="C4" s="46">
        <f>SUM(C7-C5)</f>
        <v>2787.2999999999956</v>
      </c>
      <c r="D4" s="46">
        <f>SUM(D7-D5)</f>
        <v>10392.799999999988</v>
      </c>
      <c r="E4" s="46">
        <f>SUM(E7-E5)</f>
        <v>3725.229999999996</v>
      </c>
      <c r="F4" s="47">
        <f>SUM(E4/D4*100)</f>
        <v>35.84433453929643</v>
      </c>
      <c r="G4" s="48"/>
      <c r="H4" s="47">
        <f>SUM(E4/C4*100)</f>
        <v>133.65012736339835</v>
      </c>
      <c r="I4" s="49"/>
    </row>
    <row r="5" spans="1:9" s="41" customFormat="1" ht="21" customHeight="1" hidden="1">
      <c r="A5" s="50" t="s">
        <v>77</v>
      </c>
      <c r="B5" s="51" t="s">
        <v>77</v>
      </c>
      <c r="C5" s="46">
        <f>SUM(C8+C10+C11+C16+C21)</f>
        <v>49478.9</v>
      </c>
      <c r="D5" s="46">
        <f>SUM(D8+D10+D11+D16+D21)</f>
        <v>226122.2</v>
      </c>
      <c r="E5" s="46">
        <f>SUM(E8+E10+E11+E16+E21)</f>
        <v>50709.43</v>
      </c>
      <c r="F5" s="47">
        <f>SUM(E5/D5*100)</f>
        <v>22.42567514379393</v>
      </c>
      <c r="G5" s="48"/>
      <c r="H5" s="47">
        <f>SUM(E5/C5*100)</f>
        <v>102.48697929824633</v>
      </c>
      <c r="I5" s="49"/>
    </row>
    <row r="6" spans="1:11" s="55" customFormat="1" ht="76.5" customHeight="1">
      <c r="A6" s="52" t="s">
        <v>78</v>
      </c>
      <c r="B6" s="53" t="s">
        <v>79</v>
      </c>
      <c r="C6" s="53" t="s">
        <v>80</v>
      </c>
      <c r="D6" s="53" t="s">
        <v>81</v>
      </c>
      <c r="E6" s="53" t="s">
        <v>82</v>
      </c>
      <c r="F6" s="52" t="s">
        <v>83</v>
      </c>
      <c r="G6" s="52" t="s">
        <v>84</v>
      </c>
      <c r="H6" s="52" t="s">
        <v>85</v>
      </c>
      <c r="I6" s="52" t="s">
        <v>86</v>
      </c>
      <c r="J6" s="54"/>
      <c r="K6" s="55" t="s">
        <v>87</v>
      </c>
    </row>
    <row r="7" spans="1:11" ht="24.75" customHeight="1">
      <c r="A7" s="56" t="s">
        <v>88</v>
      </c>
      <c r="B7" s="57">
        <f>B8+B11+B16+B21+B22+B23+B30+B32+B34+B39+B41+B43+B42+B10</f>
        <v>249659.40000000002</v>
      </c>
      <c r="C7" s="57">
        <v>52266.2</v>
      </c>
      <c r="D7" s="57">
        <f>D8+D11+D16+D21+D22+D23+D30+D32+D34+D39+D41+D43+D42+D10</f>
        <v>236515</v>
      </c>
      <c r="E7" s="57">
        <f>E8+E11+E16+E21+E22+E23+E30+E32+E34+E39+E41+E43+E42+E10</f>
        <v>54434.659999999996</v>
      </c>
      <c r="F7" s="58">
        <f>SUM(E7/D7*100)</f>
        <v>23.015309811217048</v>
      </c>
      <c r="G7" s="58">
        <f aca="true" t="shared" si="0" ref="G7:G54">SUM(E7-B7)</f>
        <v>-195224.74000000002</v>
      </c>
      <c r="H7" s="58">
        <f>SUM(E7/E54*100)</f>
        <v>30.752418968126882</v>
      </c>
      <c r="I7" s="59">
        <f>SUM(E7/C7*100)</f>
        <v>104.14887632925294</v>
      </c>
      <c r="J7" s="60">
        <f>SUM(E7-C7)</f>
        <v>2168.459999999999</v>
      </c>
      <c r="K7" s="61">
        <f>SUM(E7-C7)</f>
        <v>2168.459999999999</v>
      </c>
    </row>
    <row r="8" spans="1:11" ht="24" customHeight="1">
      <c r="A8" s="56" t="s">
        <v>89</v>
      </c>
      <c r="B8" s="57">
        <f>B9</f>
        <v>167612.8</v>
      </c>
      <c r="C8" s="57">
        <f>C9</f>
        <v>33028.4</v>
      </c>
      <c r="D8" s="57">
        <f>D9</f>
        <v>165958.2</v>
      </c>
      <c r="E8" s="57">
        <f>E9</f>
        <v>38356.72</v>
      </c>
      <c r="F8" s="58">
        <f aca="true" t="shared" si="1" ref="F8:F54">SUM(E8/D8*100)</f>
        <v>23.112277669919294</v>
      </c>
      <c r="G8" s="58">
        <f t="shared" si="0"/>
        <v>-129256.07999999999</v>
      </c>
      <c r="H8" s="63">
        <f>SUM(E8/$E$7*100)</f>
        <v>70.46378171554667</v>
      </c>
      <c r="I8" s="59">
        <f aca="true" t="shared" si="2" ref="I8:I53">SUM(E8/C8*100)</f>
        <v>116.13254048031392</v>
      </c>
      <c r="J8" s="60">
        <f aca="true" t="shared" si="3" ref="J8:J44">SUM(E8-C8)</f>
        <v>5328.32</v>
      </c>
      <c r="K8" s="61">
        <f aca="true" t="shared" si="4" ref="K8:K54">SUM(E8-C8)</f>
        <v>5328.32</v>
      </c>
    </row>
    <row r="9" spans="1:11" ht="23.25" customHeight="1">
      <c r="A9" s="64" t="s">
        <v>90</v>
      </c>
      <c r="B9" s="65">
        <v>167612.8</v>
      </c>
      <c r="C9" s="65">
        <v>33028.4</v>
      </c>
      <c r="D9" s="65">
        <v>165958.2</v>
      </c>
      <c r="E9" s="65">
        <v>38356.72</v>
      </c>
      <c r="F9" s="58">
        <f t="shared" si="1"/>
        <v>23.112277669919294</v>
      </c>
      <c r="G9" s="58">
        <f t="shared" si="0"/>
        <v>-129256.07999999999</v>
      </c>
      <c r="H9" s="66">
        <f>SUM(E9/$E$7*100)</f>
        <v>70.46378171554667</v>
      </c>
      <c r="I9" s="59">
        <f t="shared" si="2"/>
        <v>116.13254048031392</v>
      </c>
      <c r="J9" s="60">
        <f t="shared" si="3"/>
        <v>5328.32</v>
      </c>
      <c r="K9" s="61">
        <f t="shared" si="4"/>
        <v>5328.32</v>
      </c>
    </row>
    <row r="10" spans="1:11" ht="23.25" customHeight="1">
      <c r="A10" s="56" t="s">
        <v>91</v>
      </c>
      <c r="B10" s="57">
        <v>15978.5</v>
      </c>
      <c r="C10" s="57">
        <v>3515.1</v>
      </c>
      <c r="D10" s="57">
        <v>15568</v>
      </c>
      <c r="E10" s="57">
        <v>4243.92</v>
      </c>
      <c r="F10" s="58">
        <f t="shared" si="1"/>
        <v>27.260534429599176</v>
      </c>
      <c r="G10" s="58"/>
      <c r="H10" s="66">
        <f>SUM(E10/$E$7*100)</f>
        <v>7.796356218629823</v>
      </c>
      <c r="I10" s="59">
        <f t="shared" si="2"/>
        <v>120.73397627379023</v>
      </c>
      <c r="J10" s="60">
        <f t="shared" si="3"/>
        <v>728.8200000000002</v>
      </c>
      <c r="K10" s="61">
        <f t="shared" si="4"/>
        <v>728.8200000000002</v>
      </c>
    </row>
    <row r="11" spans="1:11" ht="35.25" customHeight="1">
      <c r="A11" s="56" t="s">
        <v>92</v>
      </c>
      <c r="B11" s="57">
        <f>SUM(B12,B13,B14,B15)</f>
        <v>39422.07</v>
      </c>
      <c r="C11" s="57">
        <f>SUM(C12,C13,C14,C15)</f>
        <v>11785</v>
      </c>
      <c r="D11" s="57">
        <f>SUM(D12:D15)</f>
        <v>33892</v>
      </c>
      <c r="E11" s="57">
        <f>SUM(E12,E13,E14,E15)</f>
        <v>7008.07</v>
      </c>
      <c r="F11" s="58">
        <f t="shared" si="1"/>
        <v>20.677652543373068</v>
      </c>
      <c r="G11" s="58">
        <f t="shared" si="0"/>
        <v>-32414</v>
      </c>
      <c r="H11" s="66">
        <f>SUM(E11/$E$7*100)</f>
        <v>12.874278997976656</v>
      </c>
      <c r="I11" s="59">
        <f t="shared" si="2"/>
        <v>59.466016122189224</v>
      </c>
      <c r="J11" s="60">
        <f t="shared" si="3"/>
        <v>-4776.93</v>
      </c>
      <c r="K11" s="61">
        <f t="shared" si="4"/>
        <v>-4776.93</v>
      </c>
    </row>
    <row r="12" spans="1:11" ht="33.75" customHeight="1">
      <c r="A12" s="67" t="s">
        <v>93</v>
      </c>
      <c r="B12" s="65">
        <v>31344.97</v>
      </c>
      <c r="C12" s="65">
        <v>6545.9</v>
      </c>
      <c r="D12" s="65">
        <v>30762</v>
      </c>
      <c r="E12" s="65">
        <v>5347.3</v>
      </c>
      <c r="F12" s="58">
        <f t="shared" si="1"/>
        <v>17.38280996034068</v>
      </c>
      <c r="G12" s="58">
        <f t="shared" si="0"/>
        <v>-25997.670000000002</v>
      </c>
      <c r="H12" s="66">
        <f aca="true" t="shared" si="5" ref="H12:H41">SUM(E12/$E$7*100)</f>
        <v>9.823336822531822</v>
      </c>
      <c r="I12" s="59">
        <f t="shared" si="2"/>
        <v>81.68930170030096</v>
      </c>
      <c r="J12" s="60">
        <f t="shared" si="3"/>
        <v>-1198.5999999999995</v>
      </c>
      <c r="K12" s="61">
        <f t="shared" si="4"/>
        <v>-1198.5999999999995</v>
      </c>
    </row>
    <row r="13" spans="1:11" ht="21" customHeight="1">
      <c r="A13" s="67" t="s">
        <v>94</v>
      </c>
      <c r="B13" s="65">
        <v>3620.3</v>
      </c>
      <c r="C13" s="65">
        <v>1227.1</v>
      </c>
      <c r="D13" s="65">
        <v>2800</v>
      </c>
      <c r="E13" s="65">
        <v>831.94</v>
      </c>
      <c r="F13" s="58">
        <f t="shared" si="1"/>
        <v>29.712142857142858</v>
      </c>
      <c r="G13" s="58">
        <f t="shared" si="0"/>
        <v>-2788.36</v>
      </c>
      <c r="H13" s="66">
        <f t="shared" si="5"/>
        <v>1.528327723549665</v>
      </c>
      <c r="I13" s="59"/>
      <c r="J13" s="60">
        <f t="shared" si="3"/>
        <v>-395.15999999999985</v>
      </c>
      <c r="K13" s="61">
        <f t="shared" si="4"/>
        <v>-395.15999999999985</v>
      </c>
    </row>
    <row r="14" spans="1:11" ht="27" customHeight="1">
      <c r="A14" s="67" t="s">
        <v>95</v>
      </c>
      <c r="B14" s="65">
        <v>3384.7</v>
      </c>
      <c r="C14" s="65">
        <v>3299.8</v>
      </c>
      <c r="D14" s="65">
        <v>0</v>
      </c>
      <c r="E14" s="65">
        <v>-3</v>
      </c>
      <c r="F14" s="58" t="e">
        <f t="shared" si="1"/>
        <v>#DIV/0!</v>
      </c>
      <c r="G14" s="58">
        <f t="shared" si="0"/>
        <v>-3387.7</v>
      </c>
      <c r="H14" s="66">
        <f t="shared" si="5"/>
        <v>-0.00551119452201961</v>
      </c>
      <c r="I14" s="59">
        <f t="shared" si="2"/>
        <v>-0.09091460088490211</v>
      </c>
      <c r="J14" s="60">
        <f t="shared" si="3"/>
        <v>-3302.8</v>
      </c>
      <c r="K14" s="61">
        <f t="shared" si="4"/>
        <v>-3302.8</v>
      </c>
    </row>
    <row r="15" spans="1:11" ht="23.25" customHeight="1">
      <c r="A15" s="67" t="s">
        <v>96</v>
      </c>
      <c r="B15" s="65">
        <v>1072.1</v>
      </c>
      <c r="C15" s="65">
        <v>712.2</v>
      </c>
      <c r="D15" s="65">
        <v>330</v>
      </c>
      <c r="E15" s="65">
        <v>831.83</v>
      </c>
      <c r="F15" s="58">
        <f t="shared" si="1"/>
        <v>252.069696969697</v>
      </c>
      <c r="G15" s="58">
        <f t="shared" si="0"/>
        <v>-240.26999999999987</v>
      </c>
      <c r="H15" s="66">
        <f t="shared" si="5"/>
        <v>1.5281256464171908</v>
      </c>
      <c r="I15" s="59">
        <f t="shared" si="2"/>
        <v>116.79724796405505</v>
      </c>
      <c r="J15" s="60">
        <f t="shared" si="3"/>
        <v>119.63</v>
      </c>
      <c r="K15" s="61">
        <f t="shared" si="4"/>
        <v>119.63</v>
      </c>
    </row>
    <row r="16" spans="1:11" ht="19.5" customHeight="1">
      <c r="A16" s="56" t="s">
        <v>97</v>
      </c>
      <c r="B16" s="57">
        <f>B17+B19+B20+B18</f>
        <v>9162.2</v>
      </c>
      <c r="C16" s="57">
        <f>C17+C19+C20+C18</f>
        <v>776.3</v>
      </c>
      <c r="D16" s="57">
        <f>D17+D19+D20+D18</f>
        <v>9262</v>
      </c>
      <c r="E16" s="57">
        <f>E17+E19+E20+E18</f>
        <v>661.4000000000001</v>
      </c>
      <c r="F16" s="58">
        <f t="shared" si="1"/>
        <v>7.141006262146406</v>
      </c>
      <c r="G16" s="58">
        <f t="shared" si="0"/>
        <v>-8500.800000000001</v>
      </c>
      <c r="H16" s="66">
        <f t="shared" si="5"/>
        <v>1.215034685621257</v>
      </c>
      <c r="I16" s="59">
        <f t="shared" si="2"/>
        <v>85.19902099703725</v>
      </c>
      <c r="J16" s="60">
        <f t="shared" si="3"/>
        <v>-114.89999999999986</v>
      </c>
      <c r="K16" s="61">
        <f t="shared" si="4"/>
        <v>-114.89999999999986</v>
      </c>
    </row>
    <row r="17" spans="1:11" ht="24" customHeight="1">
      <c r="A17" s="67" t="s">
        <v>98</v>
      </c>
      <c r="B17" s="65">
        <v>3714.9</v>
      </c>
      <c r="C17" s="65">
        <v>301.3</v>
      </c>
      <c r="D17" s="65">
        <v>3992</v>
      </c>
      <c r="E17" s="65">
        <v>171.3</v>
      </c>
      <c r="F17" s="58">
        <f t="shared" si="1"/>
        <v>4.291082164328658</v>
      </c>
      <c r="G17" s="58">
        <f t="shared" si="0"/>
        <v>-3543.6</v>
      </c>
      <c r="H17" s="66">
        <f t="shared" si="5"/>
        <v>0.3146892072073198</v>
      </c>
      <c r="I17" s="59">
        <f t="shared" si="2"/>
        <v>56.8536342515765</v>
      </c>
      <c r="J17" s="60">
        <f t="shared" si="3"/>
        <v>-130</v>
      </c>
      <c r="K17" s="61">
        <f t="shared" si="4"/>
        <v>-130</v>
      </c>
    </row>
    <row r="18" spans="1:11" ht="21.75" customHeight="1" hidden="1">
      <c r="A18" s="67" t="s">
        <v>99</v>
      </c>
      <c r="B18" s="68"/>
      <c r="C18" s="68"/>
      <c r="D18" s="65"/>
      <c r="E18" s="68"/>
      <c r="F18" s="58" t="e">
        <f>SUM(E18/D18*100)</f>
        <v>#DIV/0!</v>
      </c>
      <c r="G18" s="58">
        <f>SUM(E18-B18)</f>
        <v>0</v>
      </c>
      <c r="H18" s="66">
        <f>SUM(E18/$E$7*100)</f>
        <v>0</v>
      </c>
      <c r="I18" s="59" t="e">
        <f t="shared" si="2"/>
        <v>#DIV/0!</v>
      </c>
      <c r="J18" s="60">
        <f t="shared" si="3"/>
        <v>0</v>
      </c>
      <c r="K18" s="61">
        <f t="shared" si="4"/>
        <v>0</v>
      </c>
    </row>
    <row r="19" spans="1:11" ht="23.25" customHeight="1" hidden="1">
      <c r="A19" s="67" t="s">
        <v>100</v>
      </c>
      <c r="B19" s="68"/>
      <c r="C19" s="68"/>
      <c r="D19" s="65"/>
      <c r="E19" s="68"/>
      <c r="F19" s="58" t="e">
        <f t="shared" si="1"/>
        <v>#DIV/0!</v>
      </c>
      <c r="G19" s="58">
        <f t="shared" si="0"/>
        <v>0</v>
      </c>
      <c r="H19" s="66">
        <f t="shared" si="5"/>
        <v>0</v>
      </c>
      <c r="I19" s="59" t="e">
        <f t="shared" si="2"/>
        <v>#DIV/0!</v>
      </c>
      <c r="J19" s="60">
        <f t="shared" si="3"/>
        <v>0</v>
      </c>
      <c r="K19" s="61">
        <f t="shared" si="4"/>
        <v>0</v>
      </c>
    </row>
    <row r="20" spans="1:11" ht="22.5" customHeight="1">
      <c r="A20" s="67" t="s">
        <v>101</v>
      </c>
      <c r="B20" s="68">
        <v>5447.3</v>
      </c>
      <c r="C20" s="68">
        <v>475</v>
      </c>
      <c r="D20" s="65">
        <v>5270</v>
      </c>
      <c r="E20" s="68">
        <v>490.1</v>
      </c>
      <c r="F20" s="58">
        <f t="shared" si="1"/>
        <v>9.299810246679318</v>
      </c>
      <c r="G20" s="58">
        <f t="shared" si="0"/>
        <v>-4957.2</v>
      </c>
      <c r="H20" s="66">
        <f t="shared" si="5"/>
        <v>0.9003454784139371</v>
      </c>
      <c r="I20" s="59">
        <f t="shared" si="2"/>
        <v>103.17894736842106</v>
      </c>
      <c r="J20" s="60">
        <f t="shared" si="3"/>
        <v>15.100000000000023</v>
      </c>
      <c r="K20" s="61">
        <f t="shared" si="4"/>
        <v>15.100000000000023</v>
      </c>
    </row>
    <row r="21" spans="1:11" ht="24.75" customHeight="1">
      <c r="A21" s="56" t="s">
        <v>102</v>
      </c>
      <c r="B21" s="57">
        <v>1871.2</v>
      </c>
      <c r="C21" s="57">
        <v>374.1</v>
      </c>
      <c r="D21" s="57">
        <v>1442</v>
      </c>
      <c r="E21" s="57">
        <v>439.32</v>
      </c>
      <c r="F21" s="58">
        <f t="shared" si="1"/>
        <v>30.466019417475724</v>
      </c>
      <c r="G21" s="58">
        <f t="shared" si="0"/>
        <v>-1431.88</v>
      </c>
      <c r="H21" s="66">
        <f t="shared" si="5"/>
        <v>0.8070593258045519</v>
      </c>
      <c r="I21" s="59">
        <f t="shared" si="2"/>
        <v>117.43384121892542</v>
      </c>
      <c r="J21" s="60">
        <f t="shared" si="3"/>
        <v>65.21999999999997</v>
      </c>
      <c r="K21" s="61">
        <f t="shared" si="4"/>
        <v>65.21999999999997</v>
      </c>
    </row>
    <row r="22" spans="1:11" ht="44.25" customHeight="1" hidden="1">
      <c r="A22" s="56" t="s">
        <v>103</v>
      </c>
      <c r="B22" s="69"/>
      <c r="C22" s="69"/>
      <c r="D22" s="57"/>
      <c r="E22" s="69"/>
      <c r="F22" s="58" t="e">
        <f t="shared" si="1"/>
        <v>#DIV/0!</v>
      </c>
      <c r="G22" s="58">
        <f t="shared" si="0"/>
        <v>0</v>
      </c>
      <c r="H22" s="66">
        <f t="shared" si="5"/>
        <v>0</v>
      </c>
      <c r="I22" s="59" t="e">
        <f t="shared" si="2"/>
        <v>#DIV/0!</v>
      </c>
      <c r="J22" s="60">
        <f t="shared" si="3"/>
        <v>0</v>
      </c>
      <c r="K22" s="61">
        <f t="shared" si="4"/>
        <v>0</v>
      </c>
    </row>
    <row r="23" spans="1:11" ht="63.75" customHeight="1">
      <c r="A23" s="56" t="s">
        <v>104</v>
      </c>
      <c r="B23" s="57">
        <f>SUM(B24:B29)</f>
        <v>4774.499999999999</v>
      </c>
      <c r="C23" s="57">
        <f>SUM(C24:C29)</f>
        <v>929.9</v>
      </c>
      <c r="D23" s="57">
        <f>SUM(D24:D29)</f>
        <v>3940</v>
      </c>
      <c r="E23" s="57">
        <f>SUM(E24:E29)</f>
        <v>828.1</v>
      </c>
      <c r="F23" s="58">
        <f t="shared" si="1"/>
        <v>21.017766497461928</v>
      </c>
      <c r="G23" s="58">
        <f t="shared" si="0"/>
        <v>-3946.399999999999</v>
      </c>
      <c r="H23" s="66">
        <f t="shared" si="5"/>
        <v>1.5212733945614798</v>
      </c>
      <c r="I23" s="59">
        <f t="shared" si="2"/>
        <v>89.05258629960211</v>
      </c>
      <c r="J23" s="60">
        <f t="shared" si="3"/>
        <v>-101.79999999999995</v>
      </c>
      <c r="K23" s="61">
        <f t="shared" si="4"/>
        <v>-101.79999999999995</v>
      </c>
    </row>
    <row r="24" spans="1:11" ht="34.5" customHeight="1">
      <c r="A24" s="70" t="s">
        <v>105</v>
      </c>
      <c r="B24" s="65">
        <v>7.6</v>
      </c>
      <c r="C24" s="65"/>
      <c r="D24" s="65">
        <v>0</v>
      </c>
      <c r="E24" s="65"/>
      <c r="F24" s="58" t="e">
        <f t="shared" si="1"/>
        <v>#DIV/0!</v>
      </c>
      <c r="G24" s="58">
        <f t="shared" si="0"/>
        <v>-7.6</v>
      </c>
      <c r="H24" s="66">
        <f t="shared" si="5"/>
        <v>0</v>
      </c>
      <c r="I24" s="59" t="e">
        <f t="shared" si="2"/>
        <v>#DIV/0!</v>
      </c>
      <c r="J24" s="60">
        <f t="shared" si="3"/>
        <v>0</v>
      </c>
      <c r="K24" s="61">
        <f t="shared" si="4"/>
        <v>0</v>
      </c>
    </row>
    <row r="25" spans="1:11" ht="78" customHeight="1">
      <c r="A25" s="67" t="s">
        <v>106</v>
      </c>
      <c r="B25" s="65">
        <v>2659.7</v>
      </c>
      <c r="C25" s="65">
        <v>576</v>
      </c>
      <c r="D25" s="65">
        <v>2260</v>
      </c>
      <c r="E25" s="65">
        <v>374</v>
      </c>
      <c r="F25" s="58">
        <f t="shared" si="1"/>
        <v>16.548672566371682</v>
      </c>
      <c r="G25" s="58">
        <f t="shared" si="0"/>
        <v>-2285.7</v>
      </c>
      <c r="H25" s="66">
        <f t="shared" si="5"/>
        <v>0.6870622504117782</v>
      </c>
      <c r="I25" s="59">
        <f t="shared" si="2"/>
        <v>64.93055555555556</v>
      </c>
      <c r="J25" s="60">
        <f t="shared" si="3"/>
        <v>-202</v>
      </c>
      <c r="K25" s="61">
        <f t="shared" si="4"/>
        <v>-202</v>
      </c>
    </row>
    <row r="26" spans="1:11" ht="76.5" customHeight="1" hidden="1">
      <c r="A26" s="71" t="s">
        <v>107</v>
      </c>
      <c r="B26" s="68"/>
      <c r="C26" s="68"/>
      <c r="D26" s="65"/>
      <c r="E26" s="68"/>
      <c r="F26" s="58"/>
      <c r="G26" s="58"/>
      <c r="H26" s="66"/>
      <c r="I26" s="59" t="e">
        <f t="shared" si="2"/>
        <v>#DIV/0!</v>
      </c>
      <c r="J26" s="60"/>
      <c r="K26" s="61">
        <f t="shared" si="4"/>
        <v>0</v>
      </c>
    </row>
    <row r="27" spans="1:11" ht="75.75" customHeight="1">
      <c r="A27" s="64" t="s">
        <v>108</v>
      </c>
      <c r="B27" s="65">
        <v>1757.5</v>
      </c>
      <c r="C27" s="65">
        <v>282.4</v>
      </c>
      <c r="D27" s="65">
        <v>1360</v>
      </c>
      <c r="E27" s="65">
        <v>393.2</v>
      </c>
      <c r="F27" s="58">
        <f t="shared" si="1"/>
        <v>28.911764705882355</v>
      </c>
      <c r="G27" s="58">
        <f t="shared" si="0"/>
        <v>-1364.3</v>
      </c>
      <c r="H27" s="66">
        <f t="shared" si="5"/>
        <v>0.7223338953527036</v>
      </c>
      <c r="I27" s="59">
        <f t="shared" si="2"/>
        <v>139.23512747875355</v>
      </c>
      <c r="J27" s="60">
        <f t="shared" si="3"/>
        <v>110.80000000000001</v>
      </c>
      <c r="K27" s="61">
        <f t="shared" si="4"/>
        <v>110.80000000000001</v>
      </c>
    </row>
    <row r="28" spans="1:11" ht="58.5" customHeight="1">
      <c r="A28" s="67" t="s">
        <v>109</v>
      </c>
      <c r="B28" s="65">
        <v>34.4</v>
      </c>
      <c r="C28" s="65">
        <v>0</v>
      </c>
      <c r="D28" s="65">
        <v>0</v>
      </c>
      <c r="E28" s="65"/>
      <c r="F28" s="58" t="e">
        <f t="shared" si="1"/>
        <v>#DIV/0!</v>
      </c>
      <c r="G28" s="58">
        <f t="shared" si="0"/>
        <v>-34.4</v>
      </c>
      <c r="H28" s="66">
        <f t="shared" si="5"/>
        <v>0</v>
      </c>
      <c r="I28" s="59" t="e">
        <f t="shared" si="2"/>
        <v>#DIV/0!</v>
      </c>
      <c r="J28" s="60">
        <f>SUM(E28-C28)</f>
        <v>0</v>
      </c>
      <c r="K28" s="61">
        <f t="shared" si="4"/>
        <v>0</v>
      </c>
    </row>
    <row r="29" spans="1:11" ht="33" customHeight="1">
      <c r="A29" s="67" t="s">
        <v>110</v>
      </c>
      <c r="B29" s="65">
        <v>315.3</v>
      </c>
      <c r="C29" s="65">
        <v>71.5</v>
      </c>
      <c r="D29" s="65">
        <v>320</v>
      </c>
      <c r="E29" s="65">
        <v>60.9</v>
      </c>
      <c r="F29" s="58">
        <f t="shared" si="1"/>
        <v>19.03125</v>
      </c>
      <c r="G29" s="58">
        <f t="shared" si="0"/>
        <v>-254.4</v>
      </c>
      <c r="H29" s="66">
        <f t="shared" si="5"/>
        <v>0.11187724879699809</v>
      </c>
      <c r="I29" s="59">
        <f t="shared" si="2"/>
        <v>85.17482517482517</v>
      </c>
      <c r="J29" s="60">
        <f>SUM(E29-C29)</f>
        <v>-10.600000000000001</v>
      </c>
      <c r="K29" s="61">
        <f t="shared" si="4"/>
        <v>-10.600000000000001</v>
      </c>
    </row>
    <row r="30" spans="1:11" ht="37.5" customHeight="1">
      <c r="A30" s="56" t="s">
        <v>111</v>
      </c>
      <c r="B30" s="57">
        <v>205.93</v>
      </c>
      <c r="C30" s="57">
        <v>158.2</v>
      </c>
      <c r="D30" s="57">
        <v>234</v>
      </c>
      <c r="E30" s="57">
        <v>146.7</v>
      </c>
      <c r="F30" s="58">
        <f t="shared" si="1"/>
        <v>62.69230769230769</v>
      </c>
      <c r="G30" s="58">
        <f t="shared" si="0"/>
        <v>-59.23000000000002</v>
      </c>
      <c r="H30" s="66">
        <f t="shared" si="5"/>
        <v>0.26949741212675893</v>
      </c>
      <c r="I30" s="59">
        <f t="shared" si="2"/>
        <v>92.7307206068268</v>
      </c>
      <c r="J30" s="60">
        <f t="shared" si="3"/>
        <v>-11.5</v>
      </c>
      <c r="K30" s="61">
        <f t="shared" si="4"/>
        <v>-11.5</v>
      </c>
    </row>
    <row r="31" spans="1:11" ht="21.75" customHeight="1" hidden="1">
      <c r="A31" s="67" t="s">
        <v>112</v>
      </c>
      <c r="B31" s="68">
        <v>455.1</v>
      </c>
      <c r="C31" s="68">
        <v>455.1</v>
      </c>
      <c r="D31" s="65">
        <v>440</v>
      </c>
      <c r="E31" s="68">
        <v>455.1</v>
      </c>
      <c r="F31" s="58">
        <f t="shared" si="1"/>
        <v>103.43181818181819</v>
      </c>
      <c r="G31" s="58">
        <f t="shared" si="0"/>
        <v>0</v>
      </c>
      <c r="H31" s="66">
        <f t="shared" si="5"/>
        <v>0.836048208990375</v>
      </c>
      <c r="I31" s="59">
        <f t="shared" si="2"/>
        <v>100</v>
      </c>
      <c r="J31" s="60">
        <f t="shared" si="3"/>
        <v>0</v>
      </c>
      <c r="K31" s="61">
        <f t="shared" si="4"/>
        <v>0</v>
      </c>
    </row>
    <row r="32" spans="1:11" ht="40.5" customHeight="1">
      <c r="A32" s="56" t="s">
        <v>113</v>
      </c>
      <c r="B32" s="57">
        <v>3233.6</v>
      </c>
      <c r="C32" s="57">
        <v>566.1</v>
      </c>
      <c r="D32" s="57">
        <v>2000</v>
      </c>
      <c r="E32" s="57">
        <v>514.5</v>
      </c>
      <c r="F32" s="58">
        <f t="shared" si="1"/>
        <v>25.724999999999998</v>
      </c>
      <c r="G32" s="58">
        <f t="shared" si="0"/>
        <v>-2719.1</v>
      </c>
      <c r="H32" s="66">
        <f t="shared" si="5"/>
        <v>0.9451698605263632</v>
      </c>
      <c r="I32" s="59">
        <f t="shared" si="2"/>
        <v>90.88500264970853</v>
      </c>
      <c r="J32" s="60">
        <f t="shared" si="3"/>
        <v>-51.60000000000002</v>
      </c>
      <c r="K32" s="61">
        <f t="shared" si="4"/>
        <v>-51.60000000000002</v>
      </c>
    </row>
    <row r="33" spans="1:11" ht="24" customHeight="1" hidden="1">
      <c r="A33" s="67" t="s">
        <v>114</v>
      </c>
      <c r="B33" s="68">
        <v>81.8</v>
      </c>
      <c r="C33" s="68">
        <v>81.8</v>
      </c>
      <c r="D33" s="65">
        <v>73</v>
      </c>
      <c r="E33" s="68">
        <v>81.8</v>
      </c>
      <c r="F33" s="58">
        <f t="shared" si="1"/>
        <v>112.05479452054794</v>
      </c>
      <c r="G33" s="58">
        <f t="shared" si="0"/>
        <v>0</v>
      </c>
      <c r="H33" s="66">
        <f t="shared" si="5"/>
        <v>0.15027190396706805</v>
      </c>
      <c r="I33" s="59">
        <f t="shared" si="2"/>
        <v>100</v>
      </c>
      <c r="J33" s="60">
        <f t="shared" si="3"/>
        <v>0</v>
      </c>
      <c r="K33" s="61">
        <f t="shared" si="4"/>
        <v>0</v>
      </c>
    </row>
    <row r="34" spans="1:11" ht="36" customHeight="1">
      <c r="A34" s="56" t="s">
        <v>115</v>
      </c>
      <c r="B34" s="57">
        <f>B36+B37+B38+B35</f>
        <v>4014.6000000000004</v>
      </c>
      <c r="C34" s="57">
        <f>C36+C37+C38+C35</f>
        <v>367.2</v>
      </c>
      <c r="D34" s="57">
        <f>D36+D37+D38+D35</f>
        <v>1945.8</v>
      </c>
      <c r="E34" s="57">
        <f>E36+E37+E38+E35</f>
        <v>1658.0300000000002</v>
      </c>
      <c r="F34" s="58">
        <f t="shared" si="1"/>
        <v>85.21071024771304</v>
      </c>
      <c r="G34" s="58">
        <f t="shared" si="0"/>
        <v>-2356.57</v>
      </c>
      <c r="H34" s="66">
        <f t="shared" si="5"/>
        <v>3.045908617781392</v>
      </c>
      <c r="I34" s="59">
        <f t="shared" si="2"/>
        <v>451.5332244008715</v>
      </c>
      <c r="J34" s="60">
        <f t="shared" si="3"/>
        <v>1290.8300000000002</v>
      </c>
      <c r="K34" s="61">
        <f t="shared" si="4"/>
        <v>1290.8300000000002</v>
      </c>
    </row>
    <row r="35" spans="1:11" ht="21" customHeight="1" hidden="1">
      <c r="A35" s="67" t="s">
        <v>116</v>
      </c>
      <c r="B35" s="69"/>
      <c r="C35" s="69"/>
      <c r="D35" s="57"/>
      <c r="E35" s="69"/>
      <c r="F35" s="58"/>
      <c r="G35" s="58"/>
      <c r="H35" s="66"/>
      <c r="I35" s="59" t="e">
        <f t="shared" si="2"/>
        <v>#DIV/0!</v>
      </c>
      <c r="J35" s="60">
        <f t="shared" si="3"/>
        <v>0</v>
      </c>
      <c r="K35" s="61">
        <f t="shared" si="4"/>
        <v>0</v>
      </c>
    </row>
    <row r="36" spans="1:11" ht="40.5" customHeight="1">
      <c r="A36" s="67" t="s">
        <v>117</v>
      </c>
      <c r="B36" s="65">
        <v>438.9</v>
      </c>
      <c r="C36" s="65">
        <v>19.5</v>
      </c>
      <c r="D36" s="65">
        <v>300</v>
      </c>
      <c r="E36" s="65">
        <v>104.62</v>
      </c>
      <c r="F36" s="58">
        <f t="shared" si="1"/>
        <v>34.873333333333335</v>
      </c>
      <c r="G36" s="58">
        <f t="shared" si="0"/>
        <v>-334.28</v>
      </c>
      <c r="H36" s="66">
        <f t="shared" si="5"/>
        <v>0.19219372363123058</v>
      </c>
      <c r="I36" s="59">
        <f t="shared" si="2"/>
        <v>536.5128205128206</v>
      </c>
      <c r="J36" s="60">
        <f t="shared" si="3"/>
        <v>85.12</v>
      </c>
      <c r="K36" s="61">
        <f t="shared" si="4"/>
        <v>85.12</v>
      </c>
    </row>
    <row r="37" spans="1:11" ht="55.5" customHeight="1">
      <c r="A37" s="67" t="s">
        <v>118</v>
      </c>
      <c r="B37" s="65">
        <v>295.9</v>
      </c>
      <c r="C37" s="65">
        <v>0</v>
      </c>
      <c r="D37" s="65">
        <v>0</v>
      </c>
      <c r="E37" s="65">
        <v>0</v>
      </c>
      <c r="F37" s="58"/>
      <c r="G37" s="58"/>
      <c r="H37" s="66"/>
      <c r="I37" s="59" t="e">
        <f t="shared" si="2"/>
        <v>#DIV/0!</v>
      </c>
      <c r="J37" s="60">
        <f t="shared" si="3"/>
        <v>0</v>
      </c>
      <c r="K37" s="61">
        <f t="shared" si="4"/>
        <v>0</v>
      </c>
    </row>
    <row r="38" spans="1:11" ht="69" customHeight="1">
      <c r="A38" s="67" t="s">
        <v>119</v>
      </c>
      <c r="B38" s="65">
        <v>3279.8</v>
      </c>
      <c r="C38" s="65">
        <v>347.7</v>
      </c>
      <c r="D38" s="65">
        <v>1645.8</v>
      </c>
      <c r="E38" s="65">
        <v>1553.41</v>
      </c>
      <c r="F38" s="58">
        <f t="shared" si="1"/>
        <v>94.3863166848949</v>
      </c>
      <c r="G38" s="58">
        <f t="shared" si="0"/>
        <v>-1726.39</v>
      </c>
      <c r="H38" s="66">
        <f t="shared" si="5"/>
        <v>2.8537148941501616</v>
      </c>
      <c r="I38" s="59">
        <f t="shared" si="2"/>
        <v>446.76732815645676</v>
      </c>
      <c r="J38" s="60">
        <f t="shared" si="3"/>
        <v>1205.71</v>
      </c>
      <c r="K38" s="61">
        <f t="shared" si="4"/>
        <v>1205.71</v>
      </c>
    </row>
    <row r="39" spans="1:11" ht="22.5" customHeight="1" hidden="1">
      <c r="A39" s="56" t="s">
        <v>120</v>
      </c>
      <c r="B39" s="69">
        <f>B40</f>
        <v>0</v>
      </c>
      <c r="C39" s="69">
        <f>C40</f>
        <v>0</v>
      </c>
      <c r="D39" s="57">
        <f>D40</f>
        <v>0</v>
      </c>
      <c r="E39" s="69">
        <f>E40</f>
        <v>0</v>
      </c>
      <c r="F39" s="58" t="e">
        <f t="shared" si="1"/>
        <v>#DIV/0!</v>
      </c>
      <c r="G39" s="58">
        <f t="shared" si="0"/>
        <v>0</v>
      </c>
      <c r="H39" s="66">
        <f t="shared" si="5"/>
        <v>0</v>
      </c>
      <c r="I39" s="59" t="e">
        <f t="shared" si="2"/>
        <v>#DIV/0!</v>
      </c>
      <c r="J39" s="60">
        <f t="shared" si="3"/>
        <v>0</v>
      </c>
      <c r="K39" s="61">
        <f t="shared" si="4"/>
        <v>0</v>
      </c>
    </row>
    <row r="40" spans="1:11" ht="21" customHeight="1" hidden="1">
      <c r="A40" s="67" t="s">
        <v>121</v>
      </c>
      <c r="B40" s="68">
        <v>0</v>
      </c>
      <c r="C40" s="68">
        <v>0</v>
      </c>
      <c r="D40" s="65">
        <v>0</v>
      </c>
      <c r="E40" s="68">
        <v>0</v>
      </c>
      <c r="F40" s="58" t="e">
        <f t="shared" si="1"/>
        <v>#DIV/0!</v>
      </c>
      <c r="G40" s="58">
        <f t="shared" si="0"/>
        <v>0</v>
      </c>
      <c r="H40" s="66">
        <f t="shared" si="5"/>
        <v>0</v>
      </c>
      <c r="I40" s="59" t="e">
        <f t="shared" si="2"/>
        <v>#DIV/0!</v>
      </c>
      <c r="J40" s="60">
        <f t="shared" si="3"/>
        <v>0</v>
      </c>
      <c r="K40" s="61">
        <f t="shared" si="4"/>
        <v>0</v>
      </c>
    </row>
    <row r="41" spans="1:11" ht="33" customHeight="1">
      <c r="A41" s="56" t="s">
        <v>122</v>
      </c>
      <c r="B41" s="57">
        <v>3336.9</v>
      </c>
      <c r="C41" s="57">
        <v>762.8</v>
      </c>
      <c r="D41" s="57">
        <v>2071</v>
      </c>
      <c r="E41" s="57">
        <v>575.1</v>
      </c>
      <c r="F41" s="58">
        <f t="shared" si="1"/>
        <v>27.7691936262675</v>
      </c>
      <c r="G41" s="58">
        <f t="shared" si="0"/>
        <v>-2761.8</v>
      </c>
      <c r="H41" s="66">
        <f t="shared" si="5"/>
        <v>1.0564959898711594</v>
      </c>
      <c r="I41" s="59">
        <f t="shared" si="2"/>
        <v>75.39328788673309</v>
      </c>
      <c r="J41" s="60">
        <f t="shared" si="3"/>
        <v>-187.69999999999993</v>
      </c>
      <c r="K41" s="61">
        <f t="shared" si="4"/>
        <v>-187.69999999999993</v>
      </c>
    </row>
    <row r="42" spans="1:11" ht="27" customHeight="1">
      <c r="A42" s="56" t="s">
        <v>123</v>
      </c>
      <c r="B42" s="57">
        <v>47.1</v>
      </c>
      <c r="C42" s="57">
        <v>2.6</v>
      </c>
      <c r="D42" s="57">
        <v>202</v>
      </c>
      <c r="E42" s="57">
        <v>2.8</v>
      </c>
      <c r="F42" s="72">
        <f>SUM(E42/D42*100)</f>
        <v>1.386138613861386</v>
      </c>
      <c r="G42" s="58">
        <f t="shared" si="0"/>
        <v>-44.300000000000004</v>
      </c>
      <c r="H42" s="73"/>
      <c r="I42" s="59">
        <f t="shared" si="2"/>
        <v>107.6923076923077</v>
      </c>
      <c r="J42" s="60">
        <f t="shared" si="3"/>
        <v>0.19999999999999973</v>
      </c>
      <c r="K42" s="61">
        <f t="shared" si="4"/>
        <v>0.19999999999999973</v>
      </c>
    </row>
    <row r="43" spans="1:11" ht="57" customHeight="1" hidden="1">
      <c r="A43" s="56" t="s">
        <v>124</v>
      </c>
      <c r="B43" s="69">
        <v>0</v>
      </c>
      <c r="C43" s="69">
        <v>0</v>
      </c>
      <c r="D43" s="57">
        <v>0</v>
      </c>
      <c r="E43" s="69">
        <v>0</v>
      </c>
      <c r="F43" s="58" t="e">
        <f t="shared" si="1"/>
        <v>#DIV/0!</v>
      </c>
      <c r="G43" s="58">
        <f t="shared" si="0"/>
        <v>0</v>
      </c>
      <c r="H43" s="73"/>
      <c r="I43" s="59" t="e">
        <f t="shared" si="2"/>
        <v>#DIV/0!</v>
      </c>
      <c r="J43" s="60">
        <f t="shared" si="3"/>
        <v>0</v>
      </c>
      <c r="K43" s="61">
        <f t="shared" si="4"/>
        <v>0</v>
      </c>
    </row>
    <row r="44" spans="1:11" ht="27.75" customHeight="1">
      <c r="A44" s="56" t="s">
        <v>125</v>
      </c>
      <c r="B44" s="74">
        <f>SUM(B46:B53)</f>
        <v>795319.3000000002</v>
      </c>
      <c r="C44" s="74">
        <f>SUM(C46:C53)</f>
        <v>96956.06000000001</v>
      </c>
      <c r="D44" s="74">
        <f>SUM(D46:D53)</f>
        <v>840472.2999999999</v>
      </c>
      <c r="E44" s="74">
        <f>SUM(E46:E53)</f>
        <v>122574.7</v>
      </c>
      <c r="F44" s="73">
        <f t="shared" si="1"/>
        <v>14.584026148155033</v>
      </c>
      <c r="G44" s="73">
        <f t="shared" si="0"/>
        <v>-672744.6000000002</v>
      </c>
      <c r="H44" s="73">
        <f>SUM(E44/E54*100)</f>
        <v>69.24758103187312</v>
      </c>
      <c r="I44" s="59">
        <f t="shared" si="2"/>
        <v>126.42293839085457</v>
      </c>
      <c r="J44" s="60">
        <f t="shared" si="3"/>
        <v>25618.639999999985</v>
      </c>
      <c r="K44" s="61">
        <f t="shared" si="4"/>
        <v>25618.639999999985</v>
      </c>
    </row>
    <row r="45" spans="1:11" ht="36" customHeight="1">
      <c r="A45" s="75" t="s">
        <v>126</v>
      </c>
      <c r="B45" s="76">
        <f>SUM(B46+B47+B48+B49)</f>
        <v>793082.4000000001</v>
      </c>
      <c r="C45" s="76">
        <f>SUM(C46+C47+C48+C49)</f>
        <v>96881.84000000001</v>
      </c>
      <c r="D45" s="76">
        <f>SUM(D46+D47+D48+D49)</f>
        <v>840137.7999999999</v>
      </c>
      <c r="E45" s="76">
        <f>SUM(E46+E47+E48+E49)</f>
        <v>122552.90000000001</v>
      </c>
      <c r="F45" s="73">
        <f t="shared" si="1"/>
        <v>14.587237950726657</v>
      </c>
      <c r="G45" s="73"/>
      <c r="H45" s="73"/>
      <c r="I45" s="59">
        <f t="shared" si="2"/>
        <v>126.49728783020635</v>
      </c>
      <c r="J45" s="60"/>
      <c r="K45" s="61">
        <f t="shared" si="4"/>
        <v>25671.059999999998</v>
      </c>
    </row>
    <row r="46" spans="1:11" ht="21.75" customHeight="1">
      <c r="A46" s="56" t="s">
        <v>127</v>
      </c>
      <c r="B46" s="57">
        <v>188162</v>
      </c>
      <c r="C46" s="57">
        <v>26465.4</v>
      </c>
      <c r="D46" s="57">
        <v>205309.9</v>
      </c>
      <c r="E46" s="57">
        <v>46077.9</v>
      </c>
      <c r="F46" s="73">
        <f t="shared" si="1"/>
        <v>22.44309699629682</v>
      </c>
      <c r="G46" s="73">
        <f t="shared" si="0"/>
        <v>-142084.1</v>
      </c>
      <c r="H46" s="73"/>
      <c r="I46" s="59">
        <f t="shared" si="2"/>
        <v>174.10619148019677</v>
      </c>
      <c r="J46" s="60">
        <f>SUM(E46-C49)</f>
        <v>45591.3</v>
      </c>
      <c r="K46" s="61">
        <f t="shared" si="4"/>
        <v>19612.5</v>
      </c>
    </row>
    <row r="47" spans="1:11" ht="27.75" customHeight="1">
      <c r="A47" s="56" t="s">
        <v>128</v>
      </c>
      <c r="B47" s="57">
        <v>246329.4</v>
      </c>
      <c r="C47" s="57">
        <v>5111.12</v>
      </c>
      <c r="D47" s="57">
        <v>245073.2</v>
      </c>
      <c r="E47" s="57">
        <v>6918.4</v>
      </c>
      <c r="F47" s="73">
        <f t="shared" si="1"/>
        <v>2.822993293432329</v>
      </c>
      <c r="G47" s="73">
        <f t="shared" si="0"/>
        <v>-239411</v>
      </c>
      <c r="H47" s="73"/>
      <c r="I47" s="59">
        <f t="shared" si="2"/>
        <v>135.35976459171374</v>
      </c>
      <c r="J47" s="60" t="e">
        <f>SUM(E47-#REF!)</f>
        <v>#REF!</v>
      </c>
      <c r="K47" s="61">
        <f t="shared" si="4"/>
        <v>1807.2799999999997</v>
      </c>
    </row>
    <row r="48" spans="1:11" ht="29.25" customHeight="1">
      <c r="A48" s="56" t="s">
        <v>129</v>
      </c>
      <c r="B48" s="77">
        <v>354620.7</v>
      </c>
      <c r="C48" s="77">
        <v>64818.72</v>
      </c>
      <c r="D48" s="57">
        <v>389202.6</v>
      </c>
      <c r="E48" s="77">
        <v>69504.5</v>
      </c>
      <c r="F48" s="73">
        <f t="shared" si="1"/>
        <v>17.85817977577745</v>
      </c>
      <c r="G48" s="73">
        <f t="shared" si="0"/>
        <v>-285116.2</v>
      </c>
      <c r="H48" s="73"/>
      <c r="I48" s="59">
        <f t="shared" si="2"/>
        <v>107.22905358205159</v>
      </c>
      <c r="J48" s="60" t="e">
        <f>SUM(E48-#REF!)</f>
        <v>#REF!</v>
      </c>
      <c r="K48" s="61">
        <f t="shared" si="4"/>
        <v>4685.779999999999</v>
      </c>
    </row>
    <row r="49" spans="1:11" ht="33" customHeight="1">
      <c r="A49" s="56" t="s">
        <v>130</v>
      </c>
      <c r="B49" s="57">
        <v>3970.3</v>
      </c>
      <c r="C49" s="57">
        <v>486.6</v>
      </c>
      <c r="D49" s="57">
        <v>552.1</v>
      </c>
      <c r="E49" s="57">
        <v>52.1</v>
      </c>
      <c r="F49" s="73">
        <f t="shared" si="1"/>
        <v>9.436696250679224</v>
      </c>
      <c r="G49" s="73">
        <f t="shared" si="0"/>
        <v>-3918.2000000000003</v>
      </c>
      <c r="H49" s="73"/>
      <c r="I49" s="59">
        <f t="shared" si="2"/>
        <v>10.706946157007808</v>
      </c>
      <c r="J49" s="60" t="e">
        <f>SUM(E49-#REF!)</f>
        <v>#REF!</v>
      </c>
      <c r="K49" s="61">
        <f t="shared" si="4"/>
        <v>-434.5</v>
      </c>
    </row>
    <row r="50" spans="1:11" ht="31.5" customHeight="1">
      <c r="A50" s="75" t="s">
        <v>131</v>
      </c>
      <c r="B50" s="57">
        <v>275.6</v>
      </c>
      <c r="C50" s="57"/>
      <c r="D50" s="57"/>
      <c r="E50" s="57"/>
      <c r="F50" s="73"/>
      <c r="G50" s="73"/>
      <c r="H50" s="73"/>
      <c r="I50" s="59"/>
      <c r="J50" s="60"/>
      <c r="K50" s="61">
        <f t="shared" si="4"/>
        <v>0</v>
      </c>
    </row>
    <row r="51" spans="1:11" ht="38.25" customHeight="1">
      <c r="A51" s="56" t="s">
        <v>132</v>
      </c>
      <c r="B51" s="57">
        <v>2023.9</v>
      </c>
      <c r="C51" s="57">
        <v>0</v>
      </c>
      <c r="D51" s="57">
        <v>334.5</v>
      </c>
      <c r="E51" s="57">
        <v>5</v>
      </c>
      <c r="F51" s="73">
        <f>SUM(E51/D51*100)</f>
        <v>1.4947683109118086</v>
      </c>
      <c r="G51" s="73">
        <f>SUM(E51-B51)</f>
        <v>-2018.9</v>
      </c>
      <c r="H51" s="73"/>
      <c r="I51" s="59" t="e">
        <f t="shared" si="2"/>
        <v>#DIV/0!</v>
      </c>
      <c r="J51" s="60">
        <f>SUM(E51-C53)</f>
        <v>757.2</v>
      </c>
      <c r="K51" s="61">
        <f t="shared" si="4"/>
        <v>5</v>
      </c>
    </row>
    <row r="52" spans="1:11" ht="56.25" customHeight="1">
      <c r="A52" s="56" t="s">
        <v>133</v>
      </c>
      <c r="B52" s="69">
        <v>739.6</v>
      </c>
      <c r="C52" s="69">
        <v>826.42</v>
      </c>
      <c r="D52" s="57"/>
      <c r="E52" s="69">
        <v>794.9</v>
      </c>
      <c r="F52" s="73"/>
      <c r="G52" s="73" t="e">
        <f>SUM(#REF!-B52)</f>
        <v>#REF!</v>
      </c>
      <c r="H52" s="73"/>
      <c r="I52" s="59"/>
      <c r="J52" s="60" t="e">
        <f>SUM(#REF!-C54)</f>
        <v>#REF!</v>
      </c>
      <c r="K52" s="61">
        <f t="shared" si="4"/>
        <v>-31.519999999999982</v>
      </c>
    </row>
    <row r="53" spans="1:11" ht="34.5" customHeight="1">
      <c r="A53" s="56" t="s">
        <v>124</v>
      </c>
      <c r="B53" s="78">
        <v>-802.2</v>
      </c>
      <c r="C53" s="78">
        <v>-752.2</v>
      </c>
      <c r="D53" s="57"/>
      <c r="E53" s="78">
        <v>-778.1</v>
      </c>
      <c r="F53" s="73"/>
      <c r="G53" s="73">
        <f>SUM(E52-B53)</f>
        <v>1597.1</v>
      </c>
      <c r="H53" s="73"/>
      <c r="I53" s="59">
        <f t="shared" si="2"/>
        <v>103.44323318266417</v>
      </c>
      <c r="J53" s="60" t="e">
        <f>SUM(E52-#REF!)</f>
        <v>#REF!</v>
      </c>
      <c r="K53" s="61">
        <f t="shared" si="4"/>
        <v>-25.899999999999977</v>
      </c>
    </row>
    <row r="54" spans="1:11" ht="42" customHeight="1">
      <c r="A54" s="56" t="s">
        <v>134</v>
      </c>
      <c r="B54" s="57">
        <f>SUM(B7+B44)</f>
        <v>1044978.7000000002</v>
      </c>
      <c r="C54" s="57">
        <f>SUM(C7+C44)</f>
        <v>149222.26</v>
      </c>
      <c r="D54" s="57">
        <f>SUM(D7+D44)</f>
        <v>1076987.2999999998</v>
      </c>
      <c r="E54" s="57">
        <f>SUM(E7+E44)</f>
        <v>177009.36</v>
      </c>
      <c r="F54" s="73">
        <f t="shared" si="1"/>
        <v>16.435603279630133</v>
      </c>
      <c r="G54" s="73">
        <f t="shared" si="0"/>
        <v>-867969.3400000002</v>
      </c>
      <c r="H54" s="73"/>
      <c r="I54" s="59">
        <f>SUM(E54/C54*100)</f>
        <v>118.62128344658495</v>
      </c>
      <c r="J54" s="60" t="e">
        <f>SUM(E54-#REF!)</f>
        <v>#REF!</v>
      </c>
      <c r="K54" s="61">
        <f t="shared" si="4"/>
        <v>27787.099999999977</v>
      </c>
    </row>
    <row r="55" spans="2:8" ht="11.25">
      <c r="B55" s="79"/>
      <c r="C55" s="79"/>
      <c r="D55" s="79"/>
      <c r="E55" s="79"/>
      <c r="F55" s="80"/>
      <c r="G55" s="80"/>
      <c r="H55" s="80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tabSelected="1" view="pageBreakPreview" zoomScale="87" zoomScaleSheetLayoutView="87" zoomScalePageLayoutView="0" workbookViewId="0" topLeftCell="B1">
      <selection activeCell="F53" sqref="F53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51.25390625" style="2" customWidth="1"/>
    <col min="4" max="5" width="8.00390625" style="2" customWidth="1"/>
    <col min="6" max="6" width="16.00390625" style="2" customWidth="1"/>
    <col min="7" max="8" width="16.75390625" style="2" customWidth="1"/>
    <col min="9" max="9" width="15.625" style="2" customWidth="1"/>
    <col min="10" max="10" width="14.625" style="2" customWidth="1"/>
    <col min="11" max="16384" width="9.125" style="2" customWidth="1"/>
  </cols>
  <sheetData>
    <row r="1" spans="3:6" ht="4.5" customHeight="1">
      <c r="C1" s="32"/>
      <c r="D1" s="32"/>
      <c r="E1" s="32"/>
      <c r="F1" s="32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9" ht="15.75">
      <c r="C8" s="33" t="s">
        <v>68</v>
      </c>
      <c r="D8" s="33"/>
      <c r="E8" s="33"/>
      <c r="F8" s="33"/>
      <c r="G8" s="33"/>
      <c r="H8" s="33"/>
      <c r="I8" s="33"/>
    </row>
    <row r="9" spans="3:6" ht="15">
      <c r="C9" s="34"/>
      <c r="D9" s="35"/>
      <c r="E9" s="35"/>
      <c r="F9" s="35"/>
    </row>
    <row r="10" spans="3:9" ht="15">
      <c r="C10" s="36" t="s">
        <v>4</v>
      </c>
      <c r="D10" s="37"/>
      <c r="E10" s="37"/>
      <c r="F10" s="38"/>
      <c r="I10" s="4" t="s">
        <v>5</v>
      </c>
    </row>
    <row r="11" spans="3:10" ht="60" customHeight="1">
      <c r="C11" s="5" t="s">
        <v>6</v>
      </c>
      <c r="D11" s="6" t="s">
        <v>7</v>
      </c>
      <c r="E11" s="5" t="s">
        <v>64</v>
      </c>
      <c r="F11" s="5" t="s">
        <v>69</v>
      </c>
      <c r="G11" s="81" t="s">
        <v>70</v>
      </c>
      <c r="H11" s="81" t="s">
        <v>71</v>
      </c>
      <c r="I11" s="7" t="s">
        <v>8</v>
      </c>
      <c r="J11" s="7" t="s">
        <v>72</v>
      </c>
    </row>
    <row r="12" spans="3:10" ht="15">
      <c r="C12" s="25">
        <v>1</v>
      </c>
      <c r="D12" s="26">
        <v>2</v>
      </c>
      <c r="E12" s="26">
        <v>3</v>
      </c>
      <c r="F12" s="25">
        <v>4</v>
      </c>
      <c r="G12" s="27">
        <v>5</v>
      </c>
      <c r="H12" s="27"/>
      <c r="I12" s="27">
        <v>6</v>
      </c>
      <c r="J12" s="28"/>
    </row>
    <row r="13" spans="3:10" ht="15.75">
      <c r="C13" s="8" t="s">
        <v>9</v>
      </c>
      <c r="D13" s="9" t="s">
        <v>10</v>
      </c>
      <c r="E13" s="9" t="s">
        <v>11</v>
      </c>
      <c r="F13" s="10">
        <f>F14+F15+F16+F18+F21+F17+F20+F19</f>
        <v>126576.59999999999</v>
      </c>
      <c r="G13" s="10">
        <f>G14+G15+G16+G18+G21+G17+G20</f>
        <v>22611.1</v>
      </c>
      <c r="H13" s="10">
        <f>H14+H15+H16+H18+H21+H17+H20</f>
        <v>19425.5</v>
      </c>
      <c r="I13" s="10">
        <f>G13/F13*100</f>
        <v>17.86357035976634</v>
      </c>
      <c r="J13" s="29">
        <f>G13/H13*100</f>
        <v>116.39906308717923</v>
      </c>
    </row>
    <row r="14" spans="3:10" ht="51" customHeight="1">
      <c r="C14" s="11" t="s">
        <v>12</v>
      </c>
      <c r="D14" s="12" t="s">
        <v>10</v>
      </c>
      <c r="E14" s="12" t="s">
        <v>13</v>
      </c>
      <c r="F14" s="13">
        <v>7364.9</v>
      </c>
      <c r="G14" s="13">
        <v>2077.7</v>
      </c>
      <c r="H14" s="13">
        <v>1225.4</v>
      </c>
      <c r="I14" s="14">
        <f aca="true" t="shared" si="0" ref="I14:I50">G14/F14*100</f>
        <v>28.210837893250417</v>
      </c>
      <c r="J14" s="30">
        <f aca="true" t="shared" si="1" ref="J14:J59">G14/H14*100</f>
        <v>169.5527990860127</v>
      </c>
    </row>
    <row r="15" spans="3:10" ht="50.25" customHeight="1">
      <c r="C15" s="15" t="s">
        <v>14</v>
      </c>
      <c r="D15" s="12" t="s">
        <v>10</v>
      </c>
      <c r="E15" s="12" t="s">
        <v>15</v>
      </c>
      <c r="F15" s="13">
        <v>2349.7</v>
      </c>
      <c r="G15" s="13">
        <v>405.6</v>
      </c>
      <c r="H15" s="13">
        <v>219</v>
      </c>
      <c r="I15" s="14">
        <f t="shared" si="0"/>
        <v>17.26177809933183</v>
      </c>
      <c r="J15" s="30">
        <f t="shared" si="1"/>
        <v>185.20547945205482</v>
      </c>
    </row>
    <row r="16" spans="3:10" ht="63" customHeight="1">
      <c r="C16" s="15" t="s">
        <v>16</v>
      </c>
      <c r="D16" s="12" t="s">
        <v>10</v>
      </c>
      <c r="E16" s="12" t="s">
        <v>17</v>
      </c>
      <c r="F16" s="13">
        <v>67554.3</v>
      </c>
      <c r="G16" s="13">
        <v>13892.6</v>
      </c>
      <c r="H16" s="13">
        <v>12400.9</v>
      </c>
      <c r="I16" s="14">
        <f t="shared" si="0"/>
        <v>20.56508616031844</v>
      </c>
      <c r="J16" s="30">
        <f t="shared" si="1"/>
        <v>112.02896563959068</v>
      </c>
    </row>
    <row r="17" spans="3:10" ht="18" customHeight="1">
      <c r="C17" s="16" t="s">
        <v>18</v>
      </c>
      <c r="D17" s="12" t="s">
        <v>10</v>
      </c>
      <c r="E17" s="12" t="s">
        <v>19</v>
      </c>
      <c r="F17" s="13">
        <v>29.1</v>
      </c>
      <c r="G17" s="13">
        <v>29.1</v>
      </c>
      <c r="H17" s="13">
        <v>0</v>
      </c>
      <c r="I17" s="14">
        <f>G17/F17*100</f>
        <v>100</v>
      </c>
      <c r="J17" s="30" t="s">
        <v>63</v>
      </c>
    </row>
    <row r="18" spans="3:10" ht="48.75" customHeight="1">
      <c r="C18" s="15" t="s">
        <v>20</v>
      </c>
      <c r="D18" s="12" t="s">
        <v>10</v>
      </c>
      <c r="E18" s="12" t="s">
        <v>21</v>
      </c>
      <c r="F18" s="13">
        <v>9055.9</v>
      </c>
      <c r="G18" s="13">
        <v>1345.2</v>
      </c>
      <c r="H18" s="13">
        <v>1149.8</v>
      </c>
      <c r="I18" s="14">
        <f t="shared" si="0"/>
        <v>14.854404311001668</v>
      </c>
      <c r="J18" s="30">
        <f t="shared" si="1"/>
        <v>116.99425987128198</v>
      </c>
    </row>
    <row r="19" spans="3:10" ht="18.75" customHeight="1">
      <c r="C19" s="15" t="s">
        <v>67</v>
      </c>
      <c r="D19" s="12" t="s">
        <v>10</v>
      </c>
      <c r="E19" s="12" t="s">
        <v>36</v>
      </c>
      <c r="F19" s="13">
        <v>583.2</v>
      </c>
      <c r="G19" s="13">
        <v>0</v>
      </c>
      <c r="H19" s="13">
        <v>0</v>
      </c>
      <c r="I19" s="14" t="s">
        <v>63</v>
      </c>
      <c r="J19" s="30" t="s">
        <v>63</v>
      </c>
    </row>
    <row r="20" spans="3:10" ht="19.5" customHeight="1">
      <c r="C20" s="15" t="s">
        <v>59</v>
      </c>
      <c r="D20" s="12" t="s">
        <v>10</v>
      </c>
      <c r="E20" s="12" t="s">
        <v>58</v>
      </c>
      <c r="F20" s="13">
        <v>16071.3</v>
      </c>
      <c r="G20" s="13">
        <v>0</v>
      </c>
      <c r="H20" s="13">
        <v>0</v>
      </c>
      <c r="I20" s="14" t="s">
        <v>63</v>
      </c>
      <c r="J20" s="30" t="s">
        <v>63</v>
      </c>
    </row>
    <row r="21" spans="3:10" ht="18.75" customHeight="1">
      <c r="C21" s="16" t="s">
        <v>22</v>
      </c>
      <c r="D21" s="12" t="s">
        <v>10</v>
      </c>
      <c r="E21" s="12">
        <v>13</v>
      </c>
      <c r="F21" s="13">
        <v>23568.2</v>
      </c>
      <c r="G21" s="13">
        <v>4860.9</v>
      </c>
      <c r="H21" s="13">
        <v>4430.4</v>
      </c>
      <c r="I21" s="14">
        <f t="shared" si="0"/>
        <v>20.624824976027018</v>
      </c>
      <c r="J21" s="30">
        <f t="shared" si="1"/>
        <v>109.71695557963163</v>
      </c>
    </row>
    <row r="22" spans="3:10" ht="18.75" customHeight="1">
      <c r="C22" s="8" t="s">
        <v>65</v>
      </c>
      <c r="D22" s="12" t="s">
        <v>13</v>
      </c>
      <c r="E22" s="12" t="s">
        <v>11</v>
      </c>
      <c r="F22" s="31">
        <f>F23</f>
        <v>1105.5</v>
      </c>
      <c r="G22" s="31">
        <f>G23</f>
        <v>177.6</v>
      </c>
      <c r="H22" s="31">
        <f>H23</f>
        <v>159.1</v>
      </c>
      <c r="I22" s="10">
        <f t="shared" si="0"/>
        <v>16.065128900949794</v>
      </c>
      <c r="J22" s="29">
        <f t="shared" si="1"/>
        <v>111.62790697674419</v>
      </c>
    </row>
    <row r="23" spans="3:10" ht="18.75" customHeight="1">
      <c r="C23" s="16" t="s">
        <v>66</v>
      </c>
      <c r="D23" s="12" t="s">
        <v>13</v>
      </c>
      <c r="E23" s="12" t="s">
        <v>15</v>
      </c>
      <c r="F23" s="13">
        <v>1105.5</v>
      </c>
      <c r="G23" s="13">
        <v>177.6</v>
      </c>
      <c r="H23" s="13">
        <v>159.1</v>
      </c>
      <c r="I23" s="14">
        <f t="shared" si="0"/>
        <v>16.065128900949794</v>
      </c>
      <c r="J23" s="30">
        <f t="shared" si="1"/>
        <v>111.62790697674419</v>
      </c>
    </row>
    <row r="24" spans="3:10" ht="31.5">
      <c r="C24" s="17" t="s">
        <v>23</v>
      </c>
      <c r="D24" s="9" t="s">
        <v>15</v>
      </c>
      <c r="E24" s="9" t="s">
        <v>11</v>
      </c>
      <c r="F24" s="10">
        <f>F25+F27+F26</f>
        <v>2271</v>
      </c>
      <c r="G24" s="10">
        <f>G25+G27+G26</f>
        <v>285.6</v>
      </c>
      <c r="H24" s="10">
        <f>H25+H27+H26</f>
        <v>217.5</v>
      </c>
      <c r="I24" s="10">
        <f t="shared" si="0"/>
        <v>12.575957727873185</v>
      </c>
      <c r="J24" s="29">
        <f t="shared" si="1"/>
        <v>131.31034482758622</v>
      </c>
    </row>
    <row r="25" spans="3:10" ht="16.5" customHeight="1">
      <c r="C25" s="15" t="s">
        <v>60</v>
      </c>
      <c r="D25" s="12" t="s">
        <v>15</v>
      </c>
      <c r="E25" s="12" t="s">
        <v>24</v>
      </c>
      <c r="F25" s="13">
        <v>157.4</v>
      </c>
      <c r="G25" s="13">
        <v>8.2</v>
      </c>
      <c r="H25" s="13">
        <v>19</v>
      </c>
      <c r="I25" s="14">
        <f t="shared" si="0"/>
        <v>5.209656925031766</v>
      </c>
      <c r="J25" s="30">
        <f t="shared" si="1"/>
        <v>43.1578947368421</v>
      </c>
    </row>
    <row r="26" spans="3:10" ht="51" customHeight="1">
      <c r="C26" s="15" t="s">
        <v>61</v>
      </c>
      <c r="D26" s="12" t="s">
        <v>15</v>
      </c>
      <c r="E26" s="12" t="s">
        <v>53</v>
      </c>
      <c r="F26" s="13">
        <v>1261.8</v>
      </c>
      <c r="G26" s="13">
        <v>217.8</v>
      </c>
      <c r="H26" s="13">
        <v>143</v>
      </c>
      <c r="I26" s="14">
        <f t="shared" si="0"/>
        <v>17.26105563480742</v>
      </c>
      <c r="J26" s="30" t="s">
        <v>63</v>
      </c>
    </row>
    <row r="27" spans="3:10" ht="37.5" customHeight="1">
      <c r="C27" s="15" t="s">
        <v>25</v>
      </c>
      <c r="D27" s="12" t="s">
        <v>15</v>
      </c>
      <c r="E27" s="12">
        <v>14</v>
      </c>
      <c r="F27" s="13">
        <v>851.8</v>
      </c>
      <c r="G27" s="13">
        <v>59.6</v>
      </c>
      <c r="H27" s="13">
        <v>55.5</v>
      </c>
      <c r="I27" s="14">
        <f t="shared" si="0"/>
        <v>6.996947640291149</v>
      </c>
      <c r="J27" s="30">
        <f t="shared" si="1"/>
        <v>107.3873873873874</v>
      </c>
    </row>
    <row r="28" spans="3:10" ht="15.75">
      <c r="C28" s="8" t="s">
        <v>26</v>
      </c>
      <c r="D28" s="9" t="s">
        <v>17</v>
      </c>
      <c r="E28" s="9" t="s">
        <v>11</v>
      </c>
      <c r="F28" s="10">
        <f>F31+F32+F30+F29</f>
        <v>41383.2</v>
      </c>
      <c r="G28" s="10">
        <f>G31+G32+G30+G29</f>
        <v>5739.700000000001</v>
      </c>
      <c r="H28" s="10">
        <f>H31+H32+H30+H29</f>
        <v>3952.2</v>
      </c>
      <c r="I28" s="10">
        <f t="shared" si="0"/>
        <v>13.869637920702123</v>
      </c>
      <c r="J28" s="29">
        <f t="shared" si="1"/>
        <v>145.22797429279896</v>
      </c>
    </row>
    <row r="29" spans="3:10" ht="15.75">
      <c r="C29" s="16" t="s">
        <v>73</v>
      </c>
      <c r="D29" s="12" t="s">
        <v>17</v>
      </c>
      <c r="E29" s="12" t="s">
        <v>10</v>
      </c>
      <c r="F29" s="14">
        <v>500</v>
      </c>
      <c r="G29" s="14">
        <v>0</v>
      </c>
      <c r="H29" s="14">
        <v>0</v>
      </c>
      <c r="I29" s="14">
        <f>G29/F29*100</f>
        <v>0</v>
      </c>
      <c r="J29" s="30" t="s">
        <v>63</v>
      </c>
    </row>
    <row r="30" spans="3:10" ht="15.75">
      <c r="C30" s="16" t="s">
        <v>57</v>
      </c>
      <c r="D30" s="12" t="s">
        <v>17</v>
      </c>
      <c r="E30" s="12" t="s">
        <v>43</v>
      </c>
      <c r="F30" s="14">
        <v>2723.7</v>
      </c>
      <c r="G30" s="14">
        <v>360.1</v>
      </c>
      <c r="H30" s="14">
        <v>0</v>
      </c>
      <c r="I30" s="14">
        <f t="shared" si="0"/>
        <v>13.220986158534348</v>
      </c>
      <c r="J30" s="30" t="s">
        <v>63</v>
      </c>
    </row>
    <row r="31" spans="3:10" ht="18.75">
      <c r="C31" s="16" t="s">
        <v>27</v>
      </c>
      <c r="D31" s="12" t="s">
        <v>17</v>
      </c>
      <c r="E31" s="12" t="s">
        <v>24</v>
      </c>
      <c r="F31" s="13">
        <v>32914.2</v>
      </c>
      <c r="G31" s="13">
        <v>5369.6</v>
      </c>
      <c r="H31" s="13">
        <v>3927.7</v>
      </c>
      <c r="I31" s="14">
        <f t="shared" si="0"/>
        <v>16.313931373085175</v>
      </c>
      <c r="J31" s="30">
        <f t="shared" si="1"/>
        <v>136.71105226977622</v>
      </c>
    </row>
    <row r="32" spans="3:10" ht="18.75" customHeight="1">
      <c r="C32" s="16" t="s">
        <v>28</v>
      </c>
      <c r="D32" s="12" t="s">
        <v>17</v>
      </c>
      <c r="E32" s="12">
        <v>12</v>
      </c>
      <c r="F32" s="13">
        <v>5245.3</v>
      </c>
      <c r="G32" s="13">
        <v>10</v>
      </c>
      <c r="H32" s="13">
        <v>24.5</v>
      </c>
      <c r="I32" s="14">
        <f t="shared" si="0"/>
        <v>0.19064686481230816</v>
      </c>
      <c r="J32" s="30">
        <f t="shared" si="1"/>
        <v>40.816326530612244</v>
      </c>
    </row>
    <row r="33" spans="3:10" ht="17.25" customHeight="1">
      <c r="C33" s="8" t="s">
        <v>29</v>
      </c>
      <c r="D33" s="9" t="s">
        <v>19</v>
      </c>
      <c r="E33" s="9" t="s">
        <v>11</v>
      </c>
      <c r="F33" s="10">
        <f>F34+F35+F36</f>
        <v>65500.7</v>
      </c>
      <c r="G33" s="10">
        <f>G34+G35+G36</f>
        <v>6023</v>
      </c>
      <c r="H33" s="10">
        <f>H34+H35+H36</f>
        <v>4843.2</v>
      </c>
      <c r="I33" s="10">
        <f>G33/F33*100</f>
        <v>9.195321576715974</v>
      </c>
      <c r="J33" s="29">
        <f t="shared" si="1"/>
        <v>124.35992732077965</v>
      </c>
    </row>
    <row r="34" spans="3:10" ht="18" customHeight="1">
      <c r="C34" s="16" t="s">
        <v>30</v>
      </c>
      <c r="D34" s="12" t="s">
        <v>19</v>
      </c>
      <c r="E34" s="12" t="s">
        <v>10</v>
      </c>
      <c r="F34" s="13">
        <v>1525</v>
      </c>
      <c r="G34" s="13">
        <v>248</v>
      </c>
      <c r="H34" s="13">
        <v>348.6</v>
      </c>
      <c r="I34" s="14">
        <f t="shared" si="0"/>
        <v>16.262295081967213</v>
      </c>
      <c r="J34" s="30">
        <f t="shared" si="1"/>
        <v>71.14170969592656</v>
      </c>
    </row>
    <row r="35" spans="3:10" ht="18" customHeight="1">
      <c r="C35" s="16" t="s">
        <v>31</v>
      </c>
      <c r="D35" s="12" t="s">
        <v>19</v>
      </c>
      <c r="E35" s="12" t="s">
        <v>13</v>
      </c>
      <c r="F35" s="13">
        <v>23184.6</v>
      </c>
      <c r="G35" s="13">
        <v>41.4</v>
      </c>
      <c r="H35" s="13">
        <v>46.6</v>
      </c>
      <c r="I35" s="14">
        <f t="shared" si="0"/>
        <v>0.1785668072772444</v>
      </c>
      <c r="J35" s="30">
        <f t="shared" si="1"/>
        <v>88.8412017167382</v>
      </c>
    </row>
    <row r="36" spans="3:10" ht="17.25" customHeight="1">
      <c r="C36" s="16" t="s">
        <v>32</v>
      </c>
      <c r="D36" s="12" t="s">
        <v>19</v>
      </c>
      <c r="E36" s="12" t="s">
        <v>15</v>
      </c>
      <c r="F36" s="13">
        <v>40791.1</v>
      </c>
      <c r="G36" s="13">
        <v>5733.6</v>
      </c>
      <c r="H36" s="13">
        <v>4448</v>
      </c>
      <c r="I36" s="14">
        <f t="shared" si="0"/>
        <v>14.056007315321237</v>
      </c>
      <c r="J36" s="30">
        <f t="shared" si="1"/>
        <v>128.90287769784175</v>
      </c>
    </row>
    <row r="37" spans="3:10" ht="15.75">
      <c r="C37" s="17" t="s">
        <v>33</v>
      </c>
      <c r="D37" s="9" t="s">
        <v>21</v>
      </c>
      <c r="E37" s="9" t="s">
        <v>11</v>
      </c>
      <c r="F37" s="10">
        <f>F38</f>
        <v>610.3</v>
      </c>
      <c r="G37" s="18">
        <f>G38</f>
        <v>40.8</v>
      </c>
      <c r="H37" s="18">
        <f>H38</f>
        <v>17.5</v>
      </c>
      <c r="I37" s="10">
        <f t="shared" si="0"/>
        <v>6.685236768802229</v>
      </c>
      <c r="J37" s="29">
        <f t="shared" si="1"/>
        <v>233.14285714285714</v>
      </c>
    </row>
    <row r="38" spans="3:10" ht="16.5" customHeight="1">
      <c r="C38" s="15" t="s">
        <v>34</v>
      </c>
      <c r="D38" s="12" t="s">
        <v>21</v>
      </c>
      <c r="E38" s="12" t="s">
        <v>19</v>
      </c>
      <c r="F38" s="13">
        <v>610.3</v>
      </c>
      <c r="G38" s="13">
        <v>40.8</v>
      </c>
      <c r="H38" s="13">
        <v>17.5</v>
      </c>
      <c r="I38" s="14">
        <f t="shared" si="0"/>
        <v>6.685236768802229</v>
      </c>
      <c r="J38" s="30">
        <f t="shared" si="1"/>
        <v>233.14285714285714</v>
      </c>
    </row>
    <row r="39" spans="3:10" ht="16.5" customHeight="1">
      <c r="C39" s="8" t="s">
        <v>35</v>
      </c>
      <c r="D39" s="9" t="s">
        <v>36</v>
      </c>
      <c r="E39" s="9" t="s">
        <v>11</v>
      </c>
      <c r="F39" s="10">
        <f>F40+F41+F42+F43+F44</f>
        <v>699260.3999999999</v>
      </c>
      <c r="G39" s="19">
        <f>SUM(G40:G44)</f>
        <v>105248.7</v>
      </c>
      <c r="H39" s="19">
        <f>SUM(H40:H44)</f>
        <v>99211.9</v>
      </c>
      <c r="I39" s="10">
        <f t="shared" si="0"/>
        <v>15.051431483893554</v>
      </c>
      <c r="J39" s="29">
        <f t="shared" si="1"/>
        <v>106.08475394584723</v>
      </c>
    </row>
    <row r="40" spans="3:10" ht="18.75" customHeight="1">
      <c r="C40" s="16" t="s">
        <v>37</v>
      </c>
      <c r="D40" s="12" t="s">
        <v>36</v>
      </c>
      <c r="E40" s="12" t="s">
        <v>10</v>
      </c>
      <c r="F40" s="13">
        <v>172435.9</v>
      </c>
      <c r="G40" s="13">
        <v>22605.9</v>
      </c>
      <c r="H40" s="13">
        <v>23380.9</v>
      </c>
      <c r="I40" s="14">
        <f t="shared" si="0"/>
        <v>13.109741069000133</v>
      </c>
      <c r="J40" s="30">
        <f t="shared" si="1"/>
        <v>96.68532862293581</v>
      </c>
    </row>
    <row r="41" spans="3:10" ht="16.5" customHeight="1">
      <c r="C41" s="16" t="s">
        <v>38</v>
      </c>
      <c r="D41" s="12" t="s">
        <v>36</v>
      </c>
      <c r="E41" s="12" t="s">
        <v>13</v>
      </c>
      <c r="F41" s="13">
        <v>431645.3</v>
      </c>
      <c r="G41" s="13">
        <v>64422</v>
      </c>
      <c r="H41" s="13">
        <v>58588.6</v>
      </c>
      <c r="I41" s="14">
        <f t="shared" si="0"/>
        <v>14.924754190535609</v>
      </c>
      <c r="J41" s="30">
        <f t="shared" si="1"/>
        <v>109.95654444721328</v>
      </c>
    </row>
    <row r="42" spans="3:10" ht="18" customHeight="1">
      <c r="C42" s="11" t="s">
        <v>39</v>
      </c>
      <c r="D42" s="12" t="s">
        <v>36</v>
      </c>
      <c r="E42" s="12" t="s">
        <v>15</v>
      </c>
      <c r="F42" s="13">
        <v>34647</v>
      </c>
      <c r="G42" s="13">
        <v>5819.9</v>
      </c>
      <c r="H42" s="13">
        <v>6111.2</v>
      </c>
      <c r="I42" s="14">
        <f t="shared" si="0"/>
        <v>16.797702542788695</v>
      </c>
      <c r="J42" s="30">
        <f t="shared" si="1"/>
        <v>95.23334206047912</v>
      </c>
    </row>
    <row r="43" spans="3:10" ht="15.75" customHeight="1">
      <c r="C43" s="16" t="s">
        <v>40</v>
      </c>
      <c r="D43" s="12" t="s">
        <v>36</v>
      </c>
      <c r="E43" s="12" t="s">
        <v>36</v>
      </c>
      <c r="F43" s="13">
        <v>5902.2</v>
      </c>
      <c r="G43" s="13">
        <v>736.8</v>
      </c>
      <c r="H43" s="13">
        <v>685.9</v>
      </c>
      <c r="I43" s="14">
        <f t="shared" si="0"/>
        <v>12.483480735996746</v>
      </c>
      <c r="J43" s="30">
        <f t="shared" si="1"/>
        <v>107.42090683773145</v>
      </c>
    </row>
    <row r="44" spans="3:10" ht="18.75">
      <c r="C44" s="16" t="s">
        <v>41</v>
      </c>
      <c r="D44" s="12" t="s">
        <v>36</v>
      </c>
      <c r="E44" s="12" t="s">
        <v>24</v>
      </c>
      <c r="F44" s="13">
        <v>54630</v>
      </c>
      <c r="G44" s="13">
        <v>11664.1</v>
      </c>
      <c r="H44" s="13">
        <v>10445.3</v>
      </c>
      <c r="I44" s="14">
        <f t="shared" si="0"/>
        <v>21.35108914515834</v>
      </c>
      <c r="J44" s="30">
        <f t="shared" si="1"/>
        <v>111.66840588590085</v>
      </c>
    </row>
    <row r="45" spans="3:10" ht="15.75">
      <c r="C45" s="8" t="s">
        <v>42</v>
      </c>
      <c r="D45" s="9" t="s">
        <v>43</v>
      </c>
      <c r="E45" s="9" t="s">
        <v>11</v>
      </c>
      <c r="F45" s="10">
        <f>F46+F47</f>
        <v>112490.40000000001</v>
      </c>
      <c r="G45" s="10">
        <f>G46+G47</f>
        <v>11735.699999999999</v>
      </c>
      <c r="H45" s="10">
        <f>H46+H47</f>
        <v>10577.3</v>
      </c>
      <c r="I45" s="10">
        <f t="shared" si="0"/>
        <v>10.432623583879156</v>
      </c>
      <c r="J45" s="29">
        <f t="shared" si="1"/>
        <v>110.95175517381561</v>
      </c>
    </row>
    <row r="46" spans="3:10" ht="18.75">
      <c r="C46" s="16" t="s">
        <v>44</v>
      </c>
      <c r="D46" s="12" t="s">
        <v>43</v>
      </c>
      <c r="E46" s="12" t="s">
        <v>10</v>
      </c>
      <c r="F46" s="13">
        <v>107765.3</v>
      </c>
      <c r="G46" s="13">
        <v>10662.4</v>
      </c>
      <c r="H46" s="13">
        <v>9664.4</v>
      </c>
      <c r="I46" s="14">
        <f t="shared" si="0"/>
        <v>9.894093924482185</v>
      </c>
      <c r="J46" s="30">
        <f t="shared" si="1"/>
        <v>110.32655933115352</v>
      </c>
    </row>
    <row r="47" spans="3:10" ht="15.75" customHeight="1">
      <c r="C47" s="16" t="s">
        <v>45</v>
      </c>
      <c r="D47" s="12" t="s">
        <v>43</v>
      </c>
      <c r="E47" s="12" t="s">
        <v>17</v>
      </c>
      <c r="F47" s="13">
        <v>4725.1</v>
      </c>
      <c r="G47" s="13">
        <v>1073.3</v>
      </c>
      <c r="H47" s="13">
        <v>912.9</v>
      </c>
      <c r="I47" s="14">
        <f t="shared" si="0"/>
        <v>22.714863177498888</v>
      </c>
      <c r="J47" s="30">
        <f t="shared" si="1"/>
        <v>117.57038010735019</v>
      </c>
    </row>
    <row r="48" spans="3:10" ht="15.75">
      <c r="C48" s="8" t="s">
        <v>46</v>
      </c>
      <c r="D48" s="9" t="s">
        <v>24</v>
      </c>
      <c r="E48" s="9" t="s">
        <v>11</v>
      </c>
      <c r="F48" s="10">
        <f>+F50+F49</f>
        <v>989.5</v>
      </c>
      <c r="G48" s="10">
        <f>+G50+G49</f>
        <v>161.3</v>
      </c>
      <c r="H48" s="10">
        <f>+H50+H49</f>
        <v>34</v>
      </c>
      <c r="I48" s="10">
        <f t="shared" si="0"/>
        <v>16.301162203132897</v>
      </c>
      <c r="J48" s="29">
        <f t="shared" si="1"/>
        <v>474.4117647058824</v>
      </c>
    </row>
    <row r="49" spans="3:10" ht="18.75" customHeight="1">
      <c r="C49" s="16" t="s">
        <v>62</v>
      </c>
      <c r="D49" s="12" t="s">
        <v>24</v>
      </c>
      <c r="E49" s="12" t="s">
        <v>36</v>
      </c>
      <c r="F49" s="24">
        <v>551.5</v>
      </c>
      <c r="G49" s="24">
        <v>143.3</v>
      </c>
      <c r="H49" s="24">
        <v>0</v>
      </c>
      <c r="I49" s="14">
        <f t="shared" si="0"/>
        <v>25.98368087035358</v>
      </c>
      <c r="J49" s="30" t="s">
        <v>63</v>
      </c>
    </row>
    <row r="50" spans="3:10" ht="18.75">
      <c r="C50" s="16" t="s">
        <v>47</v>
      </c>
      <c r="D50" s="12" t="s">
        <v>24</v>
      </c>
      <c r="E50" s="12" t="s">
        <v>24</v>
      </c>
      <c r="F50" s="13">
        <v>438</v>
      </c>
      <c r="G50" s="13">
        <v>18</v>
      </c>
      <c r="H50" s="13">
        <v>34</v>
      </c>
      <c r="I50" s="14">
        <f t="shared" si="0"/>
        <v>4.10958904109589</v>
      </c>
      <c r="J50" s="30">
        <f t="shared" si="1"/>
        <v>52.94117647058824</v>
      </c>
    </row>
    <row r="51" spans="3:10" ht="15.75">
      <c r="C51" s="8" t="s">
        <v>48</v>
      </c>
      <c r="D51" s="9">
        <v>10</v>
      </c>
      <c r="E51" s="9" t="s">
        <v>11</v>
      </c>
      <c r="F51" s="10">
        <f>F52+F53+F54+F55</f>
        <v>37008.799999999996</v>
      </c>
      <c r="G51" s="10">
        <f>G52+G53+G54+G55</f>
        <v>10685.5</v>
      </c>
      <c r="H51" s="10">
        <f>H52+H53+H54+H55</f>
        <v>9299</v>
      </c>
      <c r="I51" s="10">
        <f>G51/F51*100</f>
        <v>28.872862670499995</v>
      </c>
      <c r="J51" s="29">
        <f t="shared" si="1"/>
        <v>114.91020539842994</v>
      </c>
    </row>
    <row r="52" spans="3:10" ht="16.5" customHeight="1">
      <c r="C52" s="16" t="s">
        <v>49</v>
      </c>
      <c r="D52" s="12">
        <v>10</v>
      </c>
      <c r="E52" s="12" t="s">
        <v>10</v>
      </c>
      <c r="F52" s="13">
        <v>4072.3</v>
      </c>
      <c r="G52" s="13">
        <v>858.5</v>
      </c>
      <c r="H52" s="13">
        <v>837.3</v>
      </c>
      <c r="I52" s="14">
        <f aca="true" t="shared" si="2" ref="I52:I59">G52/F52*100</f>
        <v>21.08145274169388</v>
      </c>
      <c r="J52" s="30">
        <f t="shared" si="1"/>
        <v>102.53194792786337</v>
      </c>
    </row>
    <row r="53" spans="3:10" ht="15.75" customHeight="1">
      <c r="C53" s="16" t="s">
        <v>50</v>
      </c>
      <c r="D53" s="12">
        <v>10</v>
      </c>
      <c r="E53" s="12" t="s">
        <v>15</v>
      </c>
      <c r="F53" s="13">
        <v>27380.2</v>
      </c>
      <c r="G53" s="13">
        <v>8603.1</v>
      </c>
      <c r="H53" s="13">
        <v>6984.9</v>
      </c>
      <c r="I53" s="14">
        <f t="shared" si="2"/>
        <v>31.42088078246324</v>
      </c>
      <c r="J53" s="30">
        <f t="shared" si="1"/>
        <v>123.16711763947946</v>
      </c>
    </row>
    <row r="54" spans="3:10" ht="15" customHeight="1">
      <c r="C54" s="16" t="s">
        <v>51</v>
      </c>
      <c r="D54" s="12">
        <v>10</v>
      </c>
      <c r="E54" s="12" t="s">
        <v>17</v>
      </c>
      <c r="F54" s="13">
        <v>5178.7</v>
      </c>
      <c r="G54" s="13">
        <v>1168.5</v>
      </c>
      <c r="H54" s="13">
        <v>1400</v>
      </c>
      <c r="I54" s="14">
        <f t="shared" si="2"/>
        <v>22.56357773186321</v>
      </c>
      <c r="J54" s="30">
        <f>G54/H54*100</f>
        <v>83.46428571428571</v>
      </c>
    </row>
    <row r="55" spans="3:10" ht="17.25" customHeight="1">
      <c r="C55" s="20" t="s">
        <v>52</v>
      </c>
      <c r="D55" s="12" t="s">
        <v>53</v>
      </c>
      <c r="E55" s="12" t="s">
        <v>21</v>
      </c>
      <c r="F55" s="13">
        <v>377.6</v>
      </c>
      <c r="G55" s="13">
        <v>55.4</v>
      </c>
      <c r="H55" s="13">
        <v>76.8</v>
      </c>
      <c r="I55" s="14">
        <f t="shared" si="2"/>
        <v>14.671610169491526</v>
      </c>
      <c r="J55" s="30">
        <f t="shared" si="1"/>
        <v>72.13541666666666</v>
      </c>
    </row>
    <row r="56" spans="3:10" ht="15.75">
      <c r="C56" s="8" t="s">
        <v>54</v>
      </c>
      <c r="D56" s="9">
        <v>11</v>
      </c>
      <c r="E56" s="9" t="s">
        <v>11</v>
      </c>
      <c r="F56" s="10">
        <f>F57+F58</f>
        <v>25614.5</v>
      </c>
      <c r="G56" s="10">
        <f>G57+G58</f>
        <v>2120.9</v>
      </c>
      <c r="H56" s="10">
        <f>H57+H58</f>
        <v>1951.6</v>
      </c>
      <c r="I56" s="10">
        <f t="shared" si="2"/>
        <v>8.280075738351325</v>
      </c>
      <c r="J56" s="29">
        <f t="shared" si="1"/>
        <v>108.67493338798934</v>
      </c>
    </row>
    <row r="57" spans="3:10" ht="18.75">
      <c r="C57" s="16" t="s">
        <v>55</v>
      </c>
      <c r="D57" s="12">
        <v>11</v>
      </c>
      <c r="E57" s="12" t="s">
        <v>13</v>
      </c>
      <c r="F57" s="13">
        <v>22218.3</v>
      </c>
      <c r="G57" s="13">
        <v>2120.9</v>
      </c>
      <c r="H57" s="13">
        <v>1951.6</v>
      </c>
      <c r="I57" s="14">
        <f t="shared" si="2"/>
        <v>9.545734822196119</v>
      </c>
      <c r="J57" s="30">
        <f t="shared" si="1"/>
        <v>108.67493338798934</v>
      </c>
    </row>
    <row r="58" spans="3:10" ht="31.5">
      <c r="C58" s="16" t="s">
        <v>74</v>
      </c>
      <c r="D58" s="12" t="s">
        <v>58</v>
      </c>
      <c r="E58" s="12" t="s">
        <v>19</v>
      </c>
      <c r="F58" s="13">
        <v>3396.2</v>
      </c>
      <c r="G58" s="13">
        <v>0</v>
      </c>
      <c r="H58" s="13">
        <v>0</v>
      </c>
      <c r="I58" s="14">
        <f>G58/F58*100</f>
        <v>0</v>
      </c>
      <c r="J58" s="30" t="s">
        <v>63</v>
      </c>
    </row>
    <row r="59" spans="3:10" ht="18.75">
      <c r="C59" s="39" t="s">
        <v>56</v>
      </c>
      <c r="D59" s="40"/>
      <c r="E59" s="40"/>
      <c r="F59" s="21">
        <f>F13+F24+F28+F33+F37+F39+F45+F48+F51+F56+F22</f>
        <v>1112810.9000000001</v>
      </c>
      <c r="G59" s="21">
        <f>G13+G24+G28+G33+G37+G39+G45+G48+G51+G56+G22</f>
        <v>164829.9</v>
      </c>
      <c r="H59" s="21">
        <f>H13+H24+H28+H33+H37+H39+H45+H48+H51+H56+H22</f>
        <v>149688.8</v>
      </c>
      <c r="I59" s="21">
        <f t="shared" si="2"/>
        <v>14.812031406234427</v>
      </c>
      <c r="J59" s="29">
        <f t="shared" si="1"/>
        <v>110.11505202794064</v>
      </c>
    </row>
    <row r="61" spans="5:6" ht="12">
      <c r="E61" s="22"/>
      <c r="F61" s="23"/>
    </row>
  </sheetData>
  <sheetProtection/>
  <mergeCells count="5">
    <mergeCell ref="C1:F1"/>
    <mergeCell ref="C8:I8"/>
    <mergeCell ref="C9:F9"/>
    <mergeCell ref="C10:F10"/>
    <mergeCell ref="C59:E59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2022-01-19T05:17:34Z</cp:lastPrinted>
  <dcterms:created xsi:type="dcterms:W3CDTF">2020-04-16T14:18:19Z</dcterms:created>
  <dcterms:modified xsi:type="dcterms:W3CDTF">2022-04-12T12:28:45Z</dcterms:modified>
  <cp:category/>
  <cp:version/>
  <cp:contentType/>
  <cp:contentStatus/>
</cp:coreProperties>
</file>