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275" windowHeight="8190" activeTab="1"/>
  </bookViews>
  <sheets>
    <sheet name="аналит.данные доходы" sheetId="1" r:id="rId1"/>
    <sheet name="аналит.данные расходы" sheetId="2" r:id="rId2"/>
  </sheets>
  <definedNames>
    <definedName name="_xlnm.Print_Area" localSheetId="0">'аналит.данные доходы'!$A$1:$K$54</definedName>
    <definedName name="_xlnm.Print_Area" localSheetId="1">'аналит.данные расходы'!$C$1:$J$59</definedName>
  </definedNames>
  <calcPr fullCalcOnLoad="1"/>
</workbook>
</file>

<file path=xl/sharedStrings.xml><?xml version="1.0" encoding="utf-8"?>
<sst xmlns="http://schemas.openxmlformats.org/spreadsheetml/2006/main" count="214" uniqueCount="137">
  <si>
    <t xml:space="preserve">Приложение </t>
  </si>
  <si>
    <t>к решению Представительного Собрания</t>
  </si>
  <si>
    <t>Никольского муниципального района</t>
  </si>
  <si>
    <t>№   от     года</t>
  </si>
  <si>
    <t xml:space="preserve">                                                                                                                                                                       </t>
  </si>
  <si>
    <t xml:space="preserve">      (тыс. рублей)</t>
  </si>
  <si>
    <t>Наименование</t>
  </si>
  <si>
    <t>Раздел</t>
  </si>
  <si>
    <t xml:space="preserve">Процент исполнения к годовому плану 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</si>
  <si>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</si>
  <si>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</si>
  <si>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</si>
  <si>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</si>
  <si>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</si>
  <si>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</si>
  <si>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</si>
  <si>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</si>
  <si>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</si>
  <si>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</si>
  <si>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</si>
  <si>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 </t>
  </si>
  <si>
    <t>06</t>
  </si>
  <si>
    <t>Другие общегосударственные вопросы</t>
  </si>
  <si>
    <t>НАЦИОНАЛЬНАЯ БЕЗОПАСНОСТЬ И ПРАВООХРАНИТЕЛЬНАЯ ДЕЯТЕЛЬНОСТЬ</t>
  </si>
  <si>
    <t>09</t>
  </si>
  <si>
    <t>Другие вопросы в области национальной  безопасности и правоохранительной деятельности</t>
  </si>
  <si>
    <t>НАЦИОНАЛЬНАЯ ЭКОНОМИКА 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</si>
  <si>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</si>
  <si>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</si>
  <si>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</si>
  <si>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 </t>
  </si>
  <si>
    <t>Коммунальное хозяйство </t>
  </si>
  <si>
    <t>Благоустройство</t>
  </si>
  <si>
    <t>ОХРАНА ОКРУЖАЮЩЕЙ СРЕДЫ</t>
  </si>
  <si>
    <t>Другие вопросы в области охраны окружающей среды </t>
  </si>
  <si>
    <t>ОБРАЗОВАНИЕ </t>
  </si>
  <si>
    <t>07</t>
  </si>
  <si>
    <t>Дошкольное образование</t>
  </si>
  <si>
    <t>Общее образование 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</si>
  <si>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</si>
  <si>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</si>
  <si>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</si>
  <si>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 xml:space="preserve">КУЛЬТУРА, КИНЕМАТОГРАФИЯ </t>
  </si>
  <si>
    <t>08</t>
  </si>
  <si>
    <t>Культура  </t>
  </si>
  <si>
    <t>Другие вопросы в области культуры, кинематографии</t>
  </si>
  <si>
    <t>ЗДРАВООХРАНЕНИЕ </t>
  </si>
  <si>
    <t>Другие вопросы в области здравоохранения</t>
  </si>
  <si>
    <t>СОЦИАЛЬНАЯ ПОЛИТИКА </t>
  </si>
  <si>
    <t>Пенсионное обеспечение</t>
  </si>
  <si>
    <t>Социальное обеспечение населения</t>
  </si>
  <si>
    <t>Охрана семьи и детства </t>
  </si>
  <si>
    <t xml:space="preserve">Другие вопросы в области социальной политики </t>
  </si>
  <si>
    <t>10</t>
  </si>
  <si>
    <t>ФИЗИЧЕСКАЯ КУЛЬТУРА И СПОРТ</t>
  </si>
  <si>
    <t>Массовый спорт </t>
  </si>
  <si>
    <t>ИТОГО РАСХОДОВ </t>
  </si>
  <si>
    <t>Транспорт</t>
  </si>
  <si>
    <t>11</t>
  </si>
  <si>
    <t>Резервные фонды</t>
  </si>
  <si>
    <t>Гражданская оборона</t>
  </si>
  <si>
    <t>Защита населения и территории от чрезвычайных  ситуаций природного и техногенного характера, пожарная безопасность</t>
  </si>
  <si>
    <t>Санитарно-эпидемиологическое благополучие</t>
  </si>
  <si>
    <t>-</t>
  </si>
  <si>
    <t>Под-раздел</t>
  </si>
  <si>
    <t>НАЦИОНАЛЬНАЯ ОБОРОНА</t>
  </si>
  <si>
    <t>Мобилизационная и вневойсковая подготовка</t>
  </si>
  <si>
    <t>Обеспечение проведения выборов и референдумов</t>
  </si>
  <si>
    <t>Утверждено на  2022 год</t>
  </si>
  <si>
    <t>Процент исполнения к уровню 2021 года</t>
  </si>
  <si>
    <t>Общеэкономические вопросы</t>
  </si>
  <si>
    <t>Другие вопросы в области физической культуры и спорта</t>
  </si>
  <si>
    <t>неналоговые</t>
  </si>
  <si>
    <t>налоговые</t>
  </si>
  <si>
    <t>Наименование показателя</t>
  </si>
  <si>
    <t>Исполнено  за 2021 год, тыс. руб.</t>
  </si>
  <si>
    <t>Утверждено на 2022 год, тыс. руб.</t>
  </si>
  <si>
    <t>Процент исполнения, %</t>
  </si>
  <si>
    <t>В сравнении 2011/2010</t>
  </si>
  <si>
    <t>Структура</t>
  </si>
  <si>
    <t>2022 / 2021,%</t>
  </si>
  <si>
    <t>отклонение</t>
  </si>
  <si>
    <t>НАЛОГОВЫЕ И НЕНАЛОГОВЫЕ ДОХОДЫ</t>
  </si>
  <si>
    <t>НАЛОГИ НА ПРИБЫЛЬ, ДОХОДЫ</t>
  </si>
  <si>
    <t>Налог на доходы физических лиц</t>
  </si>
  <si>
    <t>Акцизы на нефтепродукты</t>
  </si>
  <si>
    <t>НАЛОГИ НА СОВОКУПНЫЙ ДОХОД</t>
  </si>
  <si>
    <t>Налог, взимаемый в связи с применением упрощенной системы налогообложения</t>
  </si>
  <si>
    <t>Патент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</si>
  <si>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</si>
  <si>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</si>
  <si>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</si>
  <si>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</si>
  <si>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организаций</t>
  </si>
  <si>
    <t>Транспортный налог с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</si>
  <si>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</si>
  <si>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</si>
  <si>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</si>
  <si>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</si>
  <si>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уставный капитал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</si>
  <si>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</si>
  <si>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 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</si>
  <si>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</si>
  <si>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</si>
  <si>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Прочие поступления от использования имущества,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</si>
  <si>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</si>
  <si>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</si>
  <si>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</si>
  <si>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</si>
  <si>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</si>
  <si>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продажи квартир</t>
  </si>
  <si>
    <t>Доходы от реализации иного имущества, находящегося в собственности мун. районов</t>
  </si>
  <si>
    <t>Доходы от реализации иного имущества, находящегося в собственности поселений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</si>
  <si>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</si>
  <si>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АДМИНИСТРАТИВНЫЕ ПЛАТЕЖИ И СБОРЫ</t>
  </si>
  <si>
    <t>Платежи, взимаемые государственными и муниципальными организациями за выполнение определенных функций</t>
  </si>
  <si>
    <t>ШТРАФЫ, САНКЦИИ, ВОЗМЕЩЕНИЕ УЩЕРБА</t>
  </si>
  <si>
    <t>ПРОЧИЕ НЕНАЛОГОВЫЕ ДОХОДЫ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</si>
  <si>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</si>
  <si>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</si>
  <si>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БЕЗВОЗМЕЗДНЫЕ ПОСТУПЛЕНИЯ ОТ ДРУГИХ БЮДЖЕТОВ БЮДЖЕТНОЙ СИСТЕМЫ РФ</t>
  </si>
  <si>
    <t>Дотации</t>
  </si>
  <si>
    <t>Субсидии</t>
  </si>
  <si>
    <t>Субвенции</t>
  </si>
  <si>
    <t>Иные межбюджетные трасферты</t>
  </si>
  <si>
    <t>БЕЗВОЗМЕЗДНЫЕ ПОСТУПЛЕНИЯ от негосударственных организаций</t>
  </si>
  <si>
    <t>Прочие безвозмездные поступления</t>
  </si>
  <si>
    <t>ДОХОДЫ ОТ ВОЗВРАТА ОСТАТКОВ СУБСИДИЙ, СУБВЕНЦИЙ И ИНЫХ МЕЖБЮДЖЕТНЫХ ТРАНСФЕРТОВ, ИМЕЮЩИХ ЦЕЛЕВОЕ НАЗНАЧЕНИЕ, ПРОШЛЫХ ЛЕТ</t>
  </si>
  <si>
    <t>ВСЕГО</t>
  </si>
  <si>
    <t>Аналитические данные о поступлении доходов в консолидированный бюджет Никольского муниципального района  по видам                           доходов за 1 полугодие 2022 года.</t>
  </si>
  <si>
    <t>Исполнено  на 01.07.2021 год, тыс. руб.</t>
  </si>
  <si>
    <t>Исполнено  на 01.07.2022 год, тыс. руб.</t>
  </si>
  <si>
    <t>Аналитические данные о расходах консолидированного бюджета Никольского муниципального района за  I полугодие 2022 года</t>
  </si>
  <si>
    <t>Фактически исполнено за I полугодие 2022 г</t>
  </si>
  <si>
    <t>Фактически исполнено за I полугодие 2021 года</t>
  </si>
  <si>
    <t>13,9 раз</t>
  </si>
  <si>
    <t>19,7 раз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</si>
</sst>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00000000"/>
  </numFmts>
  <fonts count="69">
    <font>
      <sz val="10"/>
      <name val="Arial Cyr"/>
      <family val="0"/>
    </font>
    <font>
      <sz val="11"/>
      <color indexed="8"/>
      <name val="Calibri"/>
      <family val="2"/>
    </font>
    <font>
      <b/>
      <i/>
      <sz val="9"/>
      <color indexed="8"/>
      <name val="Arial"/>
      <family val="2"/>
    </font>
    <font>
      <sz val="9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name val="Arial Cyr"/>
      <family val="0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name val="Arial"/>
      <family val="2"/>
    </font>
    <font>
      <sz val="10"/>
      <color indexed="62"/>
      <name val="Arial Cyr"/>
      <family val="0"/>
    </font>
    <font>
      <sz val="14"/>
      <color indexed="8"/>
      <name val="Times New Roman"/>
      <family val="1"/>
    </font>
    <font>
      <sz val="8"/>
      <name val="Arial Cyr"/>
      <family val="0"/>
    </font>
    <font>
      <b/>
      <i/>
      <sz val="16"/>
      <name val="Times New Roman"/>
      <family val="1"/>
    </font>
    <font>
      <b/>
      <sz val="18"/>
      <name val="Times New Roman"/>
      <family val="1"/>
    </font>
    <font>
      <sz val="11"/>
      <name val="Arial"/>
      <family val="2"/>
    </font>
    <font>
      <sz val="14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51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170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18" fillId="0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18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19" fillId="0" borderId="0">
      <alignment horizontal="left" vertical="top"/>
      <protection/>
    </xf>
    <xf numFmtId="0" fontId="59" fillId="0" borderId="7" applyNumberFormat="0" applyFill="0" applyAlignment="0" applyProtection="0"/>
    <xf numFmtId="0" fontId="60" fillId="35" borderId="8" applyNumberFormat="0" applyAlignment="0" applyProtection="0"/>
    <xf numFmtId="0" fontId="61" fillId="0" borderId="0" applyNumberFormat="0" applyFill="0" applyBorder="0" applyAlignment="0" applyProtection="0"/>
    <xf numFmtId="0" fontId="62" fillId="36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5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63" fillId="0" borderId="0" applyNumberFormat="0" applyFill="0" applyBorder="0" applyAlignment="0" applyProtection="0"/>
    <xf numFmtId="0" fontId="64" fillId="37" borderId="0" applyNumberFormat="0" applyBorder="0" applyAlignment="0" applyProtection="0"/>
    <xf numFmtId="0" fontId="65" fillId="0" borderId="0" applyNumberFormat="0" applyFill="0" applyBorder="0" applyAlignment="0" applyProtection="0"/>
    <xf numFmtId="0" fontId="50" fillId="38" borderId="10" applyNumberFormat="0" applyFont="0" applyAlignment="0" applyProtection="0"/>
    <xf numFmtId="9" fontId="50" fillId="0" borderId="0" applyFont="0" applyFill="0" applyBorder="0" applyAlignment="0" applyProtection="0"/>
    <xf numFmtId="49" fontId="21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66" fillId="0" borderId="11" applyNumberFormat="0" applyFill="0" applyAlignment="0" applyProtection="0"/>
    <xf numFmtId="0" fontId="67" fillId="0" borderId="0" applyNumberFormat="0" applyFill="0" applyBorder="0" applyAlignment="0" applyProtection="0"/>
    <xf numFmtId="171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0" fontId="68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</cellStyleXfs>
  <cellXfs count="83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 vertical="top"/>
    </xf>
    <xf numFmtId="0" fontId="8" fillId="0" borderId="0" xfId="0" applyFont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top" wrapText="1"/>
    </xf>
    <xf numFmtId="49" fontId="11" fillId="0" borderId="12" xfId="0" applyNumberFormat="1" applyFont="1" applyFill="1" applyBorder="1" applyAlignment="1">
      <alignment horizontal="center" vertical="center"/>
    </xf>
    <xf numFmtId="172" fontId="11" fillId="0" borderId="12" xfId="0" applyNumberFormat="1" applyFont="1" applyFill="1" applyBorder="1" applyAlignment="1">
      <alignment horizontal="center" vertical="center"/>
    </xf>
    <xf numFmtId="0" fontId="12" fillId="41" borderId="12" xfId="0" applyFont="1" applyFill="1" applyBorder="1" applyAlignment="1">
      <alignment horizontal="left" wrapText="1"/>
    </xf>
    <xf numFmtId="49" fontId="13" fillId="0" borderId="12" xfId="0" applyNumberFormat="1" applyFont="1" applyFill="1" applyBorder="1" applyAlignment="1">
      <alignment horizontal="center" vertical="center"/>
    </xf>
    <xf numFmtId="172" fontId="14" fillId="42" borderId="12" xfId="0" applyNumberFormat="1" applyFont="1" applyFill="1" applyBorder="1" applyAlignment="1">
      <alignment horizontal="center" vertical="center"/>
    </xf>
    <xf numFmtId="172" fontId="13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vertical="top" wrapText="1"/>
    </xf>
    <xf numFmtId="172" fontId="11" fillId="42" borderId="12" xfId="0" applyNumberFormat="1" applyFont="1" applyFill="1" applyBorder="1" applyAlignment="1">
      <alignment horizontal="center" vertical="center"/>
    </xf>
    <xf numFmtId="172" fontId="15" fillId="42" borderId="12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/>
    </xf>
    <xf numFmtId="172" fontId="16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172" fontId="22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183" fontId="15" fillId="0" borderId="12" xfId="0" applyNumberFormat="1" applyFont="1" applyBorder="1" applyAlignment="1">
      <alignment horizontal="center" vertical="center"/>
    </xf>
    <xf numFmtId="183" fontId="12" fillId="0" borderId="12" xfId="0" applyNumberFormat="1" applyFont="1" applyBorder="1" applyAlignment="1">
      <alignment horizontal="center" vertical="center"/>
    </xf>
    <xf numFmtId="172" fontId="17" fillId="42" borderId="12" xfId="0" applyNumberFormat="1" applyFont="1" applyFill="1" applyBorder="1" applyAlignment="1">
      <alignment horizontal="center" vertical="center"/>
    </xf>
    <xf numFmtId="0" fontId="23" fillId="0" borderId="0" xfId="102" applyAlignment="1">
      <alignment/>
      <protection/>
    </xf>
    <xf numFmtId="0" fontId="25" fillId="0" borderId="0" xfId="102" applyFont="1" applyAlignment="1">
      <alignment horizontal="center"/>
      <protection/>
    </xf>
    <xf numFmtId="0" fontId="26" fillId="0" borderId="12" xfId="102" applyFont="1" applyBorder="1" applyAlignment="1">
      <alignment horizontal="right"/>
      <protection/>
    </xf>
    <xf numFmtId="0" fontId="26" fillId="0" borderId="12" xfId="102" applyFont="1" applyBorder="1" applyAlignment="1">
      <alignment horizontal="center"/>
      <protection/>
    </xf>
    <xf numFmtId="172" fontId="14" fillId="0" borderId="12" xfId="102" applyNumberFormat="1" applyFont="1" applyBorder="1" applyAlignment="1">
      <alignment horizontal="center"/>
      <protection/>
    </xf>
    <xf numFmtId="183" fontId="27" fillId="0" borderId="12" xfId="102" applyNumberFormat="1" applyFont="1" applyBorder="1" applyAlignment="1">
      <alignment/>
      <protection/>
    </xf>
    <xf numFmtId="0" fontId="27" fillId="0" borderId="12" xfId="102" applyFont="1" applyBorder="1" applyAlignment="1">
      <alignment/>
      <protection/>
    </xf>
    <xf numFmtId="0" fontId="23" fillId="0" borderId="12" xfId="102" applyBorder="1" applyAlignment="1">
      <alignment/>
      <protection/>
    </xf>
    <xf numFmtId="0" fontId="28" fillId="0" borderId="12" xfId="102" applyFont="1" applyBorder="1" applyAlignment="1">
      <alignment horizontal="right"/>
      <protection/>
    </xf>
    <xf numFmtId="0" fontId="28" fillId="0" borderId="12" xfId="102" applyFont="1" applyBorder="1" applyAlignment="1">
      <alignment horizontal="center"/>
      <protection/>
    </xf>
    <xf numFmtId="0" fontId="17" fillId="0" borderId="12" xfId="102" applyFont="1" applyBorder="1" applyAlignment="1">
      <alignment horizontal="center" vertical="center" wrapText="1"/>
      <protection/>
    </xf>
    <xf numFmtId="0" fontId="17" fillId="42" borderId="12" xfId="102" applyFont="1" applyFill="1" applyBorder="1" applyAlignment="1">
      <alignment horizontal="center" vertical="center" wrapText="1"/>
      <protection/>
    </xf>
    <xf numFmtId="0" fontId="29" fillId="0" borderId="12" xfId="102" applyFont="1" applyBorder="1" applyAlignment="1">
      <alignment horizontal="center" vertical="center" wrapText="1"/>
      <protection/>
    </xf>
    <xf numFmtId="0" fontId="29" fillId="0" borderId="0" xfId="102" applyFont="1" applyAlignment="1">
      <alignment horizontal="center" vertical="center" wrapText="1"/>
      <protection/>
    </xf>
    <xf numFmtId="0" fontId="17" fillId="0" borderId="12" xfId="102" applyFont="1" applyBorder="1" applyAlignment="1">
      <alignment wrapText="1"/>
      <protection/>
    </xf>
    <xf numFmtId="172" fontId="17" fillId="42" borderId="12" xfId="102" applyNumberFormat="1" applyFont="1" applyFill="1" applyBorder="1" applyAlignment="1">
      <alignment wrapText="1"/>
      <protection/>
    </xf>
    <xf numFmtId="172" fontId="17" fillId="0" borderId="12" xfId="102" applyNumberFormat="1" applyFont="1" applyBorder="1">
      <alignment/>
      <protection/>
    </xf>
    <xf numFmtId="183" fontId="17" fillId="0" borderId="12" xfId="102" applyNumberFormat="1" applyFont="1" applyBorder="1">
      <alignment/>
      <protection/>
    </xf>
    <xf numFmtId="172" fontId="14" fillId="0" borderId="12" xfId="102" applyNumberFormat="1" applyFont="1" applyBorder="1">
      <alignment/>
      <protection/>
    </xf>
    <xf numFmtId="172" fontId="0" fillId="0" borderId="0" xfId="102" applyNumberFormat="1" applyFont="1">
      <alignment/>
      <protection/>
    </xf>
    <xf numFmtId="0" fontId="23" fillId="0" borderId="0" xfId="102">
      <alignment/>
      <protection/>
    </xf>
    <xf numFmtId="183" fontId="14" fillId="0" borderId="12" xfId="102" applyNumberFormat="1" applyFont="1" applyBorder="1">
      <alignment/>
      <protection/>
    </xf>
    <xf numFmtId="0" fontId="14" fillId="42" borderId="12" xfId="102" applyFont="1" applyFill="1" applyBorder="1" applyAlignment="1">
      <alignment wrapText="1"/>
      <protection/>
    </xf>
    <xf numFmtId="172" fontId="14" fillId="42" borderId="12" xfId="102" applyNumberFormat="1" applyFont="1" applyFill="1" applyBorder="1" applyAlignment="1">
      <alignment wrapText="1"/>
      <protection/>
    </xf>
    <xf numFmtId="183" fontId="14" fillId="42" borderId="12" xfId="102" applyNumberFormat="1" applyFont="1" applyFill="1" applyBorder="1">
      <alignment/>
      <protection/>
    </xf>
    <xf numFmtId="0" fontId="14" fillId="0" borderId="12" xfId="102" applyFont="1" applyBorder="1" applyAlignment="1">
      <alignment wrapText="1"/>
      <protection/>
    </xf>
    <xf numFmtId="4" fontId="14" fillId="42" borderId="12" xfId="102" applyNumberFormat="1" applyFont="1" applyFill="1" applyBorder="1" applyAlignment="1">
      <alignment wrapText="1"/>
      <protection/>
    </xf>
    <xf numFmtId="4" fontId="17" fillId="42" borderId="12" xfId="102" applyNumberFormat="1" applyFont="1" applyFill="1" applyBorder="1" applyAlignment="1">
      <alignment wrapText="1"/>
      <protection/>
    </xf>
    <xf numFmtId="0" fontId="14" fillId="0" borderId="12" xfId="102" applyFont="1" applyBorder="1" applyAlignment="1">
      <alignment vertical="center" wrapText="1"/>
      <protection/>
    </xf>
    <xf numFmtId="0" fontId="14" fillId="0" borderId="12" xfId="102" applyFont="1" applyBorder="1" applyAlignment="1">
      <alignment vertical="top" wrapText="1"/>
      <protection/>
    </xf>
    <xf numFmtId="172" fontId="15" fillId="0" borderId="12" xfId="102" applyNumberFormat="1" applyFont="1" applyBorder="1">
      <alignment/>
      <protection/>
    </xf>
    <xf numFmtId="172" fontId="17" fillId="42" borderId="12" xfId="102" applyNumberFormat="1" applyFont="1" applyFill="1" applyBorder="1">
      <alignment/>
      <protection/>
    </xf>
    <xf numFmtId="172" fontId="17" fillId="42" borderId="12" xfId="103" applyNumberFormat="1" applyFont="1" applyFill="1" applyBorder="1" applyAlignment="1" applyProtection="1">
      <alignment wrapText="1"/>
      <protection hidden="1"/>
    </xf>
    <xf numFmtId="0" fontId="15" fillId="0" borderId="12" xfId="102" applyFont="1" applyBorder="1" applyAlignment="1">
      <alignment horizontal="left" wrapText="1"/>
      <protection/>
    </xf>
    <xf numFmtId="172" fontId="17" fillId="42" borderId="12" xfId="102" applyNumberFormat="1" applyFont="1" applyFill="1" applyBorder="1" applyAlignment="1">
      <alignment horizontal="right"/>
      <protection/>
    </xf>
    <xf numFmtId="172" fontId="30" fillId="42" borderId="12" xfId="102" applyNumberFormat="1" applyFont="1" applyFill="1" applyBorder="1" applyAlignment="1">
      <alignment wrapText="1"/>
      <protection/>
    </xf>
    <xf numFmtId="0" fontId="31" fillId="42" borderId="0" xfId="102" applyFont="1" applyFill="1" applyAlignment="1">
      <alignment/>
      <protection/>
    </xf>
    <xf numFmtId="172" fontId="23" fillId="0" borderId="0" xfId="102" applyNumberFormat="1" applyAlignment="1">
      <alignment/>
      <protection/>
    </xf>
    <xf numFmtId="172" fontId="23" fillId="0" borderId="0" xfId="102" applyNumberFormat="1">
      <alignment/>
      <protection/>
    </xf>
    <xf numFmtId="0" fontId="10" fillId="0" borderId="12" xfId="0" applyFont="1" applyFill="1" applyBorder="1" applyAlignment="1">
      <alignment horizontal="center" vertical="center" wrapText="1"/>
    </xf>
    <xf numFmtId="172" fontId="14" fillId="0" borderId="12" xfId="0" applyNumberFormat="1" applyFont="1" applyFill="1" applyBorder="1" applyAlignment="1">
      <alignment horizontal="center" vertical="center"/>
    </xf>
    <xf numFmtId="0" fontId="24" fillId="0" borderId="13" xfId="102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top"/>
    </xf>
    <xf numFmtId="0" fontId="11" fillId="0" borderId="0" xfId="98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14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16" fillId="0" borderId="12" xfId="0" applyFont="1" applyFill="1" applyBorder="1" applyAlignment="1">
      <alignment horizontal="center" vertical="top" wrapText="1"/>
    </xf>
    <xf numFmtId="0" fontId="17" fillId="0" borderId="12" xfId="0" applyFont="1" applyBorder="1" applyAlignment="1">
      <alignment horizontal="center"/>
    </xf>
  </cellXfs>
  <cellStyles count="13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редактируемые) 2" xfId="44"/>
    <cellStyle name="Данные (редактируемые) 3" xfId="45"/>
    <cellStyle name="Данные (редактируемые) 4" xfId="46"/>
    <cellStyle name="Данные (только для чтения)" xfId="47"/>
    <cellStyle name="Данные (только для чтения) 2" xfId="48"/>
    <cellStyle name="Данные (только для чтения) 3" xfId="49"/>
    <cellStyle name="Данные (только для чтения) 4" xfId="50"/>
    <cellStyle name="Данные для удаления" xfId="51"/>
    <cellStyle name="Данные для удаления 2" xfId="52"/>
    <cellStyle name="Данные для удаления 3" xfId="53"/>
    <cellStyle name="Данные для удаления 4" xfId="54"/>
    <cellStyle name="Currency" xfId="55"/>
    <cellStyle name="Currency [0]" xfId="56"/>
    <cellStyle name="Заголовки полей" xfId="57"/>
    <cellStyle name="Заголовки полей [печать]" xfId="58"/>
    <cellStyle name="Заголовки полей 2" xfId="59"/>
    <cellStyle name="Заголовки полей 3" xfId="60"/>
    <cellStyle name="Заголовки полей 4" xfId="61"/>
    <cellStyle name="Заголовок 1" xfId="62"/>
    <cellStyle name="Заголовок 2" xfId="63"/>
    <cellStyle name="Заголовок 3" xfId="64"/>
    <cellStyle name="Заголовок 4" xfId="65"/>
    <cellStyle name="Заголовок меры" xfId="66"/>
    <cellStyle name="Заголовок меры 2" xfId="67"/>
    <cellStyle name="Заголовок меры 3" xfId="68"/>
    <cellStyle name="Заголовок меры 4" xfId="69"/>
    <cellStyle name="Заголовок показателя [печать]" xfId="70"/>
    <cellStyle name="Заголовок показателя константы" xfId="71"/>
    <cellStyle name="Заголовок показателя константы 2" xfId="72"/>
    <cellStyle name="Заголовок показателя константы 3" xfId="73"/>
    <cellStyle name="Заголовок показателя константы 4" xfId="74"/>
    <cellStyle name="Заголовок результата расчета" xfId="75"/>
    <cellStyle name="Заголовок результата расчета 2" xfId="76"/>
    <cellStyle name="Заголовок результата расчета 3" xfId="77"/>
    <cellStyle name="Заголовок результата расчета 4" xfId="78"/>
    <cellStyle name="Заголовок свободного показателя" xfId="79"/>
    <cellStyle name="Заголовок свободного показателя 2" xfId="80"/>
    <cellStyle name="Заголовок свободного показателя 3" xfId="81"/>
    <cellStyle name="Заголовок свободного показателя 4" xfId="82"/>
    <cellStyle name="Значение фильтра" xfId="83"/>
    <cellStyle name="Значение фильтра [печать]" xfId="84"/>
    <cellStyle name="Значение фильтра [печать] 2" xfId="85"/>
    <cellStyle name="Значение фильтра [печать] 3" xfId="86"/>
    <cellStyle name="Значение фильтра [печать] 4" xfId="87"/>
    <cellStyle name="Значение фильтра 2" xfId="88"/>
    <cellStyle name="Значение фильтра 3" xfId="89"/>
    <cellStyle name="Значение фильтра 4" xfId="90"/>
    <cellStyle name="Информация о задаче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 2 4" xfId="99"/>
    <cellStyle name="Обычный 2 5" xfId="100"/>
    <cellStyle name="Обычный 3" xfId="101"/>
    <cellStyle name="Обычный 4" xfId="102"/>
    <cellStyle name="Обычный_tmp" xfId="103"/>
    <cellStyle name="Отдельная ячейка" xfId="104"/>
    <cellStyle name="Отдельная ячейка - константа" xfId="105"/>
    <cellStyle name="Отдельная ячейка - константа [печать]" xfId="106"/>
    <cellStyle name="Отдельная ячейка - константа [печать] 2" xfId="107"/>
    <cellStyle name="Отдельная ячейка - константа [печать] 3" xfId="108"/>
    <cellStyle name="Отдельная ячейка - константа [печать] 4" xfId="109"/>
    <cellStyle name="Отдельная ячейка - константа 2" xfId="110"/>
    <cellStyle name="Отдельная ячейка - константа 3" xfId="111"/>
    <cellStyle name="Отдельная ячейка - константа 4" xfId="112"/>
    <cellStyle name="Отдельная ячейка [печать]" xfId="113"/>
    <cellStyle name="Отдельная ячейка [печать] 2" xfId="114"/>
    <cellStyle name="Отдельная ячейка [печать] 3" xfId="115"/>
    <cellStyle name="Отдельная ячейка [печать] 4" xfId="116"/>
    <cellStyle name="Отдельная ячейка 2" xfId="117"/>
    <cellStyle name="Отдельная ячейка 3" xfId="118"/>
    <cellStyle name="Отдельная ячейка 4" xfId="119"/>
    <cellStyle name="Отдельная ячейка-результат" xfId="120"/>
    <cellStyle name="Отдельная ячейка-результат [печать]" xfId="121"/>
    <cellStyle name="Отдельная ячейка-результат [печать] 2" xfId="122"/>
    <cellStyle name="Отдельная ячейка-результат [печать] 3" xfId="123"/>
    <cellStyle name="Отдельная ячейка-результат [печать] 4" xfId="124"/>
    <cellStyle name="Отдельная ячейка-результат 2" xfId="125"/>
    <cellStyle name="Отдельная ячейка-результат 3" xfId="126"/>
    <cellStyle name="Отдельная ячейка-результат 4" xfId="127"/>
    <cellStyle name="Followed Hyperlink" xfId="128"/>
    <cellStyle name="Плохой" xfId="129"/>
    <cellStyle name="Пояснение" xfId="130"/>
    <cellStyle name="Примечание" xfId="131"/>
    <cellStyle name="Percent" xfId="132"/>
    <cellStyle name="Свойства элементов измерения" xfId="133"/>
    <cellStyle name="Свойства элементов измерения [печать]" xfId="134"/>
    <cellStyle name="Свойства элементов измерения [печать] 2" xfId="135"/>
    <cellStyle name="Свойства элементов измерения [печать] 3" xfId="136"/>
    <cellStyle name="Свойства элементов измерения [печать] 4" xfId="137"/>
    <cellStyle name="Связанная ячейка" xfId="138"/>
    <cellStyle name="Текст предупреждения" xfId="139"/>
    <cellStyle name="Comma" xfId="140"/>
    <cellStyle name="Comma [0]" xfId="141"/>
    <cellStyle name="Хороший" xfId="142"/>
    <cellStyle name="Элементы осей" xfId="143"/>
    <cellStyle name="Элементы осей [печать]" xfId="144"/>
    <cellStyle name="Элементы осей [печать] 2" xfId="145"/>
    <cellStyle name="Элементы осей [печать] 3" xfId="146"/>
    <cellStyle name="Элементы осей [печать] 4" xfId="147"/>
    <cellStyle name="Элементы осей 2" xfId="148"/>
    <cellStyle name="Элементы осей 3" xfId="149"/>
    <cellStyle name="Элементы осей 4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5"/>
  <sheetViews>
    <sheetView view="pageBreakPreview" zoomScale="80" zoomScaleSheetLayoutView="8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"/>
    </sheetView>
  </sheetViews>
  <sheetFormatPr defaultColWidth="9.00390625" defaultRowHeight="12.75"/>
  <cols>
    <col min="1" max="1" width="88.25390625" style="32" customWidth="1"/>
    <col min="2" max="2" width="17.00390625" style="32" customWidth="1"/>
    <col min="3" max="3" width="16.125" style="32" customWidth="1"/>
    <col min="4" max="4" width="17.00390625" style="32" customWidth="1"/>
    <col min="5" max="5" width="15.125" style="32" customWidth="1"/>
    <col min="6" max="6" width="12.625" style="52" customWidth="1"/>
    <col min="7" max="7" width="12.125" style="52" hidden="1" customWidth="1"/>
    <col min="8" max="8" width="12.25390625" style="52" hidden="1" customWidth="1"/>
    <col min="9" max="9" width="12.75390625" style="52" customWidth="1"/>
    <col min="10" max="10" width="14.75390625" style="52" hidden="1" customWidth="1"/>
    <col min="11" max="11" width="13.00390625" style="52" hidden="1" customWidth="1"/>
    <col min="12" max="16384" width="9.125" style="52" customWidth="1"/>
  </cols>
  <sheetData>
    <row r="1" s="32" customFormat="1" ht="11.25"/>
    <row r="2" spans="1:12" s="32" customFormat="1" ht="51" customHeight="1">
      <c r="A2" s="73" t="s">
        <v>129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5" s="32" customFormat="1" ht="22.5">
      <c r="A3" s="33"/>
      <c r="B3" s="33"/>
      <c r="C3" s="33"/>
      <c r="D3" s="33"/>
      <c r="E3" s="33"/>
    </row>
    <row r="4" spans="1:9" s="32" customFormat="1" ht="18.75" hidden="1">
      <c r="A4" s="34" t="s">
        <v>72</v>
      </c>
      <c r="B4" s="35" t="s">
        <v>72</v>
      </c>
      <c r="C4" s="36">
        <f>SUM(C7-C5)</f>
        <v>6459.0500000000175</v>
      </c>
      <c r="D4" s="36">
        <f>SUM(D7-D5)</f>
        <v>12016.800000000017</v>
      </c>
      <c r="E4" s="36">
        <f>SUM(E7-E5)</f>
        <v>8494.799999999988</v>
      </c>
      <c r="F4" s="37">
        <f>SUM(E4/D4*100)</f>
        <v>70.6910325544236</v>
      </c>
      <c r="G4" s="38"/>
      <c r="H4" s="37">
        <f>SUM(E4/C4*100)</f>
        <v>131.51779286427515</v>
      </c>
      <c r="I4" s="39"/>
    </row>
    <row r="5" spans="1:9" s="32" customFormat="1" ht="21" customHeight="1" hidden="1">
      <c r="A5" s="40" t="s">
        <v>73</v>
      </c>
      <c r="B5" s="41" t="s">
        <v>73</v>
      </c>
      <c r="C5" s="36">
        <f>SUM(C8+C10+C11+C16+C21)</f>
        <v>107900.20999999998</v>
      </c>
      <c r="D5" s="36">
        <f>SUM(D8+D10+D11+D16+D21)</f>
        <v>225692</v>
      </c>
      <c r="E5" s="36">
        <f>SUM(E8+E10+E11+E16+E21)</f>
        <v>115895.8</v>
      </c>
      <c r="F5" s="37">
        <f>SUM(E5/D5*100)</f>
        <v>51.35131063573366</v>
      </c>
      <c r="G5" s="38"/>
      <c r="H5" s="37">
        <f>SUM(E5/C5*100)</f>
        <v>107.41017093479246</v>
      </c>
      <c r="I5" s="39"/>
    </row>
    <row r="6" spans="1:11" s="45" customFormat="1" ht="76.5" customHeight="1">
      <c r="A6" s="42" t="s">
        <v>74</v>
      </c>
      <c r="B6" s="43" t="s">
        <v>75</v>
      </c>
      <c r="C6" s="43" t="s">
        <v>130</v>
      </c>
      <c r="D6" s="43" t="s">
        <v>76</v>
      </c>
      <c r="E6" s="43" t="s">
        <v>131</v>
      </c>
      <c r="F6" s="42" t="s">
        <v>77</v>
      </c>
      <c r="G6" s="42" t="s">
        <v>78</v>
      </c>
      <c r="H6" s="42" t="s">
        <v>79</v>
      </c>
      <c r="I6" s="42" t="s">
        <v>80</v>
      </c>
      <c r="J6" s="44"/>
      <c r="K6" s="45" t="s">
        <v>81</v>
      </c>
    </row>
    <row r="7" spans="1:11" ht="24.75" customHeight="1">
      <c r="A7" s="46" t="s">
        <v>82</v>
      </c>
      <c r="B7" s="47">
        <f>B8+B11+B16+B21+B22+B23+B30+B32+B34+B39+B41+B43+B42+B10</f>
        <v>249659.40000000002</v>
      </c>
      <c r="C7" s="47">
        <f>C8+C11+C16+C21+C22+C23+C30+C32+C34+C39+C41+C43+C42+C10</f>
        <v>114359.26</v>
      </c>
      <c r="D7" s="47">
        <f>D8+D11+D16+D21+D22+D23+D30+D32+D34+D39+D41+D43+D42+D10</f>
        <v>237708.80000000002</v>
      </c>
      <c r="E7" s="47">
        <f>E8+E11+E16+E21+E22+E23+E30+E32+E34+E39+E41+E43+E42+E10</f>
        <v>124390.59999999999</v>
      </c>
      <c r="F7" s="48">
        <f>SUM(E7/D7*100)</f>
        <v>52.328984034246936</v>
      </c>
      <c r="G7" s="48">
        <f aca="true" t="shared" si="0" ref="G7:G54">SUM(E7-B7)</f>
        <v>-125268.80000000003</v>
      </c>
      <c r="H7" s="48">
        <f>SUM(E7/E54*100)</f>
        <v>24.838745620442474</v>
      </c>
      <c r="I7" s="49">
        <f>SUM(E7/C7*100)</f>
        <v>108.77177764179307</v>
      </c>
      <c r="J7" s="50">
        <f>SUM(E7-C7)</f>
        <v>10031.339999999997</v>
      </c>
      <c r="K7" s="51">
        <f>SUM(E7-C7)</f>
        <v>10031.339999999997</v>
      </c>
    </row>
    <row r="8" spans="1:11" ht="24" customHeight="1">
      <c r="A8" s="46" t="s">
        <v>83</v>
      </c>
      <c r="B8" s="47">
        <f>B9</f>
        <v>167612.8</v>
      </c>
      <c r="C8" s="47">
        <f>C9</f>
        <v>73989.4</v>
      </c>
      <c r="D8" s="47">
        <f>D9</f>
        <v>165333</v>
      </c>
      <c r="E8" s="47">
        <f>E9</f>
        <v>80018.7</v>
      </c>
      <c r="F8" s="48">
        <f aca="true" t="shared" si="1" ref="F8:F54">SUM(E8/D8*100)</f>
        <v>48.398504835695235</v>
      </c>
      <c r="G8" s="48">
        <f t="shared" si="0"/>
        <v>-87594.09999999999</v>
      </c>
      <c r="H8" s="53">
        <f>SUM(E8/$E$7*100)</f>
        <v>64.32857466721762</v>
      </c>
      <c r="I8" s="49">
        <f aca="true" t="shared" si="2" ref="I8:I53">SUM(E8/C8*100)</f>
        <v>108.14886997326644</v>
      </c>
      <c r="J8" s="50">
        <f aca="true" t="shared" si="3" ref="J8:J44">SUM(E8-C8)</f>
        <v>6029.300000000003</v>
      </c>
      <c r="K8" s="51">
        <f aca="true" t="shared" si="4" ref="K8:K54">SUM(E8-C8)</f>
        <v>6029.300000000003</v>
      </c>
    </row>
    <row r="9" spans="1:11" ht="23.25" customHeight="1">
      <c r="A9" s="54" t="s">
        <v>84</v>
      </c>
      <c r="B9" s="55">
        <v>167612.8</v>
      </c>
      <c r="C9" s="55">
        <v>73989.4</v>
      </c>
      <c r="D9" s="55">
        <v>165333</v>
      </c>
      <c r="E9" s="55">
        <v>80018.7</v>
      </c>
      <c r="F9" s="48">
        <f t="shared" si="1"/>
        <v>48.398504835695235</v>
      </c>
      <c r="G9" s="48">
        <f t="shared" si="0"/>
        <v>-87594.09999999999</v>
      </c>
      <c r="H9" s="56">
        <f>SUM(E9/$E$7*100)</f>
        <v>64.32857466721762</v>
      </c>
      <c r="I9" s="49">
        <f t="shared" si="2"/>
        <v>108.14886997326644</v>
      </c>
      <c r="J9" s="50">
        <f t="shared" si="3"/>
        <v>6029.300000000003</v>
      </c>
      <c r="K9" s="51">
        <f t="shared" si="4"/>
        <v>6029.300000000003</v>
      </c>
    </row>
    <row r="10" spans="1:11" ht="23.25" customHeight="1">
      <c r="A10" s="46" t="s">
        <v>85</v>
      </c>
      <c r="B10" s="47">
        <v>15978.5</v>
      </c>
      <c r="C10" s="47">
        <v>7375.2</v>
      </c>
      <c r="D10" s="47">
        <v>15568</v>
      </c>
      <c r="E10" s="47">
        <v>8911.8</v>
      </c>
      <c r="F10" s="48">
        <f t="shared" si="1"/>
        <v>57.24434737923946</v>
      </c>
      <c r="G10" s="48"/>
      <c r="H10" s="56">
        <f>SUM(E10/$E$7*100)</f>
        <v>7.164367725535531</v>
      </c>
      <c r="I10" s="49">
        <f t="shared" si="2"/>
        <v>120.83468922876668</v>
      </c>
      <c r="J10" s="50">
        <f t="shared" si="3"/>
        <v>1536.5999999999995</v>
      </c>
      <c r="K10" s="51">
        <f t="shared" si="4"/>
        <v>1536.5999999999995</v>
      </c>
    </row>
    <row r="11" spans="1:11" ht="35.25" customHeight="1">
      <c r="A11" s="46" t="s">
        <v>86</v>
      </c>
      <c r="B11" s="47">
        <f>SUM(B12,B13,B14,B15)</f>
        <v>39422.07</v>
      </c>
      <c r="C11" s="47">
        <f>SUM(C12,C13,C14,C15)</f>
        <v>24119.1</v>
      </c>
      <c r="D11" s="47">
        <f>SUM(D12:D15)</f>
        <v>34042.6</v>
      </c>
      <c r="E11" s="47">
        <f>SUM(E12,E13,E14,E15)</f>
        <v>24653.1</v>
      </c>
      <c r="F11" s="48">
        <f t="shared" si="1"/>
        <v>72.4183816747252</v>
      </c>
      <c r="G11" s="48">
        <f t="shared" si="0"/>
        <v>-14768.970000000001</v>
      </c>
      <c r="H11" s="56">
        <f>SUM(E11/$E$7*100)</f>
        <v>19.819102086492066</v>
      </c>
      <c r="I11" s="49">
        <f t="shared" si="2"/>
        <v>102.21401296068262</v>
      </c>
      <c r="J11" s="50">
        <f t="shared" si="3"/>
        <v>534</v>
      </c>
      <c r="K11" s="51">
        <f t="shared" si="4"/>
        <v>534</v>
      </c>
    </row>
    <row r="12" spans="1:11" ht="33.75" customHeight="1">
      <c r="A12" s="57" t="s">
        <v>87</v>
      </c>
      <c r="B12" s="55">
        <v>31344.97</v>
      </c>
      <c r="C12" s="55">
        <v>18115.2</v>
      </c>
      <c r="D12" s="55">
        <v>30360.8</v>
      </c>
      <c r="E12" s="55">
        <v>22497.9</v>
      </c>
      <c r="F12" s="48">
        <f t="shared" si="1"/>
        <v>74.10180232404943</v>
      </c>
      <c r="G12" s="48">
        <f t="shared" si="0"/>
        <v>-8847.07</v>
      </c>
      <c r="H12" s="56">
        <f aca="true" t="shared" si="5" ref="H12:H41">SUM(E12/$E$7*100)</f>
        <v>18.086495281797824</v>
      </c>
      <c r="I12" s="49">
        <f t="shared" si="2"/>
        <v>124.19349496555378</v>
      </c>
      <c r="J12" s="50">
        <f t="shared" si="3"/>
        <v>4382.700000000001</v>
      </c>
      <c r="K12" s="51">
        <f t="shared" si="4"/>
        <v>4382.700000000001</v>
      </c>
    </row>
    <row r="13" spans="1:11" ht="21" customHeight="1">
      <c r="A13" s="57" t="s">
        <v>88</v>
      </c>
      <c r="B13" s="55">
        <v>3620.3</v>
      </c>
      <c r="C13" s="55">
        <v>1974.8</v>
      </c>
      <c r="D13" s="55">
        <v>2800</v>
      </c>
      <c r="E13" s="55">
        <v>1325.1</v>
      </c>
      <c r="F13" s="48">
        <f t="shared" si="1"/>
        <v>47.324999999999996</v>
      </c>
      <c r="G13" s="48">
        <f t="shared" si="0"/>
        <v>-2295.2000000000003</v>
      </c>
      <c r="H13" s="56">
        <f t="shared" si="5"/>
        <v>1.0652734209819712</v>
      </c>
      <c r="I13" s="49"/>
      <c r="J13" s="50">
        <f t="shared" si="3"/>
        <v>-649.7</v>
      </c>
      <c r="K13" s="51">
        <f t="shared" si="4"/>
        <v>-649.7</v>
      </c>
    </row>
    <row r="14" spans="1:11" ht="27" customHeight="1">
      <c r="A14" s="57" t="s">
        <v>89</v>
      </c>
      <c r="B14" s="55">
        <v>3384.7</v>
      </c>
      <c r="C14" s="55">
        <v>3317</v>
      </c>
      <c r="D14" s="55">
        <v>1.2</v>
      </c>
      <c r="E14" s="55">
        <v>-1.7</v>
      </c>
      <c r="F14" s="48">
        <f t="shared" si="1"/>
        <v>-141.66666666666669</v>
      </c>
      <c r="G14" s="48">
        <f t="shared" si="0"/>
        <v>-3386.3999999999996</v>
      </c>
      <c r="H14" s="56">
        <f t="shared" si="5"/>
        <v>-0.0013666627542595663</v>
      </c>
      <c r="I14" s="49">
        <f t="shared" si="2"/>
        <v>-0.05125113053964425</v>
      </c>
      <c r="J14" s="50">
        <f t="shared" si="3"/>
        <v>-3318.7</v>
      </c>
      <c r="K14" s="51">
        <f t="shared" si="4"/>
        <v>-3318.7</v>
      </c>
    </row>
    <row r="15" spans="1:11" ht="23.25" customHeight="1">
      <c r="A15" s="57" t="s">
        <v>90</v>
      </c>
      <c r="B15" s="55">
        <v>1072.1</v>
      </c>
      <c r="C15" s="55">
        <v>712.1</v>
      </c>
      <c r="D15" s="55">
        <v>880.6</v>
      </c>
      <c r="E15" s="55">
        <v>831.8</v>
      </c>
      <c r="F15" s="48">
        <f t="shared" si="1"/>
        <v>94.45832387008856</v>
      </c>
      <c r="G15" s="48">
        <f t="shared" si="0"/>
        <v>-240.29999999999995</v>
      </c>
      <c r="H15" s="56">
        <f t="shared" si="5"/>
        <v>0.6687000464665337</v>
      </c>
      <c r="I15" s="49">
        <f t="shared" si="2"/>
        <v>116.80943687684314</v>
      </c>
      <c r="J15" s="50">
        <f t="shared" si="3"/>
        <v>119.69999999999993</v>
      </c>
      <c r="K15" s="51">
        <f t="shared" si="4"/>
        <v>119.69999999999993</v>
      </c>
    </row>
    <row r="16" spans="1:11" ht="19.5" customHeight="1">
      <c r="A16" s="46" t="s">
        <v>91</v>
      </c>
      <c r="B16" s="47">
        <f>B17+B19+B20+B18</f>
        <v>9162.2</v>
      </c>
      <c r="C16" s="47">
        <f>C17+C19+C20+C18</f>
        <v>1652.26</v>
      </c>
      <c r="D16" s="47">
        <f>D17+D19+D20+D18</f>
        <v>9306.4</v>
      </c>
      <c r="E16" s="47">
        <f>E17+E19+E20+E18</f>
        <v>1465.5</v>
      </c>
      <c r="F16" s="48">
        <f t="shared" si="1"/>
        <v>15.747227714261156</v>
      </c>
      <c r="G16" s="48">
        <f t="shared" si="0"/>
        <v>-7696.700000000001</v>
      </c>
      <c r="H16" s="56">
        <f t="shared" si="5"/>
        <v>1.1781436860984673</v>
      </c>
      <c r="I16" s="49">
        <f t="shared" si="2"/>
        <v>88.69669422487986</v>
      </c>
      <c r="J16" s="50">
        <f t="shared" si="3"/>
        <v>-186.76</v>
      </c>
      <c r="K16" s="51">
        <f t="shared" si="4"/>
        <v>-186.76</v>
      </c>
    </row>
    <row r="17" spans="1:11" ht="24" customHeight="1">
      <c r="A17" s="57" t="s">
        <v>92</v>
      </c>
      <c r="B17" s="55">
        <v>3714.9</v>
      </c>
      <c r="C17" s="55">
        <v>437.66</v>
      </c>
      <c r="D17" s="55">
        <v>4030.1</v>
      </c>
      <c r="E17" s="55">
        <v>426.7</v>
      </c>
      <c r="F17" s="48">
        <f t="shared" si="1"/>
        <v>10.587826604798888</v>
      </c>
      <c r="G17" s="48">
        <f t="shared" si="0"/>
        <v>-3288.2000000000003</v>
      </c>
      <c r="H17" s="56">
        <f t="shared" si="5"/>
        <v>0.3430323513191511</v>
      </c>
      <c r="I17" s="49">
        <f t="shared" si="2"/>
        <v>97.49577297445505</v>
      </c>
      <c r="J17" s="50">
        <f t="shared" si="3"/>
        <v>-10.960000000000036</v>
      </c>
      <c r="K17" s="51">
        <f t="shared" si="4"/>
        <v>-10.960000000000036</v>
      </c>
    </row>
    <row r="18" spans="1:11" ht="21.75" customHeight="1" hidden="1">
      <c r="A18" s="57" t="s">
        <v>93</v>
      </c>
      <c r="B18" s="58"/>
      <c r="C18" s="58"/>
      <c r="D18" s="55"/>
      <c r="E18" s="58"/>
      <c r="F18" s="48" t="e">
        <f>SUM(E18/D18*100)</f>
        <v>#DIV/0!</v>
      </c>
      <c r="G18" s="48">
        <f>SUM(E18-B18)</f>
        <v>0</v>
      </c>
      <c r="H18" s="56">
        <f>SUM(E18/$E$7*100)</f>
        <v>0</v>
      </c>
      <c r="I18" s="49" t="e">
        <f t="shared" si="2"/>
        <v>#DIV/0!</v>
      </c>
      <c r="J18" s="50">
        <f t="shared" si="3"/>
        <v>0</v>
      </c>
      <c r="K18" s="51">
        <f t="shared" si="4"/>
        <v>0</v>
      </c>
    </row>
    <row r="19" spans="1:11" ht="23.25" customHeight="1" hidden="1">
      <c r="A19" s="57" t="s">
        <v>94</v>
      </c>
      <c r="B19" s="58"/>
      <c r="C19" s="58"/>
      <c r="D19" s="55"/>
      <c r="E19" s="58"/>
      <c r="F19" s="48" t="e">
        <f t="shared" si="1"/>
        <v>#DIV/0!</v>
      </c>
      <c r="G19" s="48">
        <f t="shared" si="0"/>
        <v>0</v>
      </c>
      <c r="H19" s="56">
        <f t="shared" si="5"/>
        <v>0</v>
      </c>
      <c r="I19" s="49" t="e">
        <f t="shared" si="2"/>
        <v>#DIV/0!</v>
      </c>
      <c r="J19" s="50">
        <f t="shared" si="3"/>
        <v>0</v>
      </c>
      <c r="K19" s="51">
        <f t="shared" si="4"/>
        <v>0</v>
      </c>
    </row>
    <row r="20" spans="1:11" ht="22.5" customHeight="1">
      <c r="A20" s="57" t="s">
        <v>95</v>
      </c>
      <c r="B20" s="58">
        <v>5447.3</v>
      </c>
      <c r="C20" s="58">
        <v>1214.6</v>
      </c>
      <c r="D20" s="55">
        <v>5276.3</v>
      </c>
      <c r="E20" s="55">
        <v>1038.8</v>
      </c>
      <c r="F20" s="48">
        <f t="shared" si="1"/>
        <v>19.688038966700148</v>
      </c>
      <c r="G20" s="48">
        <f t="shared" si="0"/>
        <v>-4408.5</v>
      </c>
      <c r="H20" s="56">
        <f t="shared" si="5"/>
        <v>0.8351113347793161</v>
      </c>
      <c r="I20" s="49">
        <f t="shared" si="2"/>
        <v>85.52609912728471</v>
      </c>
      <c r="J20" s="50">
        <f t="shared" si="3"/>
        <v>-175.79999999999995</v>
      </c>
      <c r="K20" s="51">
        <f t="shared" si="4"/>
        <v>-175.79999999999995</v>
      </c>
    </row>
    <row r="21" spans="1:11" ht="24.75" customHeight="1">
      <c r="A21" s="46" t="s">
        <v>96</v>
      </c>
      <c r="B21" s="47">
        <v>1871.2</v>
      </c>
      <c r="C21" s="47">
        <v>764.25</v>
      </c>
      <c r="D21" s="47">
        <v>1442</v>
      </c>
      <c r="E21" s="47">
        <v>846.7</v>
      </c>
      <c r="F21" s="48">
        <f t="shared" si="1"/>
        <v>58.71705963938973</v>
      </c>
      <c r="G21" s="48">
        <f t="shared" si="0"/>
        <v>-1024.5</v>
      </c>
      <c r="H21" s="56">
        <f t="shared" si="5"/>
        <v>0.6806784435479852</v>
      </c>
      <c r="I21" s="49">
        <f t="shared" si="2"/>
        <v>110.78835459600917</v>
      </c>
      <c r="J21" s="50">
        <f t="shared" si="3"/>
        <v>82.45000000000005</v>
      </c>
      <c r="K21" s="51">
        <f t="shared" si="4"/>
        <v>82.45000000000005</v>
      </c>
    </row>
    <row r="22" spans="1:11" ht="44.25" customHeight="1" hidden="1">
      <c r="A22" s="46" t="s">
        <v>97</v>
      </c>
      <c r="B22" s="59"/>
      <c r="C22" s="59"/>
      <c r="D22" s="47"/>
      <c r="E22" s="59"/>
      <c r="F22" s="48" t="e">
        <f t="shared" si="1"/>
        <v>#DIV/0!</v>
      </c>
      <c r="G22" s="48">
        <f t="shared" si="0"/>
        <v>0</v>
      </c>
      <c r="H22" s="56">
        <f t="shared" si="5"/>
        <v>0</v>
      </c>
      <c r="I22" s="49" t="e">
        <f t="shared" si="2"/>
        <v>#DIV/0!</v>
      </c>
      <c r="J22" s="50">
        <f t="shared" si="3"/>
        <v>0</v>
      </c>
      <c r="K22" s="51">
        <f t="shared" si="4"/>
        <v>0</v>
      </c>
    </row>
    <row r="23" spans="1:11" ht="63.75" customHeight="1">
      <c r="A23" s="46" t="s">
        <v>98</v>
      </c>
      <c r="B23" s="47">
        <f>SUM(B24:B29)</f>
        <v>4774.499999999999</v>
      </c>
      <c r="C23" s="47">
        <f>SUM(C24:C29)</f>
        <v>1891.27</v>
      </c>
      <c r="D23" s="47">
        <f>SUM(D24:D29)</f>
        <v>3940</v>
      </c>
      <c r="E23" s="47">
        <f>SUM(E24:E29)</f>
        <v>1887.6999999999998</v>
      </c>
      <c r="F23" s="48">
        <f t="shared" si="1"/>
        <v>47.91116751269035</v>
      </c>
      <c r="G23" s="48">
        <f t="shared" si="0"/>
        <v>-2886.7999999999993</v>
      </c>
      <c r="H23" s="56">
        <f t="shared" si="5"/>
        <v>1.5175584007151666</v>
      </c>
      <c r="I23" s="49">
        <f t="shared" si="2"/>
        <v>99.81123795121796</v>
      </c>
      <c r="J23" s="50">
        <f t="shared" si="3"/>
        <v>-3.5700000000001637</v>
      </c>
      <c r="K23" s="51">
        <f t="shared" si="4"/>
        <v>-3.5700000000001637</v>
      </c>
    </row>
    <row r="24" spans="1:11" ht="34.5" customHeight="1">
      <c r="A24" s="60" t="s">
        <v>99</v>
      </c>
      <c r="B24" s="55">
        <v>7.6</v>
      </c>
      <c r="C24" s="55"/>
      <c r="D24" s="55">
        <v>0</v>
      </c>
      <c r="E24" s="55"/>
      <c r="F24" s="48" t="e">
        <f t="shared" si="1"/>
        <v>#DIV/0!</v>
      </c>
      <c r="G24" s="48">
        <f t="shared" si="0"/>
        <v>-7.6</v>
      </c>
      <c r="H24" s="56">
        <f t="shared" si="5"/>
        <v>0</v>
      </c>
      <c r="I24" s="49" t="e">
        <f t="shared" si="2"/>
        <v>#DIV/0!</v>
      </c>
      <c r="J24" s="50">
        <f t="shared" si="3"/>
        <v>0</v>
      </c>
      <c r="K24" s="51">
        <f t="shared" si="4"/>
        <v>0</v>
      </c>
    </row>
    <row r="25" spans="1:11" ht="78" customHeight="1">
      <c r="A25" s="57" t="s">
        <v>100</v>
      </c>
      <c r="B25" s="55">
        <v>2659.7</v>
      </c>
      <c r="C25" s="55">
        <v>1029.5</v>
      </c>
      <c r="D25" s="55">
        <v>2260</v>
      </c>
      <c r="E25" s="55">
        <v>998.6</v>
      </c>
      <c r="F25" s="48">
        <f t="shared" si="1"/>
        <v>44.1858407079646</v>
      </c>
      <c r="G25" s="48">
        <f t="shared" si="0"/>
        <v>-1661.1</v>
      </c>
      <c r="H25" s="56">
        <f t="shared" si="5"/>
        <v>0.8027937802374134</v>
      </c>
      <c r="I25" s="49">
        <f t="shared" si="2"/>
        <v>96.99854298203012</v>
      </c>
      <c r="J25" s="50">
        <f t="shared" si="3"/>
        <v>-30.899999999999977</v>
      </c>
      <c r="K25" s="51">
        <f t="shared" si="4"/>
        <v>-30.899999999999977</v>
      </c>
    </row>
    <row r="26" spans="1:11" ht="76.5" customHeight="1" hidden="1">
      <c r="A26" s="61" t="s">
        <v>101</v>
      </c>
      <c r="B26" s="58"/>
      <c r="C26" s="58"/>
      <c r="D26" s="55"/>
      <c r="E26" s="58"/>
      <c r="F26" s="48"/>
      <c r="G26" s="48"/>
      <c r="H26" s="56"/>
      <c r="I26" s="49" t="e">
        <f t="shared" si="2"/>
        <v>#DIV/0!</v>
      </c>
      <c r="J26" s="50"/>
      <c r="K26" s="51">
        <f t="shared" si="4"/>
        <v>0</v>
      </c>
    </row>
    <row r="27" spans="1:11" ht="75.75" customHeight="1">
      <c r="A27" s="54" t="s">
        <v>102</v>
      </c>
      <c r="B27" s="55">
        <v>1757.5</v>
      </c>
      <c r="C27" s="55">
        <v>697</v>
      </c>
      <c r="D27" s="55">
        <v>1360</v>
      </c>
      <c r="E27" s="55">
        <v>771</v>
      </c>
      <c r="F27" s="48">
        <f t="shared" si="1"/>
        <v>56.69117647058823</v>
      </c>
      <c r="G27" s="48">
        <f t="shared" si="0"/>
        <v>-986.5</v>
      </c>
      <c r="H27" s="56">
        <f t="shared" si="5"/>
        <v>0.6198217550200739</v>
      </c>
      <c r="I27" s="49">
        <f t="shared" si="2"/>
        <v>110.61692969870876</v>
      </c>
      <c r="J27" s="50">
        <f t="shared" si="3"/>
        <v>74</v>
      </c>
      <c r="K27" s="51">
        <f t="shared" si="4"/>
        <v>74</v>
      </c>
    </row>
    <row r="28" spans="1:11" ht="58.5" customHeight="1">
      <c r="A28" s="57" t="s">
        <v>103</v>
      </c>
      <c r="B28" s="55">
        <v>34.4</v>
      </c>
      <c r="C28" s="55">
        <v>0</v>
      </c>
      <c r="D28" s="55">
        <v>0</v>
      </c>
      <c r="E28" s="55"/>
      <c r="F28" s="48" t="e">
        <f t="shared" si="1"/>
        <v>#DIV/0!</v>
      </c>
      <c r="G28" s="48">
        <f t="shared" si="0"/>
        <v>-34.4</v>
      </c>
      <c r="H28" s="56">
        <f t="shared" si="5"/>
        <v>0</v>
      </c>
      <c r="I28" s="49" t="e">
        <f t="shared" si="2"/>
        <v>#DIV/0!</v>
      </c>
      <c r="J28" s="50">
        <f>SUM(E28-C28)</f>
        <v>0</v>
      </c>
      <c r="K28" s="51">
        <f t="shared" si="4"/>
        <v>0</v>
      </c>
    </row>
    <row r="29" spans="1:11" ht="33" customHeight="1">
      <c r="A29" s="57" t="s">
        <v>104</v>
      </c>
      <c r="B29" s="55">
        <v>315.3</v>
      </c>
      <c r="C29" s="55">
        <v>164.77</v>
      </c>
      <c r="D29" s="55">
        <v>320</v>
      </c>
      <c r="E29" s="55">
        <v>118.1</v>
      </c>
      <c r="F29" s="48">
        <f t="shared" si="1"/>
        <v>36.90624999999999</v>
      </c>
      <c r="G29" s="48">
        <f t="shared" si="0"/>
        <v>-197.20000000000002</v>
      </c>
      <c r="H29" s="56">
        <f t="shared" si="5"/>
        <v>0.09494286545767928</v>
      </c>
      <c r="I29" s="49">
        <f t="shared" si="2"/>
        <v>71.67566911452326</v>
      </c>
      <c r="J29" s="50">
        <f>SUM(E29-C29)</f>
        <v>-46.670000000000016</v>
      </c>
      <c r="K29" s="51">
        <f t="shared" si="4"/>
        <v>-46.670000000000016</v>
      </c>
    </row>
    <row r="30" spans="1:11" ht="37.5" customHeight="1">
      <c r="A30" s="46" t="s">
        <v>105</v>
      </c>
      <c r="B30" s="47">
        <v>205.93</v>
      </c>
      <c r="C30" s="47">
        <v>154.83</v>
      </c>
      <c r="D30" s="47">
        <v>234</v>
      </c>
      <c r="E30" s="47">
        <v>156.8</v>
      </c>
      <c r="F30" s="48">
        <f t="shared" si="1"/>
        <v>67.00854700854701</v>
      </c>
      <c r="G30" s="48">
        <f t="shared" si="0"/>
        <v>-49.129999999999995</v>
      </c>
      <c r="H30" s="56">
        <f t="shared" si="5"/>
        <v>0.1260545410987647</v>
      </c>
      <c r="I30" s="49">
        <f t="shared" si="2"/>
        <v>101.27236323709876</v>
      </c>
      <c r="J30" s="50">
        <f t="shared" si="3"/>
        <v>1.9699999999999989</v>
      </c>
      <c r="K30" s="51">
        <f t="shared" si="4"/>
        <v>1.9699999999999989</v>
      </c>
    </row>
    <row r="31" spans="1:11" ht="21.75" customHeight="1" hidden="1">
      <c r="A31" s="57" t="s">
        <v>106</v>
      </c>
      <c r="B31" s="58">
        <v>455.1</v>
      </c>
      <c r="C31" s="58">
        <v>455.1</v>
      </c>
      <c r="D31" s="55">
        <v>440</v>
      </c>
      <c r="E31" s="58">
        <v>455.1</v>
      </c>
      <c r="F31" s="48">
        <f t="shared" si="1"/>
        <v>103.43181818181819</v>
      </c>
      <c r="G31" s="48">
        <f t="shared" si="0"/>
        <v>0</v>
      </c>
      <c r="H31" s="56">
        <f t="shared" si="5"/>
        <v>0.36586365850795804</v>
      </c>
      <c r="I31" s="49">
        <f t="shared" si="2"/>
        <v>100</v>
      </c>
      <c r="J31" s="50">
        <f t="shared" si="3"/>
        <v>0</v>
      </c>
      <c r="K31" s="51">
        <f t="shared" si="4"/>
        <v>0</v>
      </c>
    </row>
    <row r="32" spans="1:11" ht="40.5" customHeight="1">
      <c r="A32" s="46" t="s">
        <v>107</v>
      </c>
      <c r="B32" s="47">
        <v>3233.6</v>
      </c>
      <c r="C32" s="47">
        <v>1200.57</v>
      </c>
      <c r="D32" s="47">
        <v>2124.4</v>
      </c>
      <c r="E32" s="47">
        <v>1168.4</v>
      </c>
      <c r="F32" s="48">
        <f t="shared" si="1"/>
        <v>54.99905855771041</v>
      </c>
      <c r="G32" s="48">
        <f t="shared" si="0"/>
        <v>-2065.2</v>
      </c>
      <c r="H32" s="56">
        <f t="shared" si="5"/>
        <v>0.9392992718099279</v>
      </c>
      <c r="I32" s="49">
        <f t="shared" si="2"/>
        <v>97.32043945792417</v>
      </c>
      <c r="J32" s="50">
        <f t="shared" si="3"/>
        <v>-32.169999999999845</v>
      </c>
      <c r="K32" s="51">
        <f t="shared" si="4"/>
        <v>-32.169999999999845</v>
      </c>
    </row>
    <row r="33" spans="1:11" ht="24" customHeight="1" hidden="1">
      <c r="A33" s="57" t="s">
        <v>108</v>
      </c>
      <c r="B33" s="58">
        <v>81.8</v>
      </c>
      <c r="C33" s="58">
        <v>81.8</v>
      </c>
      <c r="D33" s="55">
        <v>73</v>
      </c>
      <c r="E33" s="58">
        <v>81.8</v>
      </c>
      <c r="F33" s="48">
        <f t="shared" si="1"/>
        <v>112.05479452054794</v>
      </c>
      <c r="G33" s="48">
        <f t="shared" si="0"/>
        <v>0</v>
      </c>
      <c r="H33" s="56">
        <f t="shared" si="5"/>
        <v>0.06576059605790148</v>
      </c>
      <c r="I33" s="49">
        <f t="shared" si="2"/>
        <v>100</v>
      </c>
      <c r="J33" s="50">
        <f t="shared" si="3"/>
        <v>0</v>
      </c>
      <c r="K33" s="51">
        <f t="shared" si="4"/>
        <v>0</v>
      </c>
    </row>
    <row r="34" spans="1:11" ht="36" customHeight="1">
      <c r="A34" s="46" t="s">
        <v>109</v>
      </c>
      <c r="B34" s="47">
        <f>B36+B37+B38+B35</f>
        <v>4014.6000000000004</v>
      </c>
      <c r="C34" s="47">
        <f>C36+C37+C38+C35</f>
        <v>1646.4</v>
      </c>
      <c r="D34" s="47">
        <f>D36+D37+D38+D35</f>
        <v>3349.2</v>
      </c>
      <c r="E34" s="47">
        <f>E36+E37+E38+E35</f>
        <v>3619.7</v>
      </c>
      <c r="F34" s="48">
        <f t="shared" si="1"/>
        <v>108.07655559536606</v>
      </c>
      <c r="G34" s="48">
        <f t="shared" si="0"/>
        <v>-394.90000000000055</v>
      </c>
      <c r="H34" s="56">
        <f t="shared" si="5"/>
        <v>2.9099465715255013</v>
      </c>
      <c r="I34" s="49">
        <f t="shared" si="2"/>
        <v>219.85544217687072</v>
      </c>
      <c r="J34" s="50">
        <f t="shared" si="3"/>
        <v>1973.2999999999997</v>
      </c>
      <c r="K34" s="51">
        <f t="shared" si="4"/>
        <v>1973.2999999999997</v>
      </c>
    </row>
    <row r="35" spans="1:11" ht="21" customHeight="1" hidden="1">
      <c r="A35" s="57" t="s">
        <v>110</v>
      </c>
      <c r="B35" s="59"/>
      <c r="C35" s="59"/>
      <c r="D35" s="47"/>
      <c r="E35" s="59"/>
      <c r="F35" s="48"/>
      <c r="G35" s="48"/>
      <c r="H35" s="56"/>
      <c r="I35" s="49" t="e">
        <f t="shared" si="2"/>
        <v>#DIV/0!</v>
      </c>
      <c r="J35" s="50">
        <f t="shared" si="3"/>
        <v>0</v>
      </c>
      <c r="K35" s="51">
        <f t="shared" si="4"/>
        <v>0</v>
      </c>
    </row>
    <row r="36" spans="1:11" ht="40.5" customHeight="1">
      <c r="A36" s="57" t="s">
        <v>111</v>
      </c>
      <c r="B36" s="55">
        <v>438.9</v>
      </c>
      <c r="C36" s="55">
        <v>414.1</v>
      </c>
      <c r="D36" s="55">
        <v>986.7</v>
      </c>
      <c r="E36" s="55">
        <v>791.3</v>
      </c>
      <c r="F36" s="48">
        <f t="shared" si="1"/>
        <v>80.19661497922367</v>
      </c>
      <c r="G36" s="48">
        <f t="shared" si="0"/>
        <v>352.4</v>
      </c>
      <c r="H36" s="56">
        <f t="shared" si="5"/>
        <v>0.6361413161444676</v>
      </c>
      <c r="I36" s="49">
        <f t="shared" si="2"/>
        <v>191.08910891089107</v>
      </c>
      <c r="J36" s="50">
        <f t="shared" si="3"/>
        <v>377.19999999999993</v>
      </c>
      <c r="K36" s="51">
        <f t="shared" si="4"/>
        <v>377.19999999999993</v>
      </c>
    </row>
    <row r="37" spans="1:11" ht="55.5" customHeight="1">
      <c r="A37" s="57" t="s">
        <v>112</v>
      </c>
      <c r="B37" s="55">
        <v>295.9</v>
      </c>
      <c r="C37" s="55">
        <v>0</v>
      </c>
      <c r="D37" s="55">
        <v>0</v>
      </c>
      <c r="E37" s="55">
        <v>0</v>
      </c>
      <c r="F37" s="48"/>
      <c r="G37" s="48"/>
      <c r="H37" s="56"/>
      <c r="I37" s="49" t="e">
        <f t="shared" si="2"/>
        <v>#DIV/0!</v>
      </c>
      <c r="J37" s="50">
        <f t="shared" si="3"/>
        <v>0</v>
      </c>
      <c r="K37" s="51">
        <f t="shared" si="4"/>
        <v>0</v>
      </c>
    </row>
    <row r="38" spans="1:11" ht="69" customHeight="1">
      <c r="A38" s="57" t="s">
        <v>113</v>
      </c>
      <c r="B38" s="55">
        <v>3279.8</v>
      </c>
      <c r="C38" s="55">
        <v>1232.3</v>
      </c>
      <c r="D38" s="55">
        <v>2362.5</v>
      </c>
      <c r="E38" s="55">
        <v>2828.4</v>
      </c>
      <c r="F38" s="48">
        <f t="shared" si="1"/>
        <v>119.72063492063492</v>
      </c>
      <c r="G38" s="48">
        <f t="shared" si="0"/>
        <v>-451.4000000000001</v>
      </c>
      <c r="H38" s="56">
        <f t="shared" si="5"/>
        <v>2.273805255381034</v>
      </c>
      <c r="I38" s="49">
        <f t="shared" si="2"/>
        <v>229.52203197273394</v>
      </c>
      <c r="J38" s="50">
        <f t="shared" si="3"/>
        <v>1596.1000000000001</v>
      </c>
      <c r="K38" s="51">
        <f t="shared" si="4"/>
        <v>1596.1000000000001</v>
      </c>
    </row>
    <row r="39" spans="1:11" ht="22.5" customHeight="1" hidden="1">
      <c r="A39" s="46" t="s">
        <v>114</v>
      </c>
      <c r="B39" s="59">
        <f>B40</f>
        <v>0</v>
      </c>
      <c r="C39" s="59">
        <f>C40</f>
        <v>0</v>
      </c>
      <c r="D39" s="47">
        <f>D40</f>
        <v>0</v>
      </c>
      <c r="E39" s="59">
        <f>E40</f>
        <v>0</v>
      </c>
      <c r="F39" s="48" t="e">
        <f t="shared" si="1"/>
        <v>#DIV/0!</v>
      </c>
      <c r="G39" s="48">
        <f t="shared" si="0"/>
        <v>0</v>
      </c>
      <c r="H39" s="56">
        <f t="shared" si="5"/>
        <v>0</v>
      </c>
      <c r="I39" s="49" t="e">
        <f t="shared" si="2"/>
        <v>#DIV/0!</v>
      </c>
      <c r="J39" s="50">
        <f t="shared" si="3"/>
        <v>0</v>
      </c>
      <c r="K39" s="51">
        <f t="shared" si="4"/>
        <v>0</v>
      </c>
    </row>
    <row r="40" spans="1:11" ht="21" customHeight="1" hidden="1">
      <c r="A40" s="57" t="s">
        <v>115</v>
      </c>
      <c r="B40" s="58">
        <v>0</v>
      </c>
      <c r="C40" s="58">
        <v>0</v>
      </c>
      <c r="D40" s="55">
        <v>0</v>
      </c>
      <c r="E40" s="58">
        <v>0</v>
      </c>
      <c r="F40" s="48" t="e">
        <f t="shared" si="1"/>
        <v>#DIV/0!</v>
      </c>
      <c r="G40" s="48">
        <f t="shared" si="0"/>
        <v>0</v>
      </c>
      <c r="H40" s="56">
        <f t="shared" si="5"/>
        <v>0</v>
      </c>
      <c r="I40" s="49" t="e">
        <f t="shared" si="2"/>
        <v>#DIV/0!</v>
      </c>
      <c r="J40" s="50">
        <f t="shared" si="3"/>
        <v>0</v>
      </c>
      <c r="K40" s="51">
        <f t="shared" si="4"/>
        <v>0</v>
      </c>
    </row>
    <row r="41" spans="1:11" ht="33" customHeight="1">
      <c r="A41" s="46" t="s">
        <v>116</v>
      </c>
      <c r="B41" s="47">
        <v>3336.9</v>
      </c>
      <c r="C41" s="47">
        <v>1554.98</v>
      </c>
      <c r="D41" s="47">
        <v>2146.2</v>
      </c>
      <c r="E41" s="47">
        <v>1605.6</v>
      </c>
      <c r="F41" s="48">
        <f t="shared" si="1"/>
        <v>74.811294380766</v>
      </c>
      <c r="G41" s="48">
        <f t="shared" si="0"/>
        <v>-1731.3000000000002</v>
      </c>
      <c r="H41" s="56">
        <f t="shared" si="5"/>
        <v>1.2907727754347997</v>
      </c>
      <c r="I41" s="49">
        <f t="shared" si="2"/>
        <v>103.25534733565705</v>
      </c>
      <c r="J41" s="50">
        <f t="shared" si="3"/>
        <v>50.61999999999989</v>
      </c>
      <c r="K41" s="51">
        <f t="shared" si="4"/>
        <v>50.61999999999989</v>
      </c>
    </row>
    <row r="42" spans="1:11" ht="27" customHeight="1">
      <c r="A42" s="46" t="s">
        <v>117</v>
      </c>
      <c r="B42" s="47">
        <v>47.1</v>
      </c>
      <c r="C42" s="47">
        <v>11</v>
      </c>
      <c r="D42" s="47">
        <v>223</v>
      </c>
      <c r="E42" s="47">
        <v>56.6</v>
      </c>
      <c r="F42" s="62">
        <f>SUM(E42/D42*100)</f>
        <v>25.381165919282513</v>
      </c>
      <c r="G42" s="48">
        <f t="shared" si="0"/>
        <v>9.5</v>
      </c>
      <c r="H42" s="63"/>
      <c r="I42" s="49">
        <f t="shared" si="2"/>
        <v>514.5454545454545</v>
      </c>
      <c r="J42" s="50">
        <f t="shared" si="3"/>
        <v>45.6</v>
      </c>
      <c r="K42" s="51">
        <f t="shared" si="4"/>
        <v>45.6</v>
      </c>
    </row>
    <row r="43" spans="1:11" ht="57" customHeight="1" hidden="1">
      <c r="A43" s="46" t="s">
        <v>118</v>
      </c>
      <c r="B43" s="59">
        <v>0</v>
      </c>
      <c r="C43" s="59">
        <v>0</v>
      </c>
      <c r="D43" s="47">
        <v>0</v>
      </c>
      <c r="E43" s="59">
        <v>0</v>
      </c>
      <c r="F43" s="48" t="e">
        <f t="shared" si="1"/>
        <v>#DIV/0!</v>
      </c>
      <c r="G43" s="48">
        <f t="shared" si="0"/>
        <v>0</v>
      </c>
      <c r="H43" s="63"/>
      <c r="I43" s="49" t="e">
        <f t="shared" si="2"/>
        <v>#DIV/0!</v>
      </c>
      <c r="J43" s="50">
        <f t="shared" si="3"/>
        <v>0</v>
      </c>
      <c r="K43" s="51">
        <f t="shared" si="4"/>
        <v>0</v>
      </c>
    </row>
    <row r="44" spans="1:11" ht="27.75" customHeight="1">
      <c r="A44" s="46" t="s">
        <v>119</v>
      </c>
      <c r="B44" s="64">
        <f>SUM(B46:B53)</f>
        <v>795319.3000000002</v>
      </c>
      <c r="C44" s="64">
        <f>SUM(C46:C53)</f>
        <v>306826.95</v>
      </c>
      <c r="D44" s="64">
        <f>SUM(D46:D53)</f>
        <v>882442.7</v>
      </c>
      <c r="E44" s="64">
        <f>SUM(E46:E53)</f>
        <v>376402</v>
      </c>
      <c r="F44" s="63">
        <f t="shared" si="1"/>
        <v>42.6545542277136</v>
      </c>
      <c r="G44" s="63">
        <f t="shared" si="0"/>
        <v>-418917.30000000016</v>
      </c>
      <c r="H44" s="63">
        <f>SUM(E44/E54*100)</f>
        <v>75.16125437955753</v>
      </c>
      <c r="I44" s="49">
        <f t="shared" si="2"/>
        <v>122.67566457248947</v>
      </c>
      <c r="J44" s="50">
        <f t="shared" si="3"/>
        <v>69575.04999999999</v>
      </c>
      <c r="K44" s="51">
        <f t="shared" si="4"/>
        <v>69575.04999999999</v>
      </c>
    </row>
    <row r="45" spans="1:11" ht="36" customHeight="1">
      <c r="A45" s="65" t="s">
        <v>120</v>
      </c>
      <c r="B45" s="66">
        <f>SUM(B46+B47+B48+B49)</f>
        <v>793082.4000000001</v>
      </c>
      <c r="C45" s="66">
        <f>SUM(C46+C47+C48+C49)</f>
        <v>306374.53</v>
      </c>
      <c r="D45" s="66">
        <f>SUM(D46+D47+D48+D49)</f>
        <v>878866.1</v>
      </c>
      <c r="E45" s="66">
        <f>SUM(E46+E47+E48+E49)</f>
        <v>376132.6</v>
      </c>
      <c r="F45" s="63">
        <f t="shared" si="1"/>
        <v>42.797486443042914</v>
      </c>
      <c r="G45" s="63"/>
      <c r="H45" s="63"/>
      <c r="I45" s="49">
        <f t="shared" si="2"/>
        <v>122.76888682619926</v>
      </c>
      <c r="J45" s="50"/>
      <c r="K45" s="51">
        <f t="shared" si="4"/>
        <v>69758.06999999995</v>
      </c>
    </row>
    <row r="46" spans="1:11" ht="21.75" customHeight="1">
      <c r="A46" s="46" t="s">
        <v>121</v>
      </c>
      <c r="B46" s="47">
        <v>188162</v>
      </c>
      <c r="C46" s="47">
        <v>69549.6</v>
      </c>
      <c r="D46" s="47">
        <v>195613.2</v>
      </c>
      <c r="E46" s="47">
        <v>102654.8</v>
      </c>
      <c r="F46" s="63">
        <f t="shared" si="1"/>
        <v>52.47846259863853</v>
      </c>
      <c r="G46" s="63">
        <f t="shared" si="0"/>
        <v>-85507.2</v>
      </c>
      <c r="H46" s="63"/>
      <c r="I46" s="49">
        <f t="shared" si="2"/>
        <v>147.5994110677847</v>
      </c>
      <c r="J46" s="50">
        <f>SUM(E46-C49)</f>
        <v>101147.43000000001</v>
      </c>
      <c r="K46" s="51">
        <f t="shared" si="4"/>
        <v>33105.2</v>
      </c>
    </row>
    <row r="47" spans="1:11" ht="27.75" customHeight="1">
      <c r="A47" s="46" t="s">
        <v>122</v>
      </c>
      <c r="B47" s="47">
        <v>246329.4</v>
      </c>
      <c r="C47" s="47">
        <v>48842.66</v>
      </c>
      <c r="D47" s="47">
        <v>293498.2</v>
      </c>
      <c r="E47" s="47">
        <v>70349.8</v>
      </c>
      <c r="F47" s="63">
        <f t="shared" si="1"/>
        <v>23.969414463189214</v>
      </c>
      <c r="G47" s="63">
        <f t="shared" si="0"/>
        <v>-175979.59999999998</v>
      </c>
      <c r="H47" s="63"/>
      <c r="I47" s="49">
        <f t="shared" si="2"/>
        <v>144.03351496417272</v>
      </c>
      <c r="J47" s="50" t="e">
        <f>SUM(E47-#REF!)</f>
        <v>#REF!</v>
      </c>
      <c r="K47" s="51">
        <f t="shared" si="4"/>
        <v>21507.14</v>
      </c>
    </row>
    <row r="48" spans="1:11" ht="29.25" customHeight="1">
      <c r="A48" s="46" t="s">
        <v>123</v>
      </c>
      <c r="B48" s="67">
        <v>354620.7</v>
      </c>
      <c r="C48" s="67">
        <v>186474.9</v>
      </c>
      <c r="D48" s="47">
        <v>389202.6</v>
      </c>
      <c r="E48" s="67">
        <v>202575.9</v>
      </c>
      <c r="F48" s="63">
        <f t="shared" si="1"/>
        <v>52.04895856296952</v>
      </c>
      <c r="G48" s="63">
        <f t="shared" si="0"/>
        <v>-152044.80000000002</v>
      </c>
      <c r="H48" s="63"/>
      <c r="I48" s="49">
        <f t="shared" si="2"/>
        <v>108.63440602461777</v>
      </c>
      <c r="J48" s="50" t="e">
        <f>SUM(E48-#REF!)</f>
        <v>#REF!</v>
      </c>
      <c r="K48" s="51">
        <f t="shared" si="4"/>
        <v>16101</v>
      </c>
    </row>
    <row r="49" spans="1:11" ht="33" customHeight="1">
      <c r="A49" s="46" t="s">
        <v>124</v>
      </c>
      <c r="B49" s="47">
        <v>3970.3</v>
      </c>
      <c r="C49" s="47">
        <v>1507.37</v>
      </c>
      <c r="D49" s="47">
        <v>552.1</v>
      </c>
      <c r="E49" s="47">
        <v>552.1</v>
      </c>
      <c r="F49" s="63">
        <f t="shared" si="1"/>
        <v>100</v>
      </c>
      <c r="G49" s="63">
        <f t="shared" si="0"/>
        <v>-3418.2000000000003</v>
      </c>
      <c r="H49" s="63"/>
      <c r="I49" s="49">
        <f t="shared" si="2"/>
        <v>36.626707444091366</v>
      </c>
      <c r="J49" s="50" t="e">
        <f>SUM(E49-#REF!)</f>
        <v>#REF!</v>
      </c>
      <c r="K49" s="51">
        <f t="shared" si="4"/>
        <v>-955.2699999999999</v>
      </c>
    </row>
    <row r="50" spans="1:11" ht="31.5" customHeight="1">
      <c r="A50" s="65" t="s">
        <v>125</v>
      </c>
      <c r="B50" s="47">
        <v>275.6</v>
      </c>
      <c r="C50" s="47">
        <v>133.82</v>
      </c>
      <c r="D50" s="47"/>
      <c r="E50" s="47">
        <v>58.2</v>
      </c>
      <c r="F50" s="63"/>
      <c r="G50" s="63"/>
      <c r="H50" s="63"/>
      <c r="I50" s="49"/>
      <c r="J50" s="50"/>
      <c r="K50" s="51">
        <f t="shared" si="4"/>
        <v>-75.61999999999999</v>
      </c>
    </row>
    <row r="51" spans="1:11" ht="38.25" customHeight="1">
      <c r="A51" s="46" t="s">
        <v>126</v>
      </c>
      <c r="B51" s="47">
        <v>2023.9</v>
      </c>
      <c r="C51" s="47">
        <v>331.3</v>
      </c>
      <c r="D51" s="47">
        <v>3576.6</v>
      </c>
      <c r="E51" s="47">
        <v>1082.5</v>
      </c>
      <c r="F51" s="63">
        <f>SUM(E51/D51*100)</f>
        <v>30.266174579209306</v>
      </c>
      <c r="G51" s="63">
        <f>SUM(E51-B51)</f>
        <v>-941.4000000000001</v>
      </c>
      <c r="H51" s="63"/>
      <c r="I51" s="49">
        <f t="shared" si="2"/>
        <v>326.74313311198307</v>
      </c>
      <c r="J51" s="50">
        <f>SUM(E51-C53)</f>
        <v>1834.7</v>
      </c>
      <c r="K51" s="51">
        <f t="shared" si="4"/>
        <v>751.2</v>
      </c>
    </row>
    <row r="52" spans="1:11" ht="56.25" customHeight="1">
      <c r="A52" s="46" t="s">
        <v>127</v>
      </c>
      <c r="B52" s="59">
        <v>739.6</v>
      </c>
      <c r="C52" s="59">
        <v>739.5</v>
      </c>
      <c r="D52" s="47"/>
      <c r="E52" s="59">
        <v>850</v>
      </c>
      <c r="F52" s="63"/>
      <c r="G52" s="63" t="e">
        <f>SUM(#REF!-B52)</f>
        <v>#REF!</v>
      </c>
      <c r="H52" s="63"/>
      <c r="I52" s="49"/>
      <c r="J52" s="50" t="e">
        <f>SUM(#REF!-C54)</f>
        <v>#REF!</v>
      </c>
      <c r="K52" s="51">
        <f t="shared" si="4"/>
        <v>110.5</v>
      </c>
    </row>
    <row r="53" spans="1:11" ht="34.5" customHeight="1">
      <c r="A53" s="46" t="s">
        <v>118</v>
      </c>
      <c r="B53" s="68">
        <v>-802.2</v>
      </c>
      <c r="C53" s="68">
        <v>-752.2</v>
      </c>
      <c r="D53" s="47"/>
      <c r="E53" s="68">
        <v>-1721.3</v>
      </c>
      <c r="F53" s="63"/>
      <c r="G53" s="63">
        <f>SUM(E52-B53)</f>
        <v>1652.2</v>
      </c>
      <c r="H53" s="63"/>
      <c r="I53" s="49">
        <f t="shared" si="2"/>
        <v>228.83541611273594</v>
      </c>
      <c r="J53" s="50" t="e">
        <f>SUM(E52-#REF!)</f>
        <v>#REF!</v>
      </c>
      <c r="K53" s="51">
        <f t="shared" si="4"/>
        <v>-969.0999999999999</v>
      </c>
    </row>
    <row r="54" spans="1:11" ht="42" customHeight="1">
      <c r="A54" s="46" t="s">
        <v>128</v>
      </c>
      <c r="B54" s="47">
        <f>SUM(B7+B44)</f>
        <v>1044978.7000000002</v>
      </c>
      <c r="C54" s="47">
        <f>SUM(C7+C44)</f>
        <v>421186.21</v>
      </c>
      <c r="D54" s="47">
        <f>SUM(D7+D44)</f>
        <v>1120151.5</v>
      </c>
      <c r="E54" s="47">
        <f>SUM(E7+E44)</f>
        <v>500792.6</v>
      </c>
      <c r="F54" s="63">
        <f t="shared" si="1"/>
        <v>44.70757750179328</v>
      </c>
      <c r="G54" s="63">
        <f t="shared" si="0"/>
        <v>-544186.1000000002</v>
      </c>
      <c r="H54" s="63"/>
      <c r="I54" s="49">
        <f>SUM(E54/C54*100)</f>
        <v>118.90052145819303</v>
      </c>
      <c r="J54" s="50" t="e">
        <f>SUM(E54-#REF!)</f>
        <v>#REF!</v>
      </c>
      <c r="K54" s="51">
        <f t="shared" si="4"/>
        <v>79606.38999999996</v>
      </c>
    </row>
    <row r="55" spans="2:8" ht="11.25">
      <c r="B55" s="69"/>
      <c r="C55" s="69"/>
      <c r="D55" s="69"/>
      <c r="E55" s="69"/>
      <c r="F55" s="70"/>
      <c r="G55" s="70"/>
      <c r="H55" s="70"/>
    </row>
  </sheetData>
  <sheetProtection/>
  <mergeCells count="1">
    <mergeCell ref="A2:L2"/>
  </mergeCells>
  <printOptions/>
  <pageMargins left="0.3937007874015748" right="0.3937007874015748" top="0.1968503937007874" bottom="0.3937007874015748" header="0.5118110236220472" footer="0.5118110236220472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C1:J61"/>
  <sheetViews>
    <sheetView tabSelected="1" view="pageBreakPreview" zoomScale="87" zoomScaleSheetLayoutView="87" zoomScalePageLayoutView="0" workbookViewId="0" topLeftCell="B1">
      <selection activeCell="C11" sqref="C11"/>
    </sheetView>
  </sheetViews>
  <sheetFormatPr defaultColWidth="9.00390625" defaultRowHeight="12.75"/>
  <cols>
    <col min="1" max="1" width="9.125" style="2" customWidth="1"/>
    <col min="2" max="2" width="1.00390625" style="2" customWidth="1"/>
    <col min="3" max="3" width="51.25390625" style="2" customWidth="1"/>
    <col min="4" max="5" width="8.00390625" style="2" customWidth="1"/>
    <col min="6" max="6" width="16.00390625" style="2" customWidth="1"/>
    <col min="7" max="9" width="16.75390625" style="2" customWidth="1"/>
    <col min="10" max="10" width="14.625" style="2" customWidth="1"/>
    <col min="11" max="16384" width="9.125" style="2" customWidth="1"/>
  </cols>
  <sheetData>
    <row r="1" spans="3:6" ht="4.5" customHeight="1">
      <c r="C1" s="74"/>
      <c r="D1" s="74"/>
      <c r="E1" s="74"/>
      <c r="F1" s="74"/>
    </row>
    <row r="2" spans="3:6" ht="15" hidden="1">
      <c r="C2" s="1"/>
      <c r="D2" s="1"/>
      <c r="E2" s="1"/>
      <c r="F2" s="3" t="s">
        <v>0</v>
      </c>
    </row>
    <row r="3" spans="3:6" ht="15" hidden="1">
      <c r="C3" s="1"/>
      <c r="D3" s="1"/>
      <c r="E3" s="1"/>
      <c r="F3" s="3" t="s">
        <v>1</v>
      </c>
    </row>
    <row r="4" spans="3:6" ht="15" hidden="1">
      <c r="C4" s="1"/>
      <c r="D4" s="1"/>
      <c r="E4" s="1"/>
      <c r="F4" s="3" t="s">
        <v>2</v>
      </c>
    </row>
    <row r="5" spans="3:6" ht="15" hidden="1">
      <c r="C5" s="1"/>
      <c r="D5" s="1"/>
      <c r="E5" s="1"/>
      <c r="F5" s="3" t="s">
        <v>3</v>
      </c>
    </row>
    <row r="6" spans="3:5" ht="16.5" customHeight="1">
      <c r="C6" s="1"/>
      <c r="D6" s="3"/>
      <c r="E6" s="1"/>
    </row>
    <row r="7" spans="3:6" ht="12">
      <c r="C7" s="1"/>
      <c r="D7" s="1"/>
      <c r="E7" s="1"/>
      <c r="F7" s="1"/>
    </row>
    <row r="8" spans="3:10" ht="15.75">
      <c r="C8" s="75" t="s">
        <v>132</v>
      </c>
      <c r="D8" s="75"/>
      <c r="E8" s="75"/>
      <c r="F8" s="75"/>
      <c r="G8" s="75"/>
      <c r="H8" s="75"/>
      <c r="I8" s="75"/>
      <c r="J8" s="75"/>
    </row>
    <row r="9" spans="3:6" ht="15">
      <c r="C9" s="76"/>
      <c r="D9" s="77"/>
      <c r="E9" s="77"/>
      <c r="F9" s="77"/>
    </row>
    <row r="10" spans="3:9" ht="15">
      <c r="C10" s="78" t="s">
        <v>4</v>
      </c>
      <c r="D10" s="79"/>
      <c r="E10" s="79"/>
      <c r="F10" s="80"/>
      <c r="I10" s="4" t="s">
        <v>5</v>
      </c>
    </row>
    <row r="11" spans="3:10" ht="60" customHeight="1">
      <c r="C11" s="5" t="s">
        <v>6</v>
      </c>
      <c r="D11" s="6" t="s">
        <v>7</v>
      </c>
      <c r="E11" s="5" t="s">
        <v>64</v>
      </c>
      <c r="F11" s="5" t="s">
        <v>68</v>
      </c>
      <c r="G11" s="71" t="s">
        <v>133</v>
      </c>
      <c r="H11" s="71" t="s">
        <v>134</v>
      </c>
      <c r="I11" s="71" t="s">
        <v>8</v>
      </c>
      <c r="J11" s="7" t="s">
        <v>69</v>
      </c>
    </row>
    <row r="12" spans="3:10" ht="15">
      <c r="C12" s="25">
        <v>1</v>
      </c>
      <c r="D12" s="26">
        <v>2</v>
      </c>
      <c r="E12" s="26">
        <v>3</v>
      </c>
      <c r="F12" s="25">
        <v>4</v>
      </c>
      <c r="G12" s="27">
        <v>5</v>
      </c>
      <c r="H12" s="27"/>
      <c r="I12" s="27">
        <v>6</v>
      </c>
      <c r="J12" s="28"/>
    </row>
    <row r="13" spans="3:10" ht="15.75">
      <c r="C13" s="8" t="s">
        <v>9</v>
      </c>
      <c r="D13" s="9" t="s">
        <v>10</v>
      </c>
      <c r="E13" s="9" t="s">
        <v>11</v>
      </c>
      <c r="F13" s="10">
        <f>F14+F15+F16+F18+F21+F17+F20+F19</f>
        <v>124961.2</v>
      </c>
      <c r="G13" s="10">
        <f>G14+G15+G16+G18+G21+G17+G20+G19</f>
        <v>50479.299999999996</v>
      </c>
      <c r="H13" s="10">
        <f>H14+H15+H16+H18+H21+H17+H20</f>
        <v>43344.49999999999</v>
      </c>
      <c r="I13" s="10">
        <f>G13/F13*100</f>
        <v>40.395978911854236</v>
      </c>
      <c r="J13" s="29">
        <f>G13/H13*100</f>
        <v>116.4606812859763</v>
      </c>
    </row>
    <row r="14" spans="3:10" ht="51" customHeight="1">
      <c r="C14" s="11" t="s">
        <v>12</v>
      </c>
      <c r="D14" s="12" t="s">
        <v>10</v>
      </c>
      <c r="E14" s="12" t="s">
        <v>13</v>
      </c>
      <c r="F14" s="13">
        <v>7364.9</v>
      </c>
      <c r="G14" s="13">
        <v>4339.8</v>
      </c>
      <c r="H14" s="13">
        <v>3059.1</v>
      </c>
      <c r="I14" s="14">
        <f aca="true" t="shared" si="0" ref="I14:I50">G14/F14*100</f>
        <v>58.92544365843393</v>
      </c>
      <c r="J14" s="30">
        <f aca="true" t="shared" si="1" ref="J14:J57">G14/H14*100</f>
        <v>141.8652544866137</v>
      </c>
    </row>
    <row r="15" spans="3:10" ht="50.25" customHeight="1">
      <c r="C15" s="15" t="s">
        <v>14</v>
      </c>
      <c r="D15" s="12" t="s">
        <v>10</v>
      </c>
      <c r="E15" s="12" t="s">
        <v>15</v>
      </c>
      <c r="F15" s="13">
        <v>2349.7</v>
      </c>
      <c r="G15" s="13">
        <v>876.3</v>
      </c>
      <c r="H15" s="13">
        <v>669</v>
      </c>
      <c r="I15" s="14">
        <f t="shared" si="0"/>
        <v>37.294122653955824</v>
      </c>
      <c r="J15" s="30">
        <f t="shared" si="1"/>
        <v>130.98654708520178</v>
      </c>
    </row>
    <row r="16" spans="3:10" ht="63" customHeight="1">
      <c r="C16" s="15" t="s">
        <v>16</v>
      </c>
      <c r="D16" s="12" t="s">
        <v>10</v>
      </c>
      <c r="E16" s="12" t="s">
        <v>17</v>
      </c>
      <c r="F16" s="13">
        <v>66387.9</v>
      </c>
      <c r="G16" s="13">
        <v>30730.7</v>
      </c>
      <c r="H16" s="13">
        <v>27081.6</v>
      </c>
      <c r="I16" s="14">
        <f t="shared" si="0"/>
        <v>46.289610004232706</v>
      </c>
      <c r="J16" s="30">
        <f t="shared" si="1"/>
        <v>113.47446236559139</v>
      </c>
    </row>
    <row r="17" spans="3:10" ht="18" customHeight="1">
      <c r="C17" s="16" t="s">
        <v>18</v>
      </c>
      <c r="D17" s="12" t="s">
        <v>10</v>
      </c>
      <c r="E17" s="12" t="s">
        <v>19</v>
      </c>
      <c r="F17" s="13">
        <v>29.1</v>
      </c>
      <c r="G17" s="13">
        <v>29.1</v>
      </c>
      <c r="H17" s="13">
        <v>2.1</v>
      </c>
      <c r="I17" s="14">
        <f>G17/F17*100</f>
        <v>100</v>
      </c>
      <c r="J17" s="30" t="s">
        <v>135</v>
      </c>
    </row>
    <row r="18" spans="3:10" ht="48.75" customHeight="1">
      <c r="C18" s="15" t="s">
        <v>20</v>
      </c>
      <c r="D18" s="12" t="s">
        <v>10</v>
      </c>
      <c r="E18" s="12" t="s">
        <v>21</v>
      </c>
      <c r="F18" s="13">
        <v>8611.9</v>
      </c>
      <c r="G18" s="13">
        <v>3408.1</v>
      </c>
      <c r="H18" s="13">
        <v>2906.5</v>
      </c>
      <c r="I18" s="14">
        <f>G18/F18*100</f>
        <v>39.57430996644178</v>
      </c>
      <c r="J18" s="30">
        <f>G18/H18*100</f>
        <v>117.25787029072767</v>
      </c>
    </row>
    <row r="19" spans="3:10" ht="18.75" customHeight="1">
      <c r="C19" s="15" t="s">
        <v>67</v>
      </c>
      <c r="D19" s="12" t="s">
        <v>10</v>
      </c>
      <c r="E19" s="12" t="s">
        <v>36</v>
      </c>
      <c r="F19" s="13">
        <v>583.2</v>
      </c>
      <c r="G19" s="13">
        <v>350</v>
      </c>
      <c r="H19" s="13">
        <v>0</v>
      </c>
      <c r="I19" s="14">
        <f>G19/F19*100</f>
        <v>60.013717421124824</v>
      </c>
      <c r="J19" s="30" t="s">
        <v>63</v>
      </c>
    </row>
    <row r="20" spans="3:10" ht="19.5" customHeight="1">
      <c r="C20" s="15" t="s">
        <v>59</v>
      </c>
      <c r="D20" s="12" t="s">
        <v>10</v>
      </c>
      <c r="E20" s="12" t="s">
        <v>58</v>
      </c>
      <c r="F20" s="13">
        <v>15944.6</v>
      </c>
      <c r="G20" s="13">
        <v>0</v>
      </c>
      <c r="H20" s="13">
        <v>0</v>
      </c>
      <c r="I20" s="14">
        <f>G20/F20*100</f>
        <v>0</v>
      </c>
      <c r="J20" s="30" t="s">
        <v>63</v>
      </c>
    </row>
    <row r="21" spans="3:10" ht="18.75" customHeight="1">
      <c r="C21" s="16" t="s">
        <v>22</v>
      </c>
      <c r="D21" s="12" t="s">
        <v>10</v>
      </c>
      <c r="E21" s="12">
        <v>13</v>
      </c>
      <c r="F21" s="13">
        <v>23689.9</v>
      </c>
      <c r="G21" s="13">
        <v>10745.3</v>
      </c>
      <c r="H21" s="13">
        <v>9626.2</v>
      </c>
      <c r="I21" s="14">
        <f>G21/F21*100</f>
        <v>45.358148409237685</v>
      </c>
      <c r="J21" s="30">
        <f>G21/H21*100</f>
        <v>111.62556356610082</v>
      </c>
    </row>
    <row r="22" spans="3:10" ht="18.75" customHeight="1">
      <c r="C22" s="8" t="s">
        <v>65</v>
      </c>
      <c r="D22" s="12" t="s">
        <v>13</v>
      </c>
      <c r="E22" s="12" t="s">
        <v>11</v>
      </c>
      <c r="F22" s="31">
        <f>F23</f>
        <v>1157.8</v>
      </c>
      <c r="G22" s="31">
        <f>G23</f>
        <v>451.9</v>
      </c>
      <c r="H22" s="31">
        <f>H23</f>
        <v>395.8</v>
      </c>
      <c r="I22" s="10">
        <f t="shared" si="0"/>
        <v>39.03092071169459</v>
      </c>
      <c r="J22" s="29">
        <f t="shared" si="1"/>
        <v>114.17382516422434</v>
      </c>
    </row>
    <row r="23" spans="3:10" ht="18.75" customHeight="1">
      <c r="C23" s="16" t="s">
        <v>66</v>
      </c>
      <c r="D23" s="12" t="s">
        <v>13</v>
      </c>
      <c r="E23" s="12" t="s">
        <v>15</v>
      </c>
      <c r="F23" s="13">
        <v>1157.8</v>
      </c>
      <c r="G23" s="13">
        <v>451.9</v>
      </c>
      <c r="H23" s="13">
        <v>395.8</v>
      </c>
      <c r="I23" s="14">
        <f t="shared" si="0"/>
        <v>39.03092071169459</v>
      </c>
      <c r="J23" s="30">
        <f t="shared" si="1"/>
        <v>114.17382516422434</v>
      </c>
    </row>
    <row r="24" spans="3:10" ht="31.5">
      <c r="C24" s="17" t="s">
        <v>23</v>
      </c>
      <c r="D24" s="9" t="s">
        <v>15</v>
      </c>
      <c r="E24" s="9" t="s">
        <v>11</v>
      </c>
      <c r="F24" s="10">
        <f>F25+F27+F26</f>
        <v>2457</v>
      </c>
      <c r="G24" s="10">
        <f>G25+G27+G26</f>
        <v>862.0999999999999</v>
      </c>
      <c r="H24" s="10">
        <f>H25+H27+H26</f>
        <v>647.9000000000001</v>
      </c>
      <c r="I24" s="10">
        <f t="shared" si="0"/>
        <v>35.087505087505086</v>
      </c>
      <c r="J24" s="29">
        <f t="shared" si="1"/>
        <v>133.06065750887478</v>
      </c>
    </row>
    <row r="25" spans="3:10" ht="16.5" customHeight="1">
      <c r="C25" s="15" t="s">
        <v>60</v>
      </c>
      <c r="D25" s="12" t="s">
        <v>15</v>
      </c>
      <c r="E25" s="12" t="s">
        <v>24</v>
      </c>
      <c r="F25" s="13">
        <v>157.4</v>
      </c>
      <c r="G25" s="13">
        <v>89.2</v>
      </c>
      <c r="H25" s="13">
        <v>78.7</v>
      </c>
      <c r="I25" s="14">
        <f t="shared" si="0"/>
        <v>56.670902160101654</v>
      </c>
      <c r="J25" s="30">
        <f t="shared" si="1"/>
        <v>113.34180432020331</v>
      </c>
    </row>
    <row r="26" spans="3:10" ht="51" customHeight="1">
      <c r="C26" s="15" t="s">
        <v>61</v>
      </c>
      <c r="D26" s="12" t="s">
        <v>15</v>
      </c>
      <c r="E26" s="12" t="s">
        <v>53</v>
      </c>
      <c r="F26" s="13">
        <v>1447.8</v>
      </c>
      <c r="G26" s="13">
        <v>635.3</v>
      </c>
      <c r="H26" s="13">
        <v>430.8</v>
      </c>
      <c r="I26" s="14">
        <f>G26/F26*100</f>
        <v>43.880370216880785</v>
      </c>
      <c r="J26" s="30">
        <f>G26/H26*100</f>
        <v>147.46982358402968</v>
      </c>
    </row>
    <row r="27" spans="3:10" ht="37.5" customHeight="1">
      <c r="C27" s="15" t="s">
        <v>25</v>
      </c>
      <c r="D27" s="12" t="s">
        <v>15</v>
      </c>
      <c r="E27" s="12">
        <v>14</v>
      </c>
      <c r="F27" s="13">
        <v>851.8</v>
      </c>
      <c r="G27" s="13">
        <v>137.6</v>
      </c>
      <c r="H27" s="13">
        <v>138.4</v>
      </c>
      <c r="I27" s="14">
        <f>G27/F27*100</f>
        <v>16.154026766846677</v>
      </c>
      <c r="J27" s="30">
        <f>G27/H27*100</f>
        <v>99.42196531791907</v>
      </c>
    </row>
    <row r="28" spans="3:10" ht="15.75">
      <c r="C28" s="8" t="s">
        <v>26</v>
      </c>
      <c r="D28" s="9" t="s">
        <v>17</v>
      </c>
      <c r="E28" s="9" t="s">
        <v>11</v>
      </c>
      <c r="F28" s="10">
        <f>F31+F32+F30+F29</f>
        <v>41398.5</v>
      </c>
      <c r="G28" s="10">
        <f>G31+G32+G30+G29</f>
        <v>11412.3</v>
      </c>
      <c r="H28" s="10">
        <f>H31+H32+H30+H29</f>
        <v>9100.7</v>
      </c>
      <c r="I28" s="10">
        <f t="shared" si="0"/>
        <v>27.566940831189534</v>
      </c>
      <c r="J28" s="29">
        <f t="shared" si="1"/>
        <v>125.40024393727953</v>
      </c>
    </row>
    <row r="29" spans="3:10" ht="15.75">
      <c r="C29" s="16" t="s">
        <v>70</v>
      </c>
      <c r="D29" s="12" t="s">
        <v>17</v>
      </c>
      <c r="E29" s="12" t="s">
        <v>10</v>
      </c>
      <c r="F29" s="14">
        <v>500</v>
      </c>
      <c r="G29" s="14">
        <v>168.3</v>
      </c>
      <c r="H29" s="14">
        <v>0</v>
      </c>
      <c r="I29" s="14">
        <f>G29/F29*100</f>
        <v>33.660000000000004</v>
      </c>
      <c r="J29" s="30" t="s">
        <v>63</v>
      </c>
    </row>
    <row r="30" spans="3:10" ht="15.75">
      <c r="C30" s="16" t="s">
        <v>57</v>
      </c>
      <c r="D30" s="12" t="s">
        <v>17</v>
      </c>
      <c r="E30" s="12" t="s">
        <v>43</v>
      </c>
      <c r="F30" s="14">
        <v>2723.6</v>
      </c>
      <c r="G30" s="14">
        <v>1070.8</v>
      </c>
      <c r="H30" s="14">
        <v>1288.5</v>
      </c>
      <c r="I30" s="14">
        <f>G30/F30*100</f>
        <v>39.31561169040975</v>
      </c>
      <c r="J30" s="30">
        <f>G30/H30*100</f>
        <v>83.10438494373302</v>
      </c>
    </row>
    <row r="31" spans="3:10" ht="18.75">
      <c r="C31" s="16" t="s">
        <v>27</v>
      </c>
      <c r="D31" s="12" t="s">
        <v>17</v>
      </c>
      <c r="E31" s="12" t="s">
        <v>24</v>
      </c>
      <c r="F31" s="13">
        <v>33929.6</v>
      </c>
      <c r="G31" s="72">
        <v>10155.2</v>
      </c>
      <c r="H31" s="13">
        <v>7656.2</v>
      </c>
      <c r="I31" s="14">
        <f>G31/F31*100</f>
        <v>29.930208431575974</v>
      </c>
      <c r="J31" s="30">
        <f>G31/H31*100</f>
        <v>132.64021316057574</v>
      </c>
    </row>
    <row r="32" spans="3:10" ht="18.75" customHeight="1">
      <c r="C32" s="16" t="s">
        <v>28</v>
      </c>
      <c r="D32" s="12" t="s">
        <v>17</v>
      </c>
      <c r="E32" s="12">
        <v>12</v>
      </c>
      <c r="F32" s="13">
        <v>4245.3</v>
      </c>
      <c r="G32" s="13">
        <v>18</v>
      </c>
      <c r="H32" s="13">
        <v>156</v>
      </c>
      <c r="I32" s="14">
        <f>G32/F32*100</f>
        <v>0.42399830400678395</v>
      </c>
      <c r="J32" s="30">
        <f>G32/H32*100</f>
        <v>11.538461538461538</v>
      </c>
    </row>
    <row r="33" spans="3:10" ht="17.25" customHeight="1">
      <c r="C33" s="8" t="s">
        <v>29</v>
      </c>
      <c r="D33" s="9" t="s">
        <v>19</v>
      </c>
      <c r="E33" s="9" t="s">
        <v>11</v>
      </c>
      <c r="F33" s="10">
        <f>F34+F35+F36</f>
        <v>102936.2</v>
      </c>
      <c r="G33" s="10">
        <f>G34+G35+G36</f>
        <v>23250.1</v>
      </c>
      <c r="H33" s="10">
        <f>H34+H35+H36</f>
        <v>11774.800000000001</v>
      </c>
      <c r="I33" s="10">
        <f>G33/F33*100</f>
        <v>22.586903344013088</v>
      </c>
      <c r="J33" s="29">
        <f t="shared" si="1"/>
        <v>197.45643238101707</v>
      </c>
    </row>
    <row r="34" spans="3:10" ht="18" customHeight="1">
      <c r="C34" s="16" t="s">
        <v>30</v>
      </c>
      <c r="D34" s="12" t="s">
        <v>19</v>
      </c>
      <c r="E34" s="12" t="s">
        <v>10</v>
      </c>
      <c r="F34" s="13">
        <v>1385</v>
      </c>
      <c r="G34" s="13">
        <v>540</v>
      </c>
      <c r="H34" s="13">
        <v>504.4</v>
      </c>
      <c r="I34" s="14">
        <f t="shared" si="0"/>
        <v>38.98916967509025</v>
      </c>
      <c r="J34" s="30">
        <f t="shared" si="1"/>
        <v>107.0578905630452</v>
      </c>
    </row>
    <row r="35" spans="3:10" ht="18" customHeight="1">
      <c r="C35" s="16" t="s">
        <v>31</v>
      </c>
      <c r="D35" s="12" t="s">
        <v>19</v>
      </c>
      <c r="E35" s="12" t="s">
        <v>13</v>
      </c>
      <c r="F35" s="13">
        <v>42444.7</v>
      </c>
      <c r="G35" s="13">
        <v>8373.5</v>
      </c>
      <c r="H35" s="13">
        <v>425.7</v>
      </c>
      <c r="I35" s="14">
        <f t="shared" si="0"/>
        <v>19.72802257996876</v>
      </c>
      <c r="J35" s="30" t="s">
        <v>136</v>
      </c>
    </row>
    <row r="36" spans="3:10" ht="17.25" customHeight="1">
      <c r="C36" s="16" t="s">
        <v>32</v>
      </c>
      <c r="D36" s="12" t="s">
        <v>19</v>
      </c>
      <c r="E36" s="12" t="s">
        <v>15</v>
      </c>
      <c r="F36" s="13">
        <v>59106.5</v>
      </c>
      <c r="G36" s="13">
        <v>14336.6</v>
      </c>
      <c r="H36" s="13">
        <v>10844.7</v>
      </c>
      <c r="I36" s="14">
        <f t="shared" si="0"/>
        <v>24.255538730934838</v>
      </c>
      <c r="J36" s="30">
        <f t="shared" si="1"/>
        <v>132.19913874980404</v>
      </c>
    </row>
    <row r="37" spans="3:10" ht="15.75">
      <c r="C37" s="17" t="s">
        <v>33</v>
      </c>
      <c r="D37" s="9" t="s">
        <v>21</v>
      </c>
      <c r="E37" s="9" t="s">
        <v>11</v>
      </c>
      <c r="F37" s="10">
        <f>F38</f>
        <v>610.3</v>
      </c>
      <c r="G37" s="18">
        <f>G38</f>
        <v>170.1</v>
      </c>
      <c r="H37" s="18">
        <f>H38</f>
        <v>100.3</v>
      </c>
      <c r="I37" s="10">
        <f t="shared" si="0"/>
        <v>27.87153858757988</v>
      </c>
      <c r="J37" s="29">
        <f t="shared" si="1"/>
        <v>169.59122632103688</v>
      </c>
    </row>
    <row r="38" spans="3:10" ht="16.5" customHeight="1">
      <c r="C38" s="15" t="s">
        <v>34</v>
      </c>
      <c r="D38" s="12" t="s">
        <v>21</v>
      </c>
      <c r="E38" s="12" t="s">
        <v>19</v>
      </c>
      <c r="F38" s="13">
        <v>610.3</v>
      </c>
      <c r="G38" s="13">
        <v>170.1</v>
      </c>
      <c r="H38" s="13">
        <v>100.3</v>
      </c>
      <c r="I38" s="14">
        <f t="shared" si="0"/>
        <v>27.87153858757988</v>
      </c>
      <c r="J38" s="30">
        <f t="shared" si="1"/>
        <v>169.59122632103688</v>
      </c>
    </row>
    <row r="39" spans="3:10" ht="16.5" customHeight="1">
      <c r="C39" s="8" t="s">
        <v>35</v>
      </c>
      <c r="D39" s="9" t="s">
        <v>36</v>
      </c>
      <c r="E39" s="9" t="s">
        <v>11</v>
      </c>
      <c r="F39" s="10">
        <f>F40+F41+F42+F43+F44</f>
        <v>702567.8999999999</v>
      </c>
      <c r="G39" s="19">
        <f>SUM(G40:G44)</f>
        <v>291045.1</v>
      </c>
      <c r="H39" s="19">
        <f>SUM(H40:H44)</f>
        <v>271806.89999999997</v>
      </c>
      <c r="I39" s="10">
        <f t="shared" si="0"/>
        <v>41.425903460718885</v>
      </c>
      <c r="J39" s="29">
        <f t="shared" si="1"/>
        <v>107.07789243025103</v>
      </c>
    </row>
    <row r="40" spans="3:10" ht="18.75" customHeight="1">
      <c r="C40" s="16" t="s">
        <v>37</v>
      </c>
      <c r="D40" s="12" t="s">
        <v>36</v>
      </c>
      <c r="E40" s="12" t="s">
        <v>10</v>
      </c>
      <c r="F40" s="13">
        <v>182443.4</v>
      </c>
      <c r="G40" s="13">
        <v>68518</v>
      </c>
      <c r="H40" s="13">
        <v>60393.2</v>
      </c>
      <c r="I40" s="14">
        <f t="shared" si="0"/>
        <v>37.555757018341026</v>
      </c>
      <c r="J40" s="30">
        <f t="shared" si="1"/>
        <v>113.45317022446235</v>
      </c>
    </row>
    <row r="41" spans="3:10" ht="16.5" customHeight="1">
      <c r="C41" s="16" t="s">
        <v>38</v>
      </c>
      <c r="D41" s="12" t="s">
        <v>36</v>
      </c>
      <c r="E41" s="12" t="s">
        <v>13</v>
      </c>
      <c r="F41" s="13">
        <v>431645.3</v>
      </c>
      <c r="G41" s="13">
        <v>177713.9</v>
      </c>
      <c r="H41" s="13">
        <v>157042.6</v>
      </c>
      <c r="I41" s="14">
        <f t="shared" si="0"/>
        <v>41.17128114217854</v>
      </c>
      <c r="J41" s="30">
        <f t="shared" si="1"/>
        <v>113.16286154202744</v>
      </c>
    </row>
    <row r="42" spans="3:10" ht="18" customHeight="1">
      <c r="C42" s="11" t="s">
        <v>39</v>
      </c>
      <c r="D42" s="12" t="s">
        <v>36</v>
      </c>
      <c r="E42" s="12" t="s">
        <v>15</v>
      </c>
      <c r="F42" s="13">
        <v>34647</v>
      </c>
      <c r="G42" s="13">
        <v>15558.5</v>
      </c>
      <c r="H42" s="13">
        <v>13377.9</v>
      </c>
      <c r="I42" s="14">
        <f t="shared" si="0"/>
        <v>44.905763846797704</v>
      </c>
      <c r="J42" s="30">
        <f t="shared" si="1"/>
        <v>116.30001719253396</v>
      </c>
    </row>
    <row r="43" spans="3:10" ht="15.75" customHeight="1">
      <c r="C43" s="16" t="s">
        <v>40</v>
      </c>
      <c r="D43" s="12" t="s">
        <v>36</v>
      </c>
      <c r="E43" s="12" t="s">
        <v>36</v>
      </c>
      <c r="F43" s="13">
        <v>5902.2</v>
      </c>
      <c r="G43" s="13">
        <v>3949.9</v>
      </c>
      <c r="H43" s="13">
        <v>3581.6</v>
      </c>
      <c r="I43" s="14">
        <f t="shared" si="0"/>
        <v>66.92250347328115</v>
      </c>
      <c r="J43" s="30">
        <f t="shared" si="1"/>
        <v>110.28311369220461</v>
      </c>
    </row>
    <row r="44" spans="3:10" ht="18.75">
      <c r="C44" s="16" t="s">
        <v>41</v>
      </c>
      <c r="D44" s="12" t="s">
        <v>36</v>
      </c>
      <c r="E44" s="12" t="s">
        <v>24</v>
      </c>
      <c r="F44" s="13">
        <v>47930</v>
      </c>
      <c r="G44" s="13">
        <v>25304.8</v>
      </c>
      <c r="H44" s="13">
        <v>37411.6</v>
      </c>
      <c r="I44" s="14">
        <f t="shared" si="0"/>
        <v>52.79532651783852</v>
      </c>
      <c r="J44" s="30">
        <f t="shared" si="1"/>
        <v>67.63891413358424</v>
      </c>
    </row>
    <row r="45" spans="3:10" ht="15.75">
      <c r="C45" s="8" t="s">
        <v>42</v>
      </c>
      <c r="D45" s="9" t="s">
        <v>43</v>
      </c>
      <c r="E45" s="9" t="s">
        <v>11</v>
      </c>
      <c r="F45" s="10">
        <f>F46+F47</f>
        <v>119449.29999999999</v>
      </c>
      <c r="G45" s="10">
        <f>G46+G47</f>
        <v>31409.8</v>
      </c>
      <c r="H45" s="10">
        <f>H46+H47</f>
        <v>26652.1</v>
      </c>
      <c r="I45" s="10">
        <f t="shared" si="0"/>
        <v>26.295507801217756</v>
      </c>
      <c r="J45" s="29">
        <f t="shared" si="1"/>
        <v>117.85112617767454</v>
      </c>
    </row>
    <row r="46" spans="3:10" ht="18.75">
      <c r="C46" s="16" t="s">
        <v>44</v>
      </c>
      <c r="D46" s="12" t="s">
        <v>43</v>
      </c>
      <c r="E46" s="12" t="s">
        <v>10</v>
      </c>
      <c r="F46" s="13">
        <v>115230.9</v>
      </c>
      <c r="G46" s="13">
        <v>29158.6</v>
      </c>
      <c r="H46" s="13">
        <v>24659</v>
      </c>
      <c r="I46" s="14">
        <f t="shared" si="0"/>
        <v>25.304497317993697</v>
      </c>
      <c r="J46" s="30">
        <f t="shared" si="1"/>
        <v>118.24729307757815</v>
      </c>
    </row>
    <row r="47" spans="3:10" ht="15.75" customHeight="1">
      <c r="C47" s="16" t="s">
        <v>45</v>
      </c>
      <c r="D47" s="12" t="s">
        <v>43</v>
      </c>
      <c r="E47" s="12" t="s">
        <v>17</v>
      </c>
      <c r="F47" s="13">
        <v>4218.4</v>
      </c>
      <c r="G47" s="13">
        <v>2251.2</v>
      </c>
      <c r="H47" s="13">
        <v>1993.1</v>
      </c>
      <c r="I47" s="14">
        <f t="shared" si="0"/>
        <v>53.366205196282955</v>
      </c>
      <c r="J47" s="30">
        <f t="shared" si="1"/>
        <v>112.94967638352315</v>
      </c>
    </row>
    <row r="48" spans="3:10" ht="15.75">
      <c r="C48" s="8" t="s">
        <v>46</v>
      </c>
      <c r="D48" s="9" t="s">
        <v>24</v>
      </c>
      <c r="E48" s="9" t="s">
        <v>11</v>
      </c>
      <c r="F48" s="10">
        <f>+F50+F49</f>
        <v>989.5</v>
      </c>
      <c r="G48" s="10">
        <f>+G50+G49</f>
        <v>341</v>
      </c>
      <c r="H48" s="10">
        <f>+H50+H49</f>
        <v>214.39999999999998</v>
      </c>
      <c r="I48" s="10">
        <f t="shared" si="0"/>
        <v>34.46184941889843</v>
      </c>
      <c r="J48" s="29">
        <f t="shared" si="1"/>
        <v>159.0485074626866</v>
      </c>
    </row>
    <row r="49" spans="3:10" ht="18.75" customHeight="1">
      <c r="C49" s="16" t="s">
        <v>62</v>
      </c>
      <c r="D49" s="12" t="s">
        <v>24</v>
      </c>
      <c r="E49" s="12" t="s">
        <v>36</v>
      </c>
      <c r="F49" s="24">
        <v>551.5</v>
      </c>
      <c r="G49" s="24">
        <v>287</v>
      </c>
      <c r="H49" s="24">
        <v>130.6</v>
      </c>
      <c r="I49" s="14">
        <f t="shared" si="0"/>
        <v>52.039891205802356</v>
      </c>
      <c r="J49" s="30">
        <f t="shared" si="1"/>
        <v>219.75497702909647</v>
      </c>
    </row>
    <row r="50" spans="3:10" ht="18.75">
      <c r="C50" s="16" t="s">
        <v>47</v>
      </c>
      <c r="D50" s="12" t="s">
        <v>24</v>
      </c>
      <c r="E50" s="12" t="s">
        <v>24</v>
      </c>
      <c r="F50" s="13">
        <v>438</v>
      </c>
      <c r="G50" s="13">
        <v>54</v>
      </c>
      <c r="H50" s="13">
        <v>83.8</v>
      </c>
      <c r="I50" s="14">
        <f t="shared" si="0"/>
        <v>12.32876712328767</v>
      </c>
      <c r="J50" s="30">
        <f t="shared" si="1"/>
        <v>64.43914081145586</v>
      </c>
    </row>
    <row r="51" spans="3:10" ht="15.75">
      <c r="C51" s="8" t="s">
        <v>48</v>
      </c>
      <c r="D51" s="9">
        <v>10</v>
      </c>
      <c r="E51" s="9" t="s">
        <v>11</v>
      </c>
      <c r="F51" s="10">
        <f>F52+F53+F54+F55</f>
        <v>37020.9</v>
      </c>
      <c r="G51" s="10">
        <f>G52+G53+G54+G55</f>
        <v>21351.399999999998</v>
      </c>
      <c r="H51" s="10">
        <f>H52+H53+H54+H55</f>
        <v>25235.300000000003</v>
      </c>
      <c r="I51" s="10">
        <f>G51/F51*100</f>
        <v>57.673908521943005</v>
      </c>
      <c r="J51" s="29">
        <f t="shared" si="1"/>
        <v>84.60925766683968</v>
      </c>
    </row>
    <row r="52" spans="3:10" ht="16.5" customHeight="1">
      <c r="C52" s="16" t="s">
        <v>49</v>
      </c>
      <c r="D52" s="12">
        <v>10</v>
      </c>
      <c r="E52" s="12" t="s">
        <v>10</v>
      </c>
      <c r="F52" s="13">
        <v>4084.4</v>
      </c>
      <c r="G52" s="13">
        <v>1797.6</v>
      </c>
      <c r="H52" s="13">
        <v>1792.2</v>
      </c>
      <c r="I52" s="14">
        <f aca="true" t="shared" si="2" ref="I52:I59">G52/F52*100</f>
        <v>44.01136029771814</v>
      </c>
      <c r="J52" s="30">
        <f t="shared" si="1"/>
        <v>100.30130565785068</v>
      </c>
    </row>
    <row r="53" spans="3:10" ht="15.75" customHeight="1">
      <c r="C53" s="16" t="s">
        <v>50</v>
      </c>
      <c r="D53" s="12">
        <v>10</v>
      </c>
      <c r="E53" s="12" t="s">
        <v>15</v>
      </c>
      <c r="F53" s="13">
        <v>27380.2</v>
      </c>
      <c r="G53" s="13">
        <v>16845.7</v>
      </c>
      <c r="H53" s="13">
        <v>20399.4</v>
      </c>
      <c r="I53" s="14">
        <f t="shared" si="2"/>
        <v>61.52511669016296</v>
      </c>
      <c r="J53" s="30">
        <f t="shared" si="1"/>
        <v>82.5793895898899</v>
      </c>
    </row>
    <row r="54" spans="3:10" ht="15" customHeight="1">
      <c r="C54" s="16" t="s">
        <v>51</v>
      </c>
      <c r="D54" s="12">
        <v>10</v>
      </c>
      <c r="E54" s="12" t="s">
        <v>17</v>
      </c>
      <c r="F54" s="13">
        <v>5178.7</v>
      </c>
      <c r="G54" s="13">
        <v>2546.8</v>
      </c>
      <c r="H54" s="13">
        <v>2780</v>
      </c>
      <c r="I54" s="14">
        <f t="shared" si="2"/>
        <v>49.17836522679438</v>
      </c>
      <c r="J54" s="30">
        <f>G54/H54*100</f>
        <v>91.61151079136691</v>
      </c>
    </row>
    <row r="55" spans="3:10" ht="17.25" customHeight="1">
      <c r="C55" s="20" t="s">
        <v>52</v>
      </c>
      <c r="D55" s="12" t="s">
        <v>53</v>
      </c>
      <c r="E55" s="12" t="s">
        <v>21</v>
      </c>
      <c r="F55" s="13">
        <v>377.6</v>
      </c>
      <c r="G55" s="13">
        <v>161.3</v>
      </c>
      <c r="H55" s="13">
        <v>263.7</v>
      </c>
      <c r="I55" s="14">
        <f t="shared" si="2"/>
        <v>42.71716101694915</v>
      </c>
      <c r="J55" s="30">
        <f t="shared" si="1"/>
        <v>61.16799393249905</v>
      </c>
    </row>
    <row r="56" spans="3:10" ht="15.75">
      <c r="C56" s="8" t="s">
        <v>54</v>
      </c>
      <c r="D56" s="9">
        <v>11</v>
      </c>
      <c r="E56" s="9" t="s">
        <v>11</v>
      </c>
      <c r="F56" s="10">
        <f>F57+F58</f>
        <v>29094.5</v>
      </c>
      <c r="G56" s="10">
        <f>G57+G58</f>
        <v>4538.1</v>
      </c>
      <c r="H56" s="10">
        <f>H57+H58</f>
        <v>4120</v>
      </c>
      <c r="I56" s="10">
        <f t="shared" si="2"/>
        <v>15.597793397377513</v>
      </c>
      <c r="J56" s="29">
        <f t="shared" si="1"/>
        <v>110.14805825242719</v>
      </c>
    </row>
    <row r="57" spans="3:10" ht="18.75">
      <c r="C57" s="16" t="s">
        <v>55</v>
      </c>
      <c r="D57" s="12">
        <v>11</v>
      </c>
      <c r="E57" s="12" t="s">
        <v>13</v>
      </c>
      <c r="F57" s="13">
        <v>25698.3</v>
      </c>
      <c r="G57" s="13">
        <v>4538.1</v>
      </c>
      <c r="H57" s="13">
        <v>4120</v>
      </c>
      <c r="I57" s="14">
        <f t="shared" si="2"/>
        <v>17.659144768330982</v>
      </c>
      <c r="J57" s="30">
        <f t="shared" si="1"/>
        <v>110.14805825242719</v>
      </c>
    </row>
    <row r="58" spans="3:10" ht="31.5">
      <c r="C58" s="16" t="s">
        <v>71</v>
      </c>
      <c r="D58" s="12" t="s">
        <v>58</v>
      </c>
      <c r="E58" s="12" t="s">
        <v>19</v>
      </c>
      <c r="F58" s="13">
        <v>3396.2</v>
      </c>
      <c r="G58" s="13">
        <v>0</v>
      </c>
      <c r="H58" s="13">
        <v>0</v>
      </c>
      <c r="I58" s="14">
        <f>G58/F58*100</f>
        <v>0</v>
      </c>
      <c r="J58" s="30" t="s">
        <v>63</v>
      </c>
    </row>
    <row r="59" spans="3:10" ht="18.75">
      <c r="C59" s="81" t="s">
        <v>56</v>
      </c>
      <c r="D59" s="82"/>
      <c r="E59" s="82"/>
      <c r="F59" s="21">
        <f>F13+F24+F28+F33+F37+F39+F45+F48+F51+F56+F22</f>
        <v>1162643.0999999999</v>
      </c>
      <c r="G59" s="21">
        <f>G13+G24+G28+G33+G37+G39+G45+G48+G51+G56+G22</f>
        <v>435311.2</v>
      </c>
      <c r="H59" s="21">
        <f>H13+H24+H28+H33+H37+H39+H45+H48+H51+H56+H22</f>
        <v>393392.69999999995</v>
      </c>
      <c r="I59" s="21">
        <f t="shared" si="2"/>
        <v>37.441515801366734</v>
      </c>
      <c r="J59" s="29">
        <f>G59/H59*100</f>
        <v>110.6556374838679</v>
      </c>
    </row>
    <row r="61" spans="5:6" ht="12">
      <c r="E61" s="22"/>
      <c r="F61" s="23"/>
    </row>
  </sheetData>
  <sheetProtection/>
  <mergeCells count="5">
    <mergeCell ref="C1:F1"/>
    <mergeCell ref="C8:J8"/>
    <mergeCell ref="C9:F9"/>
    <mergeCell ref="C10:F10"/>
    <mergeCell ref="C59:E59"/>
  </mergeCells>
  <printOptions/>
  <pageMargins left="0.7086614173228347" right="0.11811023622047245" top="0.1968503937007874" bottom="0.1968503937007874" header="0.31496062992125984" footer="0.31496062992125984"/>
  <pageSetup horizontalDpi="600" verticalDpi="600" orientation="portrait" paperSize="9" scale="60" r:id="rId1"/>
  <rowBreaks count="1" manualBreakCount="1">
    <brk id="59" min="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Никольского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Е.Н.Баданина</dc:creator>
  <cp:keywords/>
  <dc:description/>
  <cp:lastModifiedBy>user1407</cp:lastModifiedBy>
  <cp:lastPrinted>2022-01-19T05:17:34Z</cp:lastPrinted>
  <dcterms:created xsi:type="dcterms:W3CDTF">2020-04-16T14:18:19Z</dcterms:created>
  <dcterms:modified xsi:type="dcterms:W3CDTF">2022-07-12T07:46:24Z</dcterms:modified>
  <cp:category/>
  <cp:version/>
  <cp:contentType/>
  <cp:contentStatus/>
</cp:coreProperties>
</file>