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1"/>
  </bookViews>
  <sheets>
    <sheet name="доходы 2023 год" sheetId="1" r:id="rId1"/>
    <sheet name=" расходы 2023 год" sheetId="2" r:id="rId2"/>
  </sheets>
  <definedNames>
    <definedName name="_xlnm.Print_Area" localSheetId="1">' расходы 2023 год'!$C$1:$J$60</definedName>
    <definedName name="_xlnm.Print_Area" localSheetId="0">'доходы 2023 год'!$A$1:$I$54</definedName>
  </definedNames>
  <calcPr fullCalcOnLoad="1"/>
</workbook>
</file>

<file path=xl/sharedStrings.xml><?xml version="1.0" encoding="utf-8"?>
<sst xmlns="http://schemas.openxmlformats.org/spreadsheetml/2006/main" count="217" uniqueCount="139">
  <si>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</si>
  <si>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</si>
  <si>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</si>
  <si>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</si>
  <si>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</si>
  <si>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</si>
  <si>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</si>
  <si>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</si>
  <si>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</si>
  <si>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</si>
  <si>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</si>
  <si>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</si>
  <si>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</si>
  <si>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</si>
  <si>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</si>
  <si>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</si>
  <si>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</si>
  <si>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</si>
  <si>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</si>
  <si>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</si>
  <si>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</si>
  <si>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</si>
  <si>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</si>
  <si>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</si>
  <si>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</si>
  <si>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</si>
  <si>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</si>
  <si>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</si>
  <si>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</si>
  <si>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</si>
  <si>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</si>
  <si>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</si>
  <si>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</si>
  <si>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</si>
  <si>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</si>
  <si>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</si>
  <si>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</si>
  <si>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</si>
  <si>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</si>
  <si>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</si>
  <si>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</si>
  <si>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</si>
  <si>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</si>
  <si>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</si>
  <si>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</si>
  <si>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</si>
  <si>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</si>
  <si>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</si>
  <si>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</si>
  <si>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</si>
  <si>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</si>
  <si>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</si>
  <si>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</si>
  <si>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</si>
  <si>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</si>
  <si>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</si>
  <si>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</si>
  <si>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</si>
  <si>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</si>
  <si>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</si>
  <si>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</si>
  <si>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</si>
  <si>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</si>
  <si>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</si>
  <si>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Под-раздел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</si>
  <si>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</si>
  <si>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</si>
  <si>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</si>
  <si>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Общеэкономические вопросы</t>
  </si>
  <si>
    <t>Другие вопросы в области физической культуры и спорта</t>
  </si>
  <si>
    <t>Другие вопросы в области жилищно-коммунального хозяйства</t>
  </si>
  <si>
    <t>Утверждено на  2023 год</t>
  </si>
  <si>
    <t>Процент исполнения к уровню 2022 года</t>
  </si>
  <si>
    <t>5,5 раза</t>
  </si>
  <si>
    <t>Аналитические данные о расходах консолидированного бюджета Никольского муниципального района за 2023 год</t>
  </si>
  <si>
    <t>Фактически исполнено за 2023 год</t>
  </si>
  <si>
    <t>Фактически исполнено за 2022 год</t>
  </si>
  <si>
    <t>3,2 раза</t>
  </si>
  <si>
    <t>6,7 раза</t>
  </si>
  <si>
    <t>12,8 раза</t>
  </si>
  <si>
    <t>Аналитические данные о поступлении доходов в консолидированный бюджет Никольского муниципального района  по видам доходов за 2023 год.</t>
  </si>
  <si>
    <t>(тыс.рублей)</t>
  </si>
  <si>
    <t>Наименование показателя</t>
  </si>
  <si>
    <t>Исполнено  за 2022 год, тыс. руб.</t>
  </si>
  <si>
    <t>Утверждено на 2023 год, тыс. руб.</t>
  </si>
  <si>
    <t>Исполнено  за 2023 год, тыс. руб.</t>
  </si>
  <si>
    <t>Процент исполнения, %</t>
  </si>
  <si>
    <t>В сравнении 2011/2010</t>
  </si>
  <si>
    <t>2023 / 2022,%</t>
  </si>
  <si>
    <t>отклонение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</si>
  <si>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</si>
  <si>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</si>
  <si>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</si>
  <si>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</si>
  <si>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</si>
  <si>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Налог, взимаемый в связи с применением упрощенной системы налогообложения</t>
  </si>
  <si>
    <t>Патент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</si>
  <si>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</si>
  <si>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</si>
  <si>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</si>
  <si>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</si>
  <si>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</si>
  <si>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</si>
  <si>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</si>
  <si>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</si>
  <si>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</si>
  <si>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</si>
  <si>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уставный капитал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</si>
  <si>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</si>
  <si>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</si>
  <si>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</si>
  <si>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Плата по соглашениям об установление сервитута, заключенным органами местного самоуправления муниципальных районов</t>
  </si>
  <si>
    <t>Прочие поступления от использования имущества,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</si>
  <si>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</si>
  <si>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</si>
  <si>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</si>
  <si>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</si>
  <si>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</si>
  <si>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</si>
  <si>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иного имущества, находящегося в собственности мун. районов</t>
  </si>
  <si>
    <t>Доходы от реализации иного имущества, находящегося в собственности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</si>
  <si>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</si>
  <si>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</si>
  <si>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</si>
  <si>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Денежные средства полученные от реализации иного имущества обращенного в собственность муниципального района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</si>
  <si>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</si>
  <si>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</si>
  <si>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</si>
  <si>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</si>
  <si>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РФ</t>
  </si>
  <si>
    <t>Дотации</t>
  </si>
  <si>
    <t>Субсидии</t>
  </si>
  <si>
    <t>Субвенции</t>
  </si>
  <si>
    <t>Иные межбюджетные трасферты</t>
  </si>
  <si>
    <t>БЕЗВОЗМЕЗДНЫЕ ПОСТУПЛЕНИЯ от негосударственных организаций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</si>
  <si>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</si>
  <si>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</si>
  <si>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Перечисления для осуществленя возврата (зачета)</t>
  </si>
  <si>
    <t>ВСЕГО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</si>
</sst>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sz val="12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47" fillId="38" borderId="10" applyNumberFormat="0" applyFont="0" applyAlignment="0" applyProtection="0"/>
    <xf numFmtId="9" fontId="47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83" fontId="15" fillId="0" borderId="12" xfId="0" applyNumberFormat="1" applyFont="1" applyBorder="1" applyAlignment="1">
      <alignment horizontal="center" vertical="center"/>
    </xf>
    <xf numFmtId="183" fontId="12" fillId="0" borderId="12" xfId="0" applyNumberFormat="1" applyFont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0" fontId="23" fillId="0" borderId="0" xfId="102" applyAlignment="1">
      <alignment/>
      <protection/>
    </xf>
    <xf numFmtId="0" fontId="24" fillId="0" borderId="0" xfId="102" applyFont="1" applyAlignment="1">
      <alignment horizontal="center"/>
      <protection/>
    </xf>
    <xf numFmtId="0" fontId="25" fillId="0" borderId="0" xfId="102" applyFont="1" applyAlignment="1">
      <alignment horizontal="right"/>
      <protection/>
    </xf>
    <xf numFmtId="0" fontId="17" fillId="0" borderId="12" xfId="102" applyFont="1" applyBorder="1" applyAlignment="1">
      <alignment horizontal="center" vertical="center" wrapText="1"/>
      <protection/>
    </xf>
    <xf numFmtId="0" fontId="17" fillId="42" borderId="12" xfId="102" applyFont="1" applyFill="1" applyBorder="1" applyAlignment="1">
      <alignment horizontal="center" vertical="center" wrapText="1"/>
      <protection/>
    </xf>
    <xf numFmtId="0" fontId="26" fillId="0" borderId="12" xfId="102" applyFont="1" applyBorder="1" applyAlignment="1">
      <alignment horizontal="center" vertical="center" wrapText="1"/>
      <protection/>
    </xf>
    <xf numFmtId="0" fontId="26" fillId="0" borderId="0" xfId="102" applyFont="1" applyAlignment="1">
      <alignment horizontal="center" vertical="center" wrapText="1"/>
      <protection/>
    </xf>
    <xf numFmtId="0" fontId="17" fillId="0" borderId="12" xfId="102" applyFont="1" applyBorder="1" applyAlignment="1">
      <alignment wrapText="1"/>
      <protection/>
    </xf>
    <xf numFmtId="172" fontId="17" fillId="42" borderId="12" xfId="102" applyNumberFormat="1" applyFont="1" applyFill="1" applyBorder="1" applyAlignment="1">
      <alignment wrapText="1"/>
      <protection/>
    </xf>
    <xf numFmtId="172" fontId="17" fillId="0" borderId="12" xfId="102" applyNumberFormat="1" applyFont="1" applyBorder="1">
      <alignment/>
      <protection/>
    </xf>
    <xf numFmtId="183" fontId="17" fillId="0" borderId="12" xfId="102" applyNumberFormat="1" applyFont="1" applyBorder="1">
      <alignment/>
      <protection/>
    </xf>
    <xf numFmtId="172" fontId="14" fillId="0" borderId="12" xfId="102" applyNumberFormat="1" applyFont="1" applyBorder="1">
      <alignment/>
      <protection/>
    </xf>
    <xf numFmtId="0" fontId="23" fillId="0" borderId="0" xfId="102">
      <alignment/>
      <protection/>
    </xf>
    <xf numFmtId="0" fontId="14" fillId="42" borderId="12" xfId="102" applyFont="1" applyFill="1" applyBorder="1" applyAlignment="1">
      <alignment wrapText="1"/>
      <protection/>
    </xf>
    <xf numFmtId="172" fontId="14" fillId="42" borderId="12" xfId="102" applyNumberFormat="1" applyFont="1" applyFill="1" applyBorder="1" applyAlignment="1">
      <alignment wrapText="1"/>
      <protection/>
    </xf>
    <xf numFmtId="0" fontId="14" fillId="0" borderId="12" xfId="102" applyFont="1" applyBorder="1" applyAlignment="1">
      <alignment wrapText="1"/>
      <protection/>
    </xf>
    <xf numFmtId="172" fontId="12" fillId="42" borderId="12" xfId="102" applyNumberFormat="1" applyFont="1" applyFill="1" applyBorder="1" applyAlignment="1">
      <alignment horizontal="right"/>
      <protection/>
    </xf>
    <xf numFmtId="4" fontId="14" fillId="42" borderId="12" xfId="102" applyNumberFormat="1" applyFont="1" applyFill="1" applyBorder="1" applyAlignment="1">
      <alignment wrapText="1"/>
      <protection/>
    </xf>
    <xf numFmtId="4" fontId="17" fillId="42" borderId="12" xfId="102" applyNumberFormat="1" applyFont="1" applyFill="1" applyBorder="1" applyAlignment="1">
      <alignment wrapText="1"/>
      <protection/>
    </xf>
    <xf numFmtId="0" fontId="14" fillId="0" borderId="12" xfId="102" applyFont="1" applyBorder="1" applyAlignment="1">
      <alignment vertical="center" wrapText="1"/>
      <protection/>
    </xf>
    <xf numFmtId="0" fontId="14" fillId="0" borderId="12" xfId="102" applyFont="1" applyBorder="1" applyAlignment="1">
      <alignment vertical="top" wrapText="1"/>
      <protection/>
    </xf>
    <xf numFmtId="172" fontId="15" fillId="0" borderId="12" xfId="102" applyNumberFormat="1" applyFont="1" applyBorder="1">
      <alignment/>
      <protection/>
    </xf>
    <xf numFmtId="172" fontId="17" fillId="42" borderId="12" xfId="103" applyNumberFormat="1" applyFont="1" applyFill="1" applyBorder="1" applyAlignment="1" applyProtection="1">
      <alignment wrapText="1"/>
      <protection hidden="1"/>
    </xf>
    <xf numFmtId="172" fontId="17" fillId="42" borderId="12" xfId="102" applyNumberFormat="1" applyFont="1" applyFill="1" applyBorder="1">
      <alignment/>
      <protection/>
    </xf>
    <xf numFmtId="0" fontId="15" fillId="0" borderId="12" xfId="102" applyFont="1" applyBorder="1" applyAlignment="1">
      <alignment horizontal="left" wrapText="1"/>
      <protection/>
    </xf>
    <xf numFmtId="172" fontId="17" fillId="42" borderId="12" xfId="102" applyNumberFormat="1" applyFont="1" applyFill="1" applyBorder="1" applyAlignment="1">
      <alignment horizontal="right"/>
      <protection/>
    </xf>
    <xf numFmtId="172" fontId="15" fillId="42" borderId="12" xfId="102" applyNumberFormat="1" applyFont="1" applyFill="1" applyBorder="1" applyAlignment="1">
      <alignment horizontal="right"/>
      <protection/>
    </xf>
    <xf numFmtId="172" fontId="27" fillId="42" borderId="12" xfId="102" applyNumberFormat="1" applyFont="1" applyFill="1" applyBorder="1" applyAlignment="1">
      <alignment wrapText="1"/>
      <protection/>
    </xf>
    <xf numFmtId="0" fontId="28" fillId="42" borderId="12" xfId="102" applyFont="1" applyFill="1" applyBorder="1" applyAlignment="1">
      <alignment/>
      <protection/>
    </xf>
    <xf numFmtId="172" fontId="17" fillId="42" borderId="13" xfId="102" applyNumberFormat="1" applyFont="1" applyFill="1" applyBorder="1" applyAlignment="1">
      <alignment wrapText="1"/>
      <protection/>
    </xf>
    <xf numFmtId="0" fontId="28" fillId="42" borderId="0" xfId="102" applyFont="1" applyFill="1" applyAlignment="1">
      <alignment/>
      <protection/>
    </xf>
    <xf numFmtId="0" fontId="28" fillId="42" borderId="14" xfId="102" applyFont="1" applyFill="1" applyBorder="1" applyAlignment="1">
      <alignment/>
      <protection/>
    </xf>
    <xf numFmtId="172" fontId="23" fillId="0" borderId="0" xfId="102" applyNumberFormat="1" applyAlignment="1">
      <alignment/>
      <protection/>
    </xf>
    <xf numFmtId="172" fontId="23" fillId="0" borderId="0" xfId="102" applyNumberFormat="1">
      <alignment/>
      <protection/>
    </xf>
    <xf numFmtId="0" fontId="24" fillId="0" borderId="0" xfId="102" applyFont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1" fillId="0" borderId="0" xfId="98" applyFont="1" applyFill="1" applyBorder="1" applyAlignment="1">
      <alignment horizontal="center" vertical="center"/>
      <protection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бычный 4" xfId="102"/>
    <cellStyle name="Обычный_tmp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55"/>
  <sheetViews>
    <sheetView view="pageBreakPreview" zoomScale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9.00390625" defaultRowHeight="12.75"/>
  <cols>
    <col min="1" max="1" width="88.25390625" style="34" customWidth="1"/>
    <col min="2" max="3" width="17.00390625" style="34" customWidth="1"/>
    <col min="4" max="4" width="15.125" style="34" customWidth="1"/>
    <col min="5" max="5" width="12.625" style="46" customWidth="1"/>
    <col min="6" max="6" width="12.125" style="46" hidden="1" customWidth="1"/>
    <col min="7" max="7" width="12.75390625" style="46" customWidth="1"/>
    <col min="8" max="8" width="14.75390625" style="46" hidden="1" customWidth="1"/>
    <col min="9" max="9" width="13.00390625" style="46" customWidth="1"/>
    <col min="10" max="16384" width="9.125" style="46" customWidth="1"/>
  </cols>
  <sheetData>
    <row r="1" s="34" customFormat="1" ht="11.25"/>
    <row r="2" spans="1:5" s="34" customFormat="1" ht="55.5" customHeight="1">
      <c r="A2" s="68" t="s">
        <v>80</v>
      </c>
      <c r="B2" s="68"/>
      <c r="C2" s="68"/>
      <c r="D2" s="68"/>
      <c r="E2" s="68"/>
    </row>
    <row r="3" spans="1:9" s="34" customFormat="1" ht="22.5">
      <c r="A3" s="35"/>
      <c r="B3" s="35"/>
      <c r="C3" s="35"/>
      <c r="D3" s="35"/>
      <c r="I3" s="36" t="s">
        <v>81</v>
      </c>
    </row>
    <row r="4" spans="1:9" s="40" customFormat="1" ht="76.5" customHeight="1">
      <c r="A4" s="37" t="s">
        <v>82</v>
      </c>
      <c r="B4" s="38" t="s">
        <v>83</v>
      </c>
      <c r="C4" s="38" t="s">
        <v>84</v>
      </c>
      <c r="D4" s="38" t="s">
        <v>85</v>
      </c>
      <c r="E4" s="37" t="s">
        <v>86</v>
      </c>
      <c r="F4" s="37" t="s">
        <v>87</v>
      </c>
      <c r="G4" s="37" t="s">
        <v>88</v>
      </c>
      <c r="H4" s="39"/>
      <c r="I4" s="37" t="s">
        <v>89</v>
      </c>
    </row>
    <row r="5" spans="1:9" ht="24.75" customHeight="1">
      <c r="A5" s="41" t="s">
        <v>90</v>
      </c>
      <c r="B5" s="42">
        <f>B6+B9+B14+B19+B20+B21+B28+B30+B32+B37+B40+B42+B41+B8</f>
        <v>290096.86</v>
      </c>
      <c r="C5" s="42">
        <f>C6+C9+C14+C19+C20+C21+C28+C30+C32+C37+C40+C42+C41+C8</f>
        <v>285822.2</v>
      </c>
      <c r="D5" s="42">
        <f>D6+D9+D14+D19+D20+D21+D28+D30+D32+D37+D40+D42+D41+D8</f>
        <v>295281.5</v>
      </c>
      <c r="E5" s="43">
        <f>SUM(D5/C5*100)</f>
        <v>103.30950499996152</v>
      </c>
      <c r="F5" s="43">
        <f>SUM(D5-B5)</f>
        <v>5184.640000000014</v>
      </c>
      <c r="G5" s="44">
        <f>SUM(D5/B5*100)</f>
        <v>101.78720996842227</v>
      </c>
      <c r="H5" s="45" t="e">
        <f>SUM(D5-#REF!)</f>
        <v>#REF!</v>
      </c>
      <c r="I5" s="45">
        <f>SUM(D5-B5)</f>
        <v>5184.640000000014</v>
      </c>
    </row>
    <row r="6" spans="1:9" ht="24" customHeight="1">
      <c r="A6" s="41" t="s">
        <v>91</v>
      </c>
      <c r="B6" s="42">
        <f>B7</f>
        <v>190041.1</v>
      </c>
      <c r="C6" s="42">
        <f>C7</f>
        <v>195218.9</v>
      </c>
      <c r="D6" s="42">
        <f>D7</f>
        <v>204014.7</v>
      </c>
      <c r="E6" s="43">
        <f aca="true" t="shared" si="0" ref="E6:E54">SUM(D6/C6*100)</f>
        <v>104.50560883193177</v>
      </c>
      <c r="F6" s="43">
        <f>SUM(D6-B6)</f>
        <v>13973.600000000006</v>
      </c>
      <c r="G6" s="44">
        <f aca="true" t="shared" si="1" ref="G6:G54">SUM(D6/B6*100)</f>
        <v>107.35293575968568</v>
      </c>
      <c r="H6" s="45" t="e">
        <f>SUM(D6-#REF!)</f>
        <v>#REF!</v>
      </c>
      <c r="I6" s="45">
        <f aca="true" t="shared" si="2" ref="I6:I53">SUM(D6-B6)</f>
        <v>13973.600000000006</v>
      </c>
    </row>
    <row r="7" spans="1:9" ht="23.25" customHeight="1">
      <c r="A7" s="47" t="s">
        <v>92</v>
      </c>
      <c r="B7" s="48">
        <v>190041.1</v>
      </c>
      <c r="C7" s="48">
        <v>195218.9</v>
      </c>
      <c r="D7" s="48">
        <v>204014.7</v>
      </c>
      <c r="E7" s="43">
        <f t="shared" si="0"/>
        <v>104.50560883193177</v>
      </c>
      <c r="F7" s="43">
        <f>SUM(D7-B7)</f>
        <v>13973.600000000006</v>
      </c>
      <c r="G7" s="44">
        <f t="shared" si="1"/>
        <v>107.35293575968568</v>
      </c>
      <c r="H7" s="45" t="e">
        <f>SUM(D7-#REF!)</f>
        <v>#REF!</v>
      </c>
      <c r="I7" s="45">
        <f t="shared" si="2"/>
        <v>13973.600000000006</v>
      </c>
    </row>
    <row r="8" spans="1:9" ht="23.25" customHeight="1">
      <c r="A8" s="41" t="s">
        <v>93</v>
      </c>
      <c r="B8" s="42">
        <v>18988.8</v>
      </c>
      <c r="C8" s="42">
        <v>19826</v>
      </c>
      <c r="D8" s="42">
        <v>20614.3</v>
      </c>
      <c r="E8" s="43">
        <f t="shared" si="0"/>
        <v>103.9760920004035</v>
      </c>
      <c r="F8" s="43"/>
      <c r="G8" s="44">
        <f t="shared" si="1"/>
        <v>108.56030923491741</v>
      </c>
      <c r="H8" s="45" t="e">
        <f>SUM(D8-#REF!)</f>
        <v>#REF!</v>
      </c>
      <c r="I8" s="45">
        <f t="shared" si="2"/>
        <v>1625.5</v>
      </c>
    </row>
    <row r="9" spans="1:9" ht="35.25" customHeight="1">
      <c r="A9" s="41" t="s">
        <v>94</v>
      </c>
      <c r="B9" s="42">
        <f>SUM(B10,B11,B12,B13)</f>
        <v>44792.270000000004</v>
      </c>
      <c r="C9" s="42">
        <f>SUM(C10:C13)</f>
        <v>35393.3</v>
      </c>
      <c r="D9" s="42">
        <f>SUM(D10,D11,D12,D13)</f>
        <v>35344.200000000004</v>
      </c>
      <c r="E9" s="43">
        <f t="shared" si="0"/>
        <v>99.86127317882199</v>
      </c>
      <c r="F9" s="43">
        <f aca="true" t="shared" si="3" ref="F9:F23">SUM(D9-B9)</f>
        <v>-9448.07</v>
      </c>
      <c r="G9" s="44">
        <f t="shared" si="1"/>
        <v>78.90691853750658</v>
      </c>
      <c r="H9" s="45" t="e">
        <f>SUM(D9-#REF!)</f>
        <v>#REF!</v>
      </c>
      <c r="I9" s="45">
        <f t="shared" si="2"/>
        <v>-9448.07</v>
      </c>
    </row>
    <row r="10" spans="1:9" ht="33.75" customHeight="1">
      <c r="A10" s="49" t="s">
        <v>95</v>
      </c>
      <c r="B10" s="48">
        <v>40125.1</v>
      </c>
      <c r="C10" s="48">
        <v>33808</v>
      </c>
      <c r="D10" s="50">
        <v>33808</v>
      </c>
      <c r="E10" s="43">
        <f t="shared" si="0"/>
        <v>100</v>
      </c>
      <c r="F10" s="43">
        <f t="shared" si="3"/>
        <v>-6317.0999999999985</v>
      </c>
      <c r="G10" s="44">
        <f t="shared" si="1"/>
        <v>84.25648783429823</v>
      </c>
      <c r="H10" s="45" t="e">
        <f>SUM(D10-#REF!)</f>
        <v>#REF!</v>
      </c>
      <c r="I10" s="45">
        <f t="shared" si="2"/>
        <v>-6317.0999999999985</v>
      </c>
    </row>
    <row r="11" spans="1:9" ht="21" customHeight="1">
      <c r="A11" s="49" t="s">
        <v>96</v>
      </c>
      <c r="B11" s="48">
        <v>2739.87</v>
      </c>
      <c r="C11" s="48">
        <v>427.4</v>
      </c>
      <c r="D11" s="50">
        <v>427.4</v>
      </c>
      <c r="E11" s="43">
        <f t="shared" si="0"/>
        <v>100</v>
      </c>
      <c r="F11" s="43">
        <f t="shared" si="3"/>
        <v>-2312.47</v>
      </c>
      <c r="G11" s="44">
        <f t="shared" si="1"/>
        <v>15.599280257822452</v>
      </c>
      <c r="H11" s="45" t="e">
        <f>SUM(D11-#REF!)</f>
        <v>#REF!</v>
      </c>
      <c r="I11" s="45">
        <f t="shared" si="2"/>
        <v>-2312.47</v>
      </c>
    </row>
    <row r="12" spans="1:9" ht="27" customHeight="1">
      <c r="A12" s="49" t="s">
        <v>97</v>
      </c>
      <c r="B12" s="48">
        <v>15.9</v>
      </c>
      <c r="C12" s="48"/>
      <c r="D12" s="50">
        <v>-49.1</v>
      </c>
      <c r="E12" s="43"/>
      <c r="F12" s="43">
        <f t="shared" si="3"/>
        <v>-65</v>
      </c>
      <c r="G12" s="44">
        <f t="shared" si="1"/>
        <v>-308.80503144654085</v>
      </c>
      <c r="H12" s="45" t="e">
        <f>SUM(D12-#REF!)</f>
        <v>#REF!</v>
      </c>
      <c r="I12" s="45">
        <f t="shared" si="2"/>
        <v>-65</v>
      </c>
    </row>
    <row r="13" spans="1:9" ht="23.25" customHeight="1">
      <c r="A13" s="49" t="s">
        <v>98</v>
      </c>
      <c r="B13" s="48">
        <v>1911.4</v>
      </c>
      <c r="C13" s="48">
        <v>1157.9</v>
      </c>
      <c r="D13" s="50">
        <v>1157.9</v>
      </c>
      <c r="E13" s="43">
        <f t="shared" si="0"/>
        <v>100</v>
      </c>
      <c r="F13" s="43">
        <f t="shared" si="3"/>
        <v>-753.5</v>
      </c>
      <c r="G13" s="44">
        <f t="shared" si="1"/>
        <v>60.57863346238359</v>
      </c>
      <c r="H13" s="45" t="e">
        <f>SUM(D13-#REF!)</f>
        <v>#REF!</v>
      </c>
      <c r="I13" s="45">
        <f t="shared" si="2"/>
        <v>-753.5</v>
      </c>
    </row>
    <row r="14" spans="1:9" ht="19.5" customHeight="1">
      <c r="A14" s="41" t="s">
        <v>99</v>
      </c>
      <c r="B14" s="42">
        <f>B15+B17+B18+B16</f>
        <v>9789.24</v>
      </c>
      <c r="C14" s="42">
        <f>C15+C17+C18+C16</f>
        <v>12903</v>
      </c>
      <c r="D14" s="42">
        <f>D15+D17+D18+D16</f>
        <v>12793.5</v>
      </c>
      <c r="E14" s="43">
        <f t="shared" si="0"/>
        <v>99.15136014880261</v>
      </c>
      <c r="F14" s="43">
        <f t="shared" si="3"/>
        <v>3004.26</v>
      </c>
      <c r="G14" s="44">
        <f t="shared" si="1"/>
        <v>130.6894100052711</v>
      </c>
      <c r="H14" s="45" t="e">
        <f>SUM(D14-#REF!)</f>
        <v>#REF!</v>
      </c>
      <c r="I14" s="45">
        <f t="shared" si="2"/>
        <v>3004.26</v>
      </c>
    </row>
    <row r="15" spans="1:9" ht="24" customHeight="1">
      <c r="A15" s="49" t="s">
        <v>100</v>
      </c>
      <c r="B15" s="48">
        <v>4374.9</v>
      </c>
      <c r="C15" s="48">
        <v>6786.6</v>
      </c>
      <c r="D15" s="48">
        <v>6800.8</v>
      </c>
      <c r="E15" s="43">
        <f t="shared" si="0"/>
        <v>100.20923584711048</v>
      </c>
      <c r="F15" s="43">
        <f t="shared" si="3"/>
        <v>2425.9000000000005</v>
      </c>
      <c r="G15" s="44">
        <f t="shared" si="1"/>
        <v>155.45041029509247</v>
      </c>
      <c r="H15" s="45" t="e">
        <f>SUM(D15-#REF!)</f>
        <v>#REF!</v>
      </c>
      <c r="I15" s="45">
        <f t="shared" si="2"/>
        <v>2425.9000000000005</v>
      </c>
    </row>
    <row r="16" spans="1:9" ht="21.75" customHeight="1" hidden="1">
      <c r="A16" s="49" t="s">
        <v>101</v>
      </c>
      <c r="B16" s="51"/>
      <c r="C16" s="48"/>
      <c r="D16" s="51"/>
      <c r="E16" s="43" t="e">
        <f>SUM(D16/C16*100)</f>
        <v>#DIV/0!</v>
      </c>
      <c r="F16" s="43">
        <f t="shared" si="3"/>
        <v>0</v>
      </c>
      <c r="G16" s="44" t="e">
        <f t="shared" si="1"/>
        <v>#DIV/0!</v>
      </c>
      <c r="H16" s="45" t="e">
        <f>SUM(D16-#REF!)</f>
        <v>#REF!</v>
      </c>
      <c r="I16" s="45">
        <f t="shared" si="2"/>
        <v>0</v>
      </c>
    </row>
    <row r="17" spans="1:9" ht="23.25" customHeight="1" hidden="1">
      <c r="A17" s="49" t="s">
        <v>102</v>
      </c>
      <c r="B17" s="51"/>
      <c r="C17" s="48"/>
      <c r="D17" s="51"/>
      <c r="E17" s="43" t="e">
        <f t="shared" si="0"/>
        <v>#DIV/0!</v>
      </c>
      <c r="F17" s="43">
        <f t="shared" si="3"/>
        <v>0</v>
      </c>
      <c r="G17" s="44" t="e">
        <f t="shared" si="1"/>
        <v>#DIV/0!</v>
      </c>
      <c r="H17" s="45" t="e">
        <f>SUM(D17-#REF!)</f>
        <v>#REF!</v>
      </c>
      <c r="I17" s="45">
        <f t="shared" si="2"/>
        <v>0</v>
      </c>
    </row>
    <row r="18" spans="1:9" ht="22.5" customHeight="1">
      <c r="A18" s="49" t="s">
        <v>103</v>
      </c>
      <c r="B18" s="48">
        <v>5414.34</v>
      </c>
      <c r="C18" s="48">
        <v>6116.4</v>
      </c>
      <c r="D18" s="48">
        <v>5992.7</v>
      </c>
      <c r="E18" s="43">
        <f t="shared" si="0"/>
        <v>97.97756850434897</v>
      </c>
      <c r="F18" s="43">
        <f t="shared" si="3"/>
        <v>578.3599999999997</v>
      </c>
      <c r="G18" s="44">
        <f t="shared" si="1"/>
        <v>110.68200371605772</v>
      </c>
      <c r="H18" s="45" t="e">
        <f>SUM(D18-#REF!)</f>
        <v>#REF!</v>
      </c>
      <c r="I18" s="45">
        <f t="shared" si="2"/>
        <v>578.3599999999997</v>
      </c>
    </row>
    <row r="19" spans="1:9" ht="24.75" customHeight="1">
      <c r="A19" s="41" t="s">
        <v>104</v>
      </c>
      <c r="B19" s="42">
        <v>1813.98</v>
      </c>
      <c r="C19" s="42">
        <v>1854.3</v>
      </c>
      <c r="D19" s="42">
        <v>1873.1</v>
      </c>
      <c r="E19" s="43">
        <f t="shared" si="0"/>
        <v>101.01385967750633</v>
      </c>
      <c r="F19" s="43">
        <f t="shared" si="3"/>
        <v>59.11999999999989</v>
      </c>
      <c r="G19" s="44">
        <f t="shared" si="1"/>
        <v>103.25913185371394</v>
      </c>
      <c r="H19" s="45" t="e">
        <f>SUM(D19-#REF!)</f>
        <v>#REF!</v>
      </c>
      <c r="I19" s="45">
        <f t="shared" si="2"/>
        <v>59.11999999999989</v>
      </c>
    </row>
    <row r="20" spans="1:9" ht="44.25" customHeight="1" hidden="1">
      <c r="A20" s="41" t="s">
        <v>105</v>
      </c>
      <c r="B20" s="52"/>
      <c r="C20" s="42"/>
      <c r="D20" s="52"/>
      <c r="E20" s="43" t="e">
        <f t="shared" si="0"/>
        <v>#DIV/0!</v>
      </c>
      <c r="F20" s="43">
        <f t="shared" si="3"/>
        <v>0</v>
      </c>
      <c r="G20" s="44" t="e">
        <f t="shared" si="1"/>
        <v>#DIV/0!</v>
      </c>
      <c r="H20" s="45" t="e">
        <f>SUM(D20-#REF!)</f>
        <v>#REF!</v>
      </c>
      <c r="I20" s="45">
        <f t="shared" si="2"/>
        <v>0</v>
      </c>
    </row>
    <row r="21" spans="1:9" ht="63.75" customHeight="1">
      <c r="A21" s="41" t="s">
        <v>106</v>
      </c>
      <c r="B21" s="42">
        <f>SUM(B22:B27)</f>
        <v>4062.95</v>
      </c>
      <c r="C21" s="42">
        <f>SUM(C22:C27)</f>
        <v>4965.1</v>
      </c>
      <c r="D21" s="42">
        <f>SUM(D22:D27)</f>
        <v>4964.4</v>
      </c>
      <c r="E21" s="43">
        <f t="shared" si="0"/>
        <v>99.98590159311996</v>
      </c>
      <c r="F21" s="43">
        <f t="shared" si="3"/>
        <v>901.4499999999998</v>
      </c>
      <c r="G21" s="44">
        <f t="shared" si="1"/>
        <v>122.18708081566349</v>
      </c>
      <c r="H21" s="45" t="e">
        <f>SUM(D21-#REF!)</f>
        <v>#REF!</v>
      </c>
      <c r="I21" s="45">
        <f t="shared" si="2"/>
        <v>901.4499999999998</v>
      </c>
    </row>
    <row r="22" spans="1:9" ht="34.5" customHeight="1">
      <c r="A22" s="53" t="s">
        <v>107</v>
      </c>
      <c r="B22" s="48">
        <v>3.2</v>
      </c>
      <c r="C22" s="48">
        <v>0.1</v>
      </c>
      <c r="D22" s="48">
        <v>0.1</v>
      </c>
      <c r="E22" s="43">
        <f t="shared" si="0"/>
        <v>100</v>
      </c>
      <c r="F22" s="43">
        <f t="shared" si="3"/>
        <v>-3.1</v>
      </c>
      <c r="G22" s="44">
        <f t="shared" si="1"/>
        <v>3.125</v>
      </c>
      <c r="H22" s="45" t="e">
        <f>SUM(D22-#REF!)</f>
        <v>#REF!</v>
      </c>
      <c r="I22" s="45">
        <f t="shared" si="2"/>
        <v>-3.1</v>
      </c>
    </row>
    <row r="23" spans="1:9" ht="78" customHeight="1">
      <c r="A23" s="49" t="s">
        <v>108</v>
      </c>
      <c r="B23" s="48">
        <v>2182.63</v>
      </c>
      <c r="C23" s="48">
        <v>2558.4</v>
      </c>
      <c r="D23" s="48">
        <v>2558.2</v>
      </c>
      <c r="E23" s="43">
        <f t="shared" si="0"/>
        <v>99.99218261413382</v>
      </c>
      <c r="F23" s="43">
        <f t="shared" si="3"/>
        <v>375.5699999999997</v>
      </c>
      <c r="G23" s="44">
        <f t="shared" si="1"/>
        <v>117.20722247930249</v>
      </c>
      <c r="H23" s="45" t="e">
        <f>SUM(D23-#REF!)</f>
        <v>#REF!</v>
      </c>
      <c r="I23" s="45">
        <f t="shared" si="2"/>
        <v>375.5699999999997</v>
      </c>
    </row>
    <row r="24" spans="1:9" ht="76.5" customHeight="1" hidden="1">
      <c r="A24" s="54" t="s">
        <v>109</v>
      </c>
      <c r="B24" s="51"/>
      <c r="C24" s="48"/>
      <c r="D24" s="51"/>
      <c r="E24" s="43"/>
      <c r="F24" s="43"/>
      <c r="G24" s="44" t="e">
        <f t="shared" si="1"/>
        <v>#DIV/0!</v>
      </c>
      <c r="H24" s="45"/>
      <c r="I24" s="45">
        <f t="shared" si="2"/>
        <v>0</v>
      </c>
    </row>
    <row r="25" spans="1:9" ht="75.75" customHeight="1">
      <c r="A25" s="47" t="s">
        <v>110</v>
      </c>
      <c r="B25" s="48">
        <v>1591.6</v>
      </c>
      <c r="C25" s="48">
        <v>2130.3</v>
      </c>
      <c r="D25" s="48">
        <v>2130.1</v>
      </c>
      <c r="E25" s="43">
        <f t="shared" si="0"/>
        <v>99.99061165094118</v>
      </c>
      <c r="F25" s="43">
        <f aca="true" t="shared" si="4" ref="F25:F32">SUM(D25-B25)</f>
        <v>538.5</v>
      </c>
      <c r="G25" s="44">
        <f t="shared" si="1"/>
        <v>133.83387785875848</v>
      </c>
      <c r="H25" s="45" t="e">
        <f>SUM(D25-#REF!)</f>
        <v>#REF!</v>
      </c>
      <c r="I25" s="45">
        <f t="shared" si="2"/>
        <v>538.5</v>
      </c>
    </row>
    <row r="26" spans="1:9" ht="41.25" customHeight="1">
      <c r="A26" s="49" t="s">
        <v>111</v>
      </c>
      <c r="B26" s="48">
        <v>0.52</v>
      </c>
      <c r="C26" s="48"/>
      <c r="D26" s="48"/>
      <c r="E26" s="43" t="e">
        <f t="shared" si="0"/>
        <v>#DIV/0!</v>
      </c>
      <c r="F26" s="43">
        <f t="shared" si="4"/>
        <v>-0.52</v>
      </c>
      <c r="G26" s="44">
        <f t="shared" si="1"/>
        <v>0</v>
      </c>
      <c r="H26" s="45" t="e">
        <f>SUM(D26-#REF!)</f>
        <v>#REF!</v>
      </c>
      <c r="I26" s="45">
        <f t="shared" si="2"/>
        <v>-0.52</v>
      </c>
    </row>
    <row r="27" spans="1:9" ht="33" customHeight="1">
      <c r="A27" s="49" t="s">
        <v>112</v>
      </c>
      <c r="B27" s="48">
        <v>285</v>
      </c>
      <c r="C27" s="48">
        <v>276.3</v>
      </c>
      <c r="D27" s="48">
        <v>276</v>
      </c>
      <c r="E27" s="43">
        <f t="shared" si="0"/>
        <v>99.8914223669924</v>
      </c>
      <c r="F27" s="43">
        <f t="shared" si="4"/>
        <v>-9</v>
      </c>
      <c r="G27" s="44">
        <f t="shared" si="1"/>
        <v>96.84210526315789</v>
      </c>
      <c r="H27" s="45" t="e">
        <f>SUM(D27-#REF!)</f>
        <v>#REF!</v>
      </c>
      <c r="I27" s="45">
        <f t="shared" si="2"/>
        <v>-9</v>
      </c>
    </row>
    <row r="28" spans="1:9" ht="37.5" customHeight="1">
      <c r="A28" s="41" t="s">
        <v>113</v>
      </c>
      <c r="B28" s="42">
        <v>166.22</v>
      </c>
      <c r="C28" s="42">
        <v>117.2</v>
      </c>
      <c r="D28" s="42">
        <v>117.6</v>
      </c>
      <c r="E28" s="43">
        <f t="shared" si="0"/>
        <v>100.34129692832762</v>
      </c>
      <c r="F28" s="43">
        <f t="shared" si="4"/>
        <v>-48.620000000000005</v>
      </c>
      <c r="G28" s="44">
        <f t="shared" si="1"/>
        <v>70.74960895199133</v>
      </c>
      <c r="H28" s="45" t="e">
        <f>SUM(D28-#REF!)</f>
        <v>#REF!</v>
      </c>
      <c r="I28" s="45">
        <f t="shared" si="2"/>
        <v>-48.620000000000005</v>
      </c>
    </row>
    <row r="29" spans="1:9" ht="21.75" customHeight="1" hidden="1">
      <c r="A29" s="49" t="s">
        <v>114</v>
      </c>
      <c r="B29" s="51">
        <v>455.1</v>
      </c>
      <c r="C29" s="48">
        <v>440</v>
      </c>
      <c r="D29" s="51">
        <v>455.1</v>
      </c>
      <c r="E29" s="43">
        <f t="shared" si="0"/>
        <v>103.43181818181819</v>
      </c>
      <c r="F29" s="43">
        <f t="shared" si="4"/>
        <v>0</v>
      </c>
      <c r="G29" s="44">
        <f t="shared" si="1"/>
        <v>100</v>
      </c>
      <c r="H29" s="45" t="e">
        <f>SUM(D29-#REF!)</f>
        <v>#REF!</v>
      </c>
      <c r="I29" s="45">
        <f t="shared" si="2"/>
        <v>0</v>
      </c>
    </row>
    <row r="30" spans="1:9" ht="40.5" customHeight="1">
      <c r="A30" s="41" t="s">
        <v>115</v>
      </c>
      <c r="B30" s="42">
        <v>3503</v>
      </c>
      <c r="C30" s="42">
        <v>3825.4</v>
      </c>
      <c r="D30" s="42">
        <v>3825.4</v>
      </c>
      <c r="E30" s="43">
        <f t="shared" si="0"/>
        <v>100</v>
      </c>
      <c r="F30" s="43">
        <f t="shared" si="4"/>
        <v>322.4000000000001</v>
      </c>
      <c r="G30" s="44">
        <f t="shared" si="1"/>
        <v>109.20353982300885</v>
      </c>
      <c r="H30" s="45" t="e">
        <f>SUM(D30-#REF!)</f>
        <v>#REF!</v>
      </c>
      <c r="I30" s="45">
        <f t="shared" si="2"/>
        <v>322.4000000000001</v>
      </c>
    </row>
    <row r="31" spans="1:9" ht="24" customHeight="1" hidden="1">
      <c r="A31" s="49" t="s">
        <v>116</v>
      </c>
      <c r="B31" s="51">
        <v>81.8</v>
      </c>
      <c r="C31" s="48">
        <v>73</v>
      </c>
      <c r="D31" s="51">
        <v>81.8</v>
      </c>
      <c r="E31" s="43">
        <f t="shared" si="0"/>
        <v>112.05479452054794</v>
      </c>
      <c r="F31" s="43">
        <f t="shared" si="4"/>
        <v>0</v>
      </c>
      <c r="G31" s="44">
        <f t="shared" si="1"/>
        <v>100</v>
      </c>
      <c r="H31" s="45" t="e">
        <f>SUM(D31-#REF!)</f>
        <v>#REF!</v>
      </c>
      <c r="I31" s="45">
        <f t="shared" si="2"/>
        <v>0</v>
      </c>
    </row>
    <row r="32" spans="1:9" ht="36" customHeight="1">
      <c r="A32" s="41" t="s">
        <v>117</v>
      </c>
      <c r="B32" s="42">
        <f>B34+B35+B36+B33+B39</f>
        <v>11685.500000000002</v>
      </c>
      <c r="C32" s="42">
        <f>C34+C35+C36+C33+C39</f>
        <v>7592.7</v>
      </c>
      <c r="D32" s="42">
        <f>D34+D35+D36+D33+D39</f>
        <v>7616</v>
      </c>
      <c r="E32" s="43">
        <f t="shared" si="0"/>
        <v>100.30687370764025</v>
      </c>
      <c r="F32" s="43">
        <f t="shared" si="4"/>
        <v>-4069.500000000002</v>
      </c>
      <c r="G32" s="44">
        <f t="shared" si="1"/>
        <v>65.17478926875187</v>
      </c>
      <c r="H32" s="45" t="e">
        <f>SUM(D32-#REF!)</f>
        <v>#REF!</v>
      </c>
      <c r="I32" s="45">
        <f t="shared" si="2"/>
        <v>-4069.500000000002</v>
      </c>
    </row>
    <row r="33" spans="1:9" ht="21" customHeight="1" hidden="1">
      <c r="A33" s="49" t="s">
        <v>118</v>
      </c>
      <c r="B33" s="52"/>
      <c r="C33" s="42"/>
      <c r="D33" s="52"/>
      <c r="E33" s="43"/>
      <c r="F33" s="43"/>
      <c r="G33" s="44" t="e">
        <f t="shared" si="1"/>
        <v>#DIV/0!</v>
      </c>
      <c r="H33" s="45" t="e">
        <f>SUM(D33-#REF!)</f>
        <v>#REF!</v>
      </c>
      <c r="I33" s="45">
        <f t="shared" si="2"/>
        <v>0</v>
      </c>
    </row>
    <row r="34" spans="1:9" ht="40.5" customHeight="1">
      <c r="A34" s="49" t="s">
        <v>119</v>
      </c>
      <c r="B34" s="48">
        <v>4243.1</v>
      </c>
      <c r="C34" s="48">
        <v>2400.7</v>
      </c>
      <c r="D34" s="48">
        <v>2424</v>
      </c>
      <c r="E34" s="43">
        <f t="shared" si="0"/>
        <v>100.9705502561753</v>
      </c>
      <c r="F34" s="43">
        <f>SUM(D34-B34)</f>
        <v>-1819.1000000000004</v>
      </c>
      <c r="G34" s="44">
        <f t="shared" si="1"/>
        <v>57.128043175979826</v>
      </c>
      <c r="H34" s="45" t="e">
        <f>SUM(D34-#REF!)</f>
        <v>#REF!</v>
      </c>
      <c r="I34" s="45">
        <f t="shared" si="2"/>
        <v>-1819.1000000000004</v>
      </c>
    </row>
    <row r="35" spans="1:9" ht="55.5" customHeight="1">
      <c r="A35" s="49" t="s">
        <v>120</v>
      </c>
      <c r="B35" s="48">
        <v>586.6</v>
      </c>
      <c r="C35" s="48">
        <v>2339</v>
      </c>
      <c r="D35" s="48">
        <v>2339</v>
      </c>
      <c r="E35" s="43"/>
      <c r="F35" s="43"/>
      <c r="G35" s="44">
        <f t="shared" si="1"/>
        <v>398.73849301056936</v>
      </c>
      <c r="H35" s="45" t="e">
        <f>SUM(D35-#REF!)</f>
        <v>#REF!</v>
      </c>
      <c r="I35" s="45">
        <f t="shared" si="2"/>
        <v>1752.4</v>
      </c>
    </row>
    <row r="36" spans="1:9" ht="69" customHeight="1">
      <c r="A36" s="49" t="s">
        <v>121</v>
      </c>
      <c r="B36" s="48">
        <v>5869.1</v>
      </c>
      <c r="C36" s="48">
        <v>2853</v>
      </c>
      <c r="D36" s="48">
        <v>2853</v>
      </c>
      <c r="E36" s="43">
        <f t="shared" si="0"/>
        <v>100</v>
      </c>
      <c r="F36" s="43">
        <f>SUM(D36-B36)</f>
        <v>-3016.1000000000004</v>
      </c>
      <c r="G36" s="44">
        <f t="shared" si="1"/>
        <v>48.61051950043447</v>
      </c>
      <c r="H36" s="45" t="e">
        <f>SUM(D36-#REF!)</f>
        <v>#REF!</v>
      </c>
      <c r="I36" s="45">
        <f t="shared" si="2"/>
        <v>-3016.1000000000004</v>
      </c>
    </row>
    <row r="37" spans="1:9" ht="22.5" customHeight="1" hidden="1">
      <c r="A37" s="41" t="s">
        <v>122</v>
      </c>
      <c r="B37" s="52">
        <f>B38</f>
        <v>0</v>
      </c>
      <c r="C37" s="42">
        <f>C38</f>
        <v>0</v>
      </c>
      <c r="D37" s="52">
        <f>D38</f>
        <v>0</v>
      </c>
      <c r="E37" s="43" t="e">
        <f t="shared" si="0"/>
        <v>#DIV/0!</v>
      </c>
      <c r="F37" s="43">
        <f>SUM(D37-B37)</f>
        <v>0</v>
      </c>
      <c r="G37" s="44" t="e">
        <f t="shared" si="1"/>
        <v>#DIV/0!</v>
      </c>
      <c r="H37" s="45" t="e">
        <f>SUM(D37-#REF!)</f>
        <v>#REF!</v>
      </c>
      <c r="I37" s="45">
        <f t="shared" si="2"/>
        <v>0</v>
      </c>
    </row>
    <row r="38" spans="1:9" ht="21" customHeight="1" hidden="1">
      <c r="A38" s="49" t="s">
        <v>123</v>
      </c>
      <c r="B38" s="51">
        <v>0</v>
      </c>
      <c r="C38" s="48">
        <v>0</v>
      </c>
      <c r="D38" s="51">
        <v>0</v>
      </c>
      <c r="E38" s="43" t="e">
        <f t="shared" si="0"/>
        <v>#DIV/0!</v>
      </c>
      <c r="F38" s="43">
        <f>SUM(D38-B38)</f>
        <v>0</v>
      </c>
      <c r="G38" s="44" t="e">
        <f t="shared" si="1"/>
        <v>#DIV/0!</v>
      </c>
      <c r="H38" s="45" t="e">
        <f>SUM(D38-#REF!)</f>
        <v>#REF!</v>
      </c>
      <c r="I38" s="45">
        <f t="shared" si="2"/>
        <v>0</v>
      </c>
    </row>
    <row r="39" spans="1:9" ht="39" customHeight="1">
      <c r="A39" s="49" t="s">
        <v>124</v>
      </c>
      <c r="B39" s="51">
        <v>986.7</v>
      </c>
      <c r="C39" s="48"/>
      <c r="D39" s="51"/>
      <c r="E39" s="43" t="e">
        <f t="shared" si="0"/>
        <v>#DIV/0!</v>
      </c>
      <c r="F39" s="43"/>
      <c r="G39" s="44">
        <f t="shared" si="1"/>
        <v>0</v>
      </c>
      <c r="H39" s="45"/>
      <c r="I39" s="45">
        <f t="shared" si="2"/>
        <v>-986.7</v>
      </c>
    </row>
    <row r="40" spans="1:9" ht="33" customHeight="1">
      <c r="A40" s="41" t="s">
        <v>125</v>
      </c>
      <c r="B40" s="42">
        <v>4992</v>
      </c>
      <c r="C40" s="42">
        <v>3609</v>
      </c>
      <c r="D40" s="42">
        <v>3601.1</v>
      </c>
      <c r="E40" s="43">
        <f t="shared" si="0"/>
        <v>99.78110279855915</v>
      </c>
      <c r="F40" s="43">
        <f>SUM(D40-B40)</f>
        <v>-1390.9</v>
      </c>
      <c r="G40" s="44">
        <f t="shared" si="1"/>
        <v>72.13741987179488</v>
      </c>
      <c r="H40" s="45" t="e">
        <f>SUM(D40-#REF!)</f>
        <v>#REF!</v>
      </c>
      <c r="I40" s="45">
        <f t="shared" si="2"/>
        <v>-1390.9</v>
      </c>
    </row>
    <row r="41" spans="1:9" ht="27" customHeight="1">
      <c r="A41" s="41" t="s">
        <v>126</v>
      </c>
      <c r="B41" s="42">
        <v>261.8</v>
      </c>
      <c r="C41" s="42">
        <v>517.3</v>
      </c>
      <c r="D41" s="42">
        <v>517.2</v>
      </c>
      <c r="E41" s="55">
        <f>SUM(D41/C41*100)</f>
        <v>99.9806688575295</v>
      </c>
      <c r="F41" s="43">
        <f>SUM(D41-B41)</f>
        <v>255.40000000000003</v>
      </c>
      <c r="G41" s="44">
        <f t="shared" si="1"/>
        <v>197.55538579067994</v>
      </c>
      <c r="H41" s="45" t="e">
        <f>SUM(D41-#REF!)</f>
        <v>#REF!</v>
      </c>
      <c r="I41" s="45">
        <f t="shared" si="2"/>
        <v>255.40000000000003</v>
      </c>
    </row>
    <row r="42" spans="1:9" ht="57" customHeight="1" hidden="1">
      <c r="A42" s="41" t="s">
        <v>127</v>
      </c>
      <c r="B42" s="52">
        <v>0</v>
      </c>
      <c r="C42" s="42">
        <v>0</v>
      </c>
      <c r="D42" s="52">
        <v>0</v>
      </c>
      <c r="E42" s="43" t="e">
        <f t="shared" si="0"/>
        <v>#DIV/0!</v>
      </c>
      <c r="F42" s="43">
        <f>SUM(D42-B42)</f>
        <v>0</v>
      </c>
      <c r="G42" s="44" t="e">
        <f t="shared" si="1"/>
        <v>#DIV/0!</v>
      </c>
      <c r="H42" s="45" t="e">
        <f>SUM(D42-#REF!)</f>
        <v>#REF!</v>
      </c>
      <c r="I42" s="45">
        <f t="shared" si="2"/>
        <v>0</v>
      </c>
    </row>
    <row r="43" spans="1:9" ht="27.75" customHeight="1">
      <c r="A43" s="41" t="s">
        <v>128</v>
      </c>
      <c r="B43" s="56">
        <f>SUM(B45:B52)</f>
        <v>893672.9999999999</v>
      </c>
      <c r="C43" s="56">
        <f>SUM(C45:C52)</f>
        <v>1204268.5999999999</v>
      </c>
      <c r="D43" s="56">
        <f>SUM(D45:D53)</f>
        <v>1183707.5000000002</v>
      </c>
      <c r="E43" s="57">
        <f t="shared" si="0"/>
        <v>98.29264833443307</v>
      </c>
      <c r="F43" s="57">
        <f>SUM(D43-B43)</f>
        <v>290034.50000000035</v>
      </c>
      <c r="G43" s="44">
        <f t="shared" si="1"/>
        <v>132.45420864231104</v>
      </c>
      <c r="H43" s="45" t="e">
        <f>SUM(D43-#REF!)</f>
        <v>#REF!</v>
      </c>
      <c r="I43" s="45">
        <f t="shared" si="2"/>
        <v>290034.50000000035</v>
      </c>
    </row>
    <row r="44" spans="1:9" ht="36" customHeight="1">
      <c r="A44" s="58" t="s">
        <v>129</v>
      </c>
      <c r="B44" s="59">
        <f>SUM(B45+B46+B47+B48)</f>
        <v>891116</v>
      </c>
      <c r="C44" s="59">
        <f>SUM(C45+C46+C47+C48)</f>
        <v>1199782.0999999999</v>
      </c>
      <c r="D44" s="59">
        <f>SUM(D45+D46+D47+D48)</f>
        <v>1182063.5500000003</v>
      </c>
      <c r="E44" s="57">
        <f t="shared" si="0"/>
        <v>98.5231860018582</v>
      </c>
      <c r="F44" s="57"/>
      <c r="G44" s="44">
        <f t="shared" si="1"/>
        <v>132.6497953128437</v>
      </c>
      <c r="H44" s="45"/>
      <c r="I44" s="45">
        <f t="shared" si="2"/>
        <v>290947.5500000003</v>
      </c>
    </row>
    <row r="45" spans="1:9" ht="21.75" customHeight="1">
      <c r="A45" s="41" t="s">
        <v>130</v>
      </c>
      <c r="B45" s="42">
        <v>223275</v>
      </c>
      <c r="C45" s="60">
        <v>278854.9</v>
      </c>
      <c r="D45" s="60">
        <v>278854.9</v>
      </c>
      <c r="E45" s="57">
        <f t="shared" si="0"/>
        <v>100</v>
      </c>
      <c r="F45" s="57">
        <f aca="true" t="shared" si="5" ref="F45:F50">SUM(D45-B45)</f>
        <v>55579.90000000002</v>
      </c>
      <c r="G45" s="44">
        <f t="shared" si="1"/>
        <v>124.89302429739114</v>
      </c>
      <c r="H45" s="45" t="e">
        <f>SUM(D45-#REF!)</f>
        <v>#REF!</v>
      </c>
      <c r="I45" s="45">
        <f t="shared" si="2"/>
        <v>55579.90000000002</v>
      </c>
    </row>
    <row r="46" spans="1:9" ht="27.75" customHeight="1">
      <c r="A46" s="41" t="s">
        <v>131</v>
      </c>
      <c r="B46" s="42">
        <v>281881.4</v>
      </c>
      <c r="C46" s="42">
        <v>539735.5</v>
      </c>
      <c r="D46" s="42">
        <v>522062.7</v>
      </c>
      <c r="E46" s="57">
        <f t="shared" si="0"/>
        <v>96.72565543678338</v>
      </c>
      <c r="F46" s="57">
        <f t="shared" si="5"/>
        <v>240181.3</v>
      </c>
      <c r="G46" s="44">
        <f t="shared" si="1"/>
        <v>185.20650883669515</v>
      </c>
      <c r="H46" s="45" t="e">
        <f>SUM(D46-#REF!)</f>
        <v>#REF!</v>
      </c>
      <c r="I46" s="45">
        <f t="shared" si="2"/>
        <v>240181.3</v>
      </c>
    </row>
    <row r="47" spans="1:9" ht="29.25" customHeight="1">
      <c r="A47" s="41" t="s">
        <v>132</v>
      </c>
      <c r="B47" s="61">
        <v>383908</v>
      </c>
      <c r="C47" s="42">
        <v>366353.8</v>
      </c>
      <c r="D47" s="61">
        <v>366320.1</v>
      </c>
      <c r="E47" s="57">
        <f t="shared" si="0"/>
        <v>99.99080124185964</v>
      </c>
      <c r="F47" s="57">
        <f t="shared" si="5"/>
        <v>-17587.900000000023</v>
      </c>
      <c r="G47" s="44">
        <f t="shared" si="1"/>
        <v>95.41872011002636</v>
      </c>
      <c r="H47" s="45" t="e">
        <f>SUM(D47-#REF!)</f>
        <v>#REF!</v>
      </c>
      <c r="I47" s="45">
        <f t="shared" si="2"/>
        <v>-17587.900000000023</v>
      </c>
    </row>
    <row r="48" spans="1:9" ht="33" customHeight="1">
      <c r="A48" s="41" t="s">
        <v>133</v>
      </c>
      <c r="B48" s="42">
        <v>2051.6</v>
      </c>
      <c r="C48" s="42">
        <v>14837.9</v>
      </c>
      <c r="D48" s="42">
        <v>14825.85</v>
      </c>
      <c r="E48" s="57">
        <f t="shared" si="0"/>
        <v>99.91878904696758</v>
      </c>
      <c r="F48" s="57">
        <f t="shared" si="5"/>
        <v>12774.25</v>
      </c>
      <c r="G48" s="44">
        <f t="shared" si="1"/>
        <v>722.64817703256</v>
      </c>
      <c r="H48" s="45" t="e">
        <f>SUM(D48-#REF!)</f>
        <v>#REF!</v>
      </c>
      <c r="I48" s="45">
        <f t="shared" si="2"/>
        <v>12774.25</v>
      </c>
    </row>
    <row r="49" spans="1:9" ht="31.5" customHeight="1">
      <c r="A49" s="58" t="s">
        <v>134</v>
      </c>
      <c r="B49" s="42">
        <v>58.2</v>
      </c>
      <c r="C49" s="42"/>
      <c r="D49" s="42"/>
      <c r="E49" s="57"/>
      <c r="F49" s="57">
        <f t="shared" si="5"/>
        <v>-58.2</v>
      </c>
      <c r="G49" s="44">
        <f t="shared" si="1"/>
        <v>0</v>
      </c>
      <c r="H49" s="45"/>
      <c r="I49" s="45">
        <f t="shared" si="2"/>
        <v>-58.2</v>
      </c>
    </row>
    <row r="50" spans="1:9" ht="38.25" customHeight="1">
      <c r="A50" s="41" t="s">
        <v>135</v>
      </c>
      <c r="B50" s="42">
        <v>3375.2</v>
      </c>
      <c r="C50" s="42">
        <v>4486.5</v>
      </c>
      <c r="D50" s="42">
        <v>4345.15</v>
      </c>
      <c r="E50" s="57">
        <f>SUM(D50/C50*100)</f>
        <v>96.84943720049036</v>
      </c>
      <c r="F50" s="57">
        <f t="shared" si="5"/>
        <v>969.9499999999998</v>
      </c>
      <c r="G50" s="44">
        <f t="shared" si="1"/>
        <v>128.73755629296042</v>
      </c>
      <c r="H50" s="45" t="e">
        <f>SUM(D50-#REF!)</f>
        <v>#REF!</v>
      </c>
      <c r="I50" s="45">
        <f t="shared" si="2"/>
        <v>969.9499999999998</v>
      </c>
    </row>
    <row r="51" spans="1:9" ht="56.25" customHeight="1">
      <c r="A51" s="41" t="s">
        <v>136</v>
      </c>
      <c r="B51" s="52">
        <v>850</v>
      </c>
      <c r="C51" s="42"/>
      <c r="D51" s="52">
        <v>5</v>
      </c>
      <c r="E51" s="57"/>
      <c r="F51" s="57" t="e">
        <f>SUM(#REF!-B51)</f>
        <v>#REF!</v>
      </c>
      <c r="G51" s="44">
        <f t="shared" si="1"/>
        <v>0.5882352941176471</v>
      </c>
      <c r="H51" s="45" t="e">
        <f>SUM(#REF!-#REF!)</f>
        <v>#REF!</v>
      </c>
      <c r="I51" s="45">
        <f t="shared" si="2"/>
        <v>-845</v>
      </c>
    </row>
    <row r="52" spans="1:9" ht="34.5" customHeight="1">
      <c r="A52" s="41" t="s">
        <v>127</v>
      </c>
      <c r="B52" s="62">
        <v>-1726.4</v>
      </c>
      <c r="C52" s="63"/>
      <c r="D52" s="64">
        <v>-2706.2</v>
      </c>
      <c r="E52" s="57"/>
      <c r="F52" s="57">
        <f>SUM(D51-B52)</f>
        <v>1731.4</v>
      </c>
      <c r="G52" s="44">
        <f t="shared" si="1"/>
        <v>156.75393883225206</v>
      </c>
      <c r="H52" s="45" t="e">
        <f>SUM(D51-#REF!)</f>
        <v>#REF!</v>
      </c>
      <c r="I52" s="45">
        <f t="shared" si="2"/>
        <v>-979.7999999999997</v>
      </c>
    </row>
    <row r="53" spans="1:9" ht="24" customHeight="1" hidden="1">
      <c r="A53" s="41" t="s">
        <v>137</v>
      </c>
      <c r="B53" s="62"/>
      <c r="C53" s="42"/>
      <c r="D53" s="65"/>
      <c r="E53" s="57"/>
      <c r="F53" s="57"/>
      <c r="G53" s="44" t="e">
        <f t="shared" si="1"/>
        <v>#DIV/0!</v>
      </c>
      <c r="H53" s="45"/>
      <c r="I53" s="45">
        <f t="shared" si="2"/>
        <v>0</v>
      </c>
    </row>
    <row r="54" spans="1:9" ht="42" customHeight="1">
      <c r="A54" s="41" t="s">
        <v>138</v>
      </c>
      <c r="B54" s="42">
        <f>SUM(B5+B43)</f>
        <v>1183769.8599999999</v>
      </c>
      <c r="C54" s="42">
        <f>SUM(C5+C43)</f>
        <v>1490090.7999999998</v>
      </c>
      <c r="D54" s="42">
        <f>SUM(D5+D43)</f>
        <v>1478989.0000000002</v>
      </c>
      <c r="E54" s="57">
        <f t="shared" si="0"/>
        <v>99.25495815422795</v>
      </c>
      <c r="F54" s="57">
        <f>SUM(D54-B54)</f>
        <v>295219.14000000036</v>
      </c>
      <c r="G54" s="44">
        <f t="shared" si="1"/>
        <v>124.9388964844907</v>
      </c>
      <c r="H54" s="45" t="e">
        <f>SUM(D54-#REF!)</f>
        <v>#REF!</v>
      </c>
      <c r="I54" s="45">
        <f>SUM(D54-B54)</f>
        <v>295219.14000000036</v>
      </c>
    </row>
    <row r="55" spans="2:6" ht="11.25">
      <c r="B55" s="66"/>
      <c r="C55" s="66"/>
      <c r="D55" s="66"/>
      <c r="E55" s="67"/>
      <c r="F55" s="67"/>
    </row>
  </sheetData>
  <sheetProtection/>
  <mergeCells count="1">
    <mergeCell ref="A2:E2"/>
  </mergeCells>
  <printOptions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J62"/>
  <sheetViews>
    <sheetView tabSelected="1" view="pageBreakPreview" zoomScale="87" zoomScaleSheetLayoutView="87" zoomScalePageLayoutView="0" workbookViewId="0" topLeftCell="B1">
      <selection activeCell="C11" sqref="C11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51.25390625" style="2" customWidth="1"/>
    <col min="4" max="5" width="8.00390625" style="2" customWidth="1"/>
    <col min="6" max="6" width="16.00390625" style="2" customWidth="1"/>
    <col min="7" max="9" width="16.75390625" style="2" customWidth="1"/>
    <col min="10" max="10" width="14.625" style="2" customWidth="1"/>
    <col min="11" max="16384" width="9.125" style="2" customWidth="1"/>
  </cols>
  <sheetData>
    <row r="1" spans="3:6" ht="4.5" customHeight="1">
      <c r="C1" s="69"/>
      <c r="D1" s="69"/>
      <c r="E1" s="69"/>
      <c r="F1" s="6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10" ht="15.75">
      <c r="C8" s="77" t="s">
        <v>74</v>
      </c>
      <c r="D8" s="77"/>
      <c r="E8" s="77"/>
      <c r="F8" s="77"/>
      <c r="G8" s="77"/>
      <c r="H8" s="77"/>
      <c r="I8" s="77"/>
      <c r="J8" s="77"/>
    </row>
    <row r="9" spans="3:6" ht="15">
      <c r="C9" s="70"/>
      <c r="D9" s="71"/>
      <c r="E9" s="71"/>
      <c r="F9" s="71"/>
    </row>
    <row r="10" spans="3:9" ht="15">
      <c r="C10" s="72" t="s">
        <v>4</v>
      </c>
      <c r="D10" s="73"/>
      <c r="E10" s="73"/>
      <c r="F10" s="74"/>
      <c r="I10" s="4" t="s">
        <v>5</v>
      </c>
    </row>
    <row r="11" spans="3:10" ht="60" customHeight="1">
      <c r="C11" s="5" t="s">
        <v>6</v>
      </c>
      <c r="D11" s="6" t="s">
        <v>7</v>
      </c>
      <c r="E11" s="5" t="s">
        <v>64</v>
      </c>
      <c r="F11" s="5" t="s">
        <v>71</v>
      </c>
      <c r="G11" s="32" t="s">
        <v>75</v>
      </c>
      <c r="H11" s="32" t="s">
        <v>76</v>
      </c>
      <c r="I11" s="32" t="s">
        <v>8</v>
      </c>
      <c r="J11" s="7" t="s">
        <v>72</v>
      </c>
    </row>
    <row r="12" spans="3:10" ht="15">
      <c r="C12" s="25">
        <v>1</v>
      </c>
      <c r="D12" s="26">
        <v>2</v>
      </c>
      <c r="E12" s="26">
        <v>3</v>
      </c>
      <c r="F12" s="25">
        <v>4</v>
      </c>
      <c r="G12" s="27">
        <v>5</v>
      </c>
      <c r="H12" s="27"/>
      <c r="I12" s="27">
        <v>6</v>
      </c>
      <c r="J12" s="28"/>
    </row>
    <row r="13" spans="3:10" ht="15.75">
      <c r="C13" s="8" t="s">
        <v>9</v>
      </c>
      <c r="D13" s="9" t="s">
        <v>10</v>
      </c>
      <c r="E13" s="9" t="s">
        <v>11</v>
      </c>
      <c r="F13" s="10">
        <f>F14+F15+F16+F18+F21+F17+F20+F19</f>
        <v>135621.79999999996</v>
      </c>
      <c r="G13" s="10">
        <f>G14+G15+G16+G18+G21+G17+G20+G19</f>
        <v>135185.69999999998</v>
      </c>
      <c r="H13" s="10">
        <f>H14+H15+H16+H18+H21+H17+H20+H19</f>
        <v>113974.9</v>
      </c>
      <c r="I13" s="10">
        <f>G13/F13*100</f>
        <v>99.67844402596045</v>
      </c>
      <c r="J13" s="29">
        <f>G13/H13*100</f>
        <v>118.61006239092993</v>
      </c>
    </row>
    <row r="14" spans="3:10" ht="57" customHeight="1">
      <c r="C14" s="11" t="s">
        <v>12</v>
      </c>
      <c r="D14" s="12" t="s">
        <v>10</v>
      </c>
      <c r="E14" s="12" t="s">
        <v>13</v>
      </c>
      <c r="F14" s="13">
        <v>7634.8</v>
      </c>
      <c r="G14" s="13">
        <v>7634.8</v>
      </c>
      <c r="H14" s="13">
        <v>8688.2</v>
      </c>
      <c r="I14" s="14">
        <f aca="true" t="shared" si="0" ref="I14:I60">G14/F14*100</f>
        <v>100</v>
      </c>
      <c r="J14" s="30">
        <f aca="true" t="shared" si="1" ref="J14:J60">G14/H14*100</f>
        <v>87.87550931147993</v>
      </c>
    </row>
    <row r="15" spans="3:10" ht="69" customHeight="1">
      <c r="C15" s="15" t="s">
        <v>14</v>
      </c>
      <c r="D15" s="12" t="s">
        <v>10</v>
      </c>
      <c r="E15" s="12" t="s">
        <v>15</v>
      </c>
      <c r="F15" s="13">
        <v>1887.4</v>
      </c>
      <c r="G15" s="13">
        <v>1887.4</v>
      </c>
      <c r="H15" s="13">
        <v>1775.3</v>
      </c>
      <c r="I15" s="14">
        <f t="shared" si="0"/>
        <v>100</v>
      </c>
      <c r="J15" s="30">
        <f t="shared" si="1"/>
        <v>106.31442573086241</v>
      </c>
    </row>
    <row r="16" spans="3:10" ht="63" customHeight="1">
      <c r="C16" s="15" t="s">
        <v>16</v>
      </c>
      <c r="D16" s="12" t="s">
        <v>10</v>
      </c>
      <c r="E16" s="12" t="s">
        <v>17</v>
      </c>
      <c r="F16" s="13">
        <v>84367</v>
      </c>
      <c r="G16" s="13">
        <v>84351</v>
      </c>
      <c r="H16" s="13">
        <v>67867.2</v>
      </c>
      <c r="I16" s="14">
        <f t="shared" si="0"/>
        <v>99.98103523889672</v>
      </c>
      <c r="J16" s="30">
        <f t="shared" si="1"/>
        <v>124.2883160053752</v>
      </c>
    </row>
    <row r="17" spans="3:10" ht="18" customHeight="1">
      <c r="C17" s="16" t="s">
        <v>18</v>
      </c>
      <c r="D17" s="12" t="s">
        <v>10</v>
      </c>
      <c r="E17" s="12" t="s">
        <v>19</v>
      </c>
      <c r="F17" s="13">
        <v>0.8</v>
      </c>
      <c r="G17" s="13">
        <v>0.8</v>
      </c>
      <c r="H17" s="13">
        <v>29.1</v>
      </c>
      <c r="I17" s="14">
        <f t="shared" si="0"/>
        <v>100</v>
      </c>
      <c r="J17" s="30">
        <f t="shared" si="1"/>
        <v>2.7491408934707904</v>
      </c>
    </row>
    <row r="18" spans="3:10" ht="50.25" customHeight="1">
      <c r="C18" s="15" t="s">
        <v>20</v>
      </c>
      <c r="D18" s="12" t="s">
        <v>10</v>
      </c>
      <c r="E18" s="12" t="s">
        <v>21</v>
      </c>
      <c r="F18" s="13">
        <v>10731.2</v>
      </c>
      <c r="G18" s="13">
        <v>10731.2</v>
      </c>
      <c r="H18" s="13">
        <v>9517.2</v>
      </c>
      <c r="I18" s="14">
        <f t="shared" si="0"/>
        <v>100</v>
      </c>
      <c r="J18" s="30">
        <f t="shared" si="1"/>
        <v>112.7558525616778</v>
      </c>
    </row>
    <row r="19" spans="3:10" ht="18.75" customHeight="1">
      <c r="C19" s="15" t="s">
        <v>67</v>
      </c>
      <c r="D19" s="12" t="s">
        <v>10</v>
      </c>
      <c r="E19" s="12" t="s">
        <v>36</v>
      </c>
      <c r="F19" s="13">
        <v>3232.8</v>
      </c>
      <c r="G19" s="13">
        <v>3232.8</v>
      </c>
      <c r="H19" s="13">
        <v>583.2</v>
      </c>
      <c r="I19" s="14">
        <f>G19/F19*100</f>
        <v>100</v>
      </c>
      <c r="J19" s="30" t="s">
        <v>73</v>
      </c>
    </row>
    <row r="20" spans="3:10" ht="19.5" customHeight="1">
      <c r="C20" s="15" t="s">
        <v>59</v>
      </c>
      <c r="D20" s="12" t="s">
        <v>10</v>
      </c>
      <c r="E20" s="12" t="s">
        <v>58</v>
      </c>
      <c r="F20" s="13">
        <v>0</v>
      </c>
      <c r="G20" s="13">
        <v>0</v>
      </c>
      <c r="H20" s="13">
        <v>0</v>
      </c>
      <c r="I20" s="14" t="s">
        <v>63</v>
      </c>
      <c r="J20" s="30" t="s">
        <v>63</v>
      </c>
    </row>
    <row r="21" spans="3:10" ht="21" customHeight="1">
      <c r="C21" s="16" t="s">
        <v>22</v>
      </c>
      <c r="D21" s="12" t="s">
        <v>10</v>
      </c>
      <c r="E21" s="12">
        <v>13</v>
      </c>
      <c r="F21" s="13">
        <v>27767.8</v>
      </c>
      <c r="G21" s="13">
        <v>27347.7</v>
      </c>
      <c r="H21" s="13">
        <v>25514.7</v>
      </c>
      <c r="I21" s="14">
        <f>G21/F21*100</f>
        <v>98.48709656508619</v>
      </c>
      <c r="J21" s="30">
        <f t="shared" si="1"/>
        <v>107.18409387529542</v>
      </c>
    </row>
    <row r="22" spans="3:10" ht="18.75" customHeight="1">
      <c r="C22" s="8" t="s">
        <v>65</v>
      </c>
      <c r="D22" s="9" t="s">
        <v>13</v>
      </c>
      <c r="E22" s="9" t="s">
        <v>11</v>
      </c>
      <c r="F22" s="31">
        <f>F23</f>
        <v>1603.2</v>
      </c>
      <c r="G22" s="31">
        <f>G23</f>
        <v>1603.2</v>
      </c>
      <c r="H22" s="31">
        <f>H23</f>
        <v>1250.7</v>
      </c>
      <c r="I22" s="10">
        <f t="shared" si="0"/>
        <v>100</v>
      </c>
      <c r="J22" s="29">
        <f t="shared" si="1"/>
        <v>128.1842168385704</v>
      </c>
    </row>
    <row r="23" spans="3:10" ht="21" customHeight="1">
      <c r="C23" s="16" t="s">
        <v>66</v>
      </c>
      <c r="D23" s="12" t="s">
        <v>13</v>
      </c>
      <c r="E23" s="12" t="s">
        <v>15</v>
      </c>
      <c r="F23" s="13">
        <v>1603.2</v>
      </c>
      <c r="G23" s="13">
        <v>1603.2</v>
      </c>
      <c r="H23" s="13">
        <v>1250.7</v>
      </c>
      <c r="I23" s="14">
        <f t="shared" si="0"/>
        <v>100</v>
      </c>
      <c r="J23" s="30">
        <f t="shared" si="1"/>
        <v>128.1842168385704</v>
      </c>
    </row>
    <row r="24" spans="3:10" ht="31.5">
      <c r="C24" s="17" t="s">
        <v>23</v>
      </c>
      <c r="D24" s="9" t="s">
        <v>15</v>
      </c>
      <c r="E24" s="9" t="s">
        <v>11</v>
      </c>
      <c r="F24" s="10">
        <f>F25+F27+F26</f>
        <v>3539.6</v>
      </c>
      <c r="G24" s="10">
        <f>G25+G27+G26</f>
        <v>3539.6</v>
      </c>
      <c r="H24" s="10">
        <f>H25+H27+H26</f>
        <v>2524.4</v>
      </c>
      <c r="I24" s="10">
        <f t="shared" si="0"/>
        <v>100</v>
      </c>
      <c r="J24" s="29">
        <f t="shared" si="1"/>
        <v>140.21549675170337</v>
      </c>
    </row>
    <row r="25" spans="3:10" ht="16.5" customHeight="1">
      <c r="C25" s="15" t="s">
        <v>60</v>
      </c>
      <c r="D25" s="12" t="s">
        <v>15</v>
      </c>
      <c r="E25" s="12" t="s">
        <v>24</v>
      </c>
      <c r="F25" s="13">
        <v>36.9</v>
      </c>
      <c r="G25" s="13">
        <v>36.9</v>
      </c>
      <c r="H25" s="13">
        <v>100.1</v>
      </c>
      <c r="I25" s="14">
        <f t="shared" si="0"/>
        <v>100</v>
      </c>
      <c r="J25" s="30">
        <f t="shared" si="1"/>
        <v>36.863136863136866</v>
      </c>
    </row>
    <row r="26" spans="3:10" ht="51" customHeight="1">
      <c r="C26" s="15" t="s">
        <v>61</v>
      </c>
      <c r="D26" s="12" t="s">
        <v>15</v>
      </c>
      <c r="E26" s="12" t="s">
        <v>53</v>
      </c>
      <c r="F26" s="13">
        <v>2519.7</v>
      </c>
      <c r="G26" s="13">
        <v>2519.7</v>
      </c>
      <c r="H26" s="13">
        <v>1611.1</v>
      </c>
      <c r="I26" s="14">
        <f t="shared" si="0"/>
        <v>100</v>
      </c>
      <c r="J26" s="30">
        <f t="shared" si="1"/>
        <v>156.39625100862764</v>
      </c>
    </row>
    <row r="27" spans="3:10" ht="40.5" customHeight="1">
      <c r="C27" s="15" t="s">
        <v>25</v>
      </c>
      <c r="D27" s="12" t="s">
        <v>15</v>
      </c>
      <c r="E27" s="12">
        <v>14</v>
      </c>
      <c r="F27" s="13">
        <v>983</v>
      </c>
      <c r="G27" s="13">
        <v>983</v>
      </c>
      <c r="H27" s="13">
        <v>813.2</v>
      </c>
      <c r="I27" s="14">
        <f t="shared" si="0"/>
        <v>100</v>
      </c>
      <c r="J27" s="30">
        <f t="shared" si="1"/>
        <v>120.88047220855877</v>
      </c>
    </row>
    <row r="28" spans="3:10" ht="15.75">
      <c r="C28" s="8" t="s">
        <v>26</v>
      </c>
      <c r="D28" s="9" t="s">
        <v>17</v>
      </c>
      <c r="E28" s="9" t="s">
        <v>11</v>
      </c>
      <c r="F28" s="10">
        <f>F31+F32+F30+F29</f>
        <v>99563.7</v>
      </c>
      <c r="G28" s="10">
        <f>G31+G32+G30+G29</f>
        <v>98611.4</v>
      </c>
      <c r="H28" s="10">
        <f>H31+H32+H30+H29</f>
        <v>58065.399999999994</v>
      </c>
      <c r="I28" s="10">
        <f t="shared" si="0"/>
        <v>99.04352690789916</v>
      </c>
      <c r="J28" s="29">
        <f t="shared" si="1"/>
        <v>169.82815928246427</v>
      </c>
    </row>
    <row r="29" spans="3:10" ht="15.75">
      <c r="C29" s="16" t="s">
        <v>68</v>
      </c>
      <c r="D29" s="12" t="s">
        <v>17</v>
      </c>
      <c r="E29" s="12" t="s">
        <v>10</v>
      </c>
      <c r="F29" s="14">
        <v>0</v>
      </c>
      <c r="G29" s="14">
        <v>0</v>
      </c>
      <c r="H29" s="14">
        <v>500</v>
      </c>
      <c r="I29" s="14" t="s">
        <v>63</v>
      </c>
      <c r="J29" s="30">
        <f>G29/H29*100</f>
        <v>0</v>
      </c>
    </row>
    <row r="30" spans="3:10" ht="15.75">
      <c r="C30" s="16" t="s">
        <v>57</v>
      </c>
      <c r="D30" s="12" t="s">
        <v>17</v>
      </c>
      <c r="E30" s="12" t="s">
        <v>43</v>
      </c>
      <c r="F30" s="14">
        <v>18141.3</v>
      </c>
      <c r="G30" s="14">
        <v>18129.3</v>
      </c>
      <c r="H30" s="14">
        <v>2723.7</v>
      </c>
      <c r="I30" s="14">
        <f>G30/F30*100</f>
        <v>99.93385259049793</v>
      </c>
      <c r="J30" s="30" t="s">
        <v>78</v>
      </c>
    </row>
    <row r="31" spans="3:10" ht="18.75">
      <c r="C31" s="16" t="s">
        <v>27</v>
      </c>
      <c r="D31" s="12" t="s">
        <v>17</v>
      </c>
      <c r="E31" s="12" t="s">
        <v>24</v>
      </c>
      <c r="F31" s="33">
        <v>79513</v>
      </c>
      <c r="G31" s="33">
        <v>78572.7</v>
      </c>
      <c r="H31" s="33">
        <v>53026.6</v>
      </c>
      <c r="I31" s="14">
        <f>G31/F31*100</f>
        <v>98.81742608126972</v>
      </c>
      <c r="J31" s="30">
        <f aca="true" t="shared" si="2" ref="J31:J37">G31/H31*100</f>
        <v>148.17600977622553</v>
      </c>
    </row>
    <row r="32" spans="3:10" ht="35.25" customHeight="1">
      <c r="C32" s="16" t="s">
        <v>28</v>
      </c>
      <c r="D32" s="12" t="s">
        <v>17</v>
      </c>
      <c r="E32" s="12">
        <v>12</v>
      </c>
      <c r="F32" s="13">
        <v>1909.4</v>
      </c>
      <c r="G32" s="13">
        <v>1909.4</v>
      </c>
      <c r="H32" s="13">
        <v>1815.1</v>
      </c>
      <c r="I32" s="14">
        <f>G32/F32*100</f>
        <v>100</v>
      </c>
      <c r="J32" s="30">
        <f t="shared" si="2"/>
        <v>105.19530604374417</v>
      </c>
    </row>
    <row r="33" spans="3:10" ht="17.25" customHeight="1">
      <c r="C33" s="8" t="s">
        <v>29</v>
      </c>
      <c r="D33" s="9" t="s">
        <v>19</v>
      </c>
      <c r="E33" s="9" t="s">
        <v>11</v>
      </c>
      <c r="F33" s="10">
        <f>F34+F35+F36+F37</f>
        <v>347609.6</v>
      </c>
      <c r="G33" s="10">
        <f>G34+G35+G36+G37</f>
        <v>346262.69999999995</v>
      </c>
      <c r="H33" s="10">
        <f>H34+H35+H36+H37</f>
        <v>107329.2</v>
      </c>
      <c r="I33" s="10">
        <f t="shared" si="0"/>
        <v>99.61252508561329</v>
      </c>
      <c r="J33" s="29" t="s">
        <v>77</v>
      </c>
    </row>
    <row r="34" spans="3:10" ht="18" customHeight="1">
      <c r="C34" s="16" t="s">
        <v>30</v>
      </c>
      <c r="D34" s="12" t="s">
        <v>19</v>
      </c>
      <c r="E34" s="12" t="s">
        <v>10</v>
      </c>
      <c r="F34" s="13">
        <v>1152.6</v>
      </c>
      <c r="G34" s="13">
        <v>1152.6</v>
      </c>
      <c r="H34" s="13">
        <v>1208.8</v>
      </c>
      <c r="I34" s="14">
        <f t="shared" si="0"/>
        <v>100</v>
      </c>
      <c r="J34" s="30">
        <f t="shared" si="2"/>
        <v>95.35076108537393</v>
      </c>
    </row>
    <row r="35" spans="3:10" ht="18" customHeight="1">
      <c r="C35" s="16" t="s">
        <v>31</v>
      </c>
      <c r="D35" s="12" t="s">
        <v>19</v>
      </c>
      <c r="E35" s="12" t="s">
        <v>13</v>
      </c>
      <c r="F35" s="13">
        <v>274476.5</v>
      </c>
      <c r="G35" s="13">
        <v>274337.6</v>
      </c>
      <c r="H35" s="13">
        <v>40952.4</v>
      </c>
      <c r="I35" s="14">
        <f>G35/F35*100</f>
        <v>99.94939457476322</v>
      </c>
      <c r="J35" s="30" t="s">
        <v>78</v>
      </c>
    </row>
    <row r="36" spans="3:10" ht="17.25" customHeight="1">
      <c r="C36" s="16" t="s">
        <v>32</v>
      </c>
      <c r="D36" s="12" t="s">
        <v>19</v>
      </c>
      <c r="E36" s="12" t="s">
        <v>15</v>
      </c>
      <c r="F36" s="33">
        <v>71980.5</v>
      </c>
      <c r="G36" s="33">
        <v>70772.5</v>
      </c>
      <c r="H36" s="33">
        <v>58180.3</v>
      </c>
      <c r="I36" s="14">
        <f>G36/F36*100</f>
        <v>98.32176770097458</v>
      </c>
      <c r="J36" s="30">
        <f t="shared" si="2"/>
        <v>121.64340850769074</v>
      </c>
    </row>
    <row r="37" spans="3:10" ht="31.5" customHeight="1">
      <c r="C37" s="16" t="s">
        <v>70</v>
      </c>
      <c r="D37" s="12" t="s">
        <v>19</v>
      </c>
      <c r="E37" s="12" t="s">
        <v>19</v>
      </c>
      <c r="F37" s="13">
        <v>0</v>
      </c>
      <c r="G37" s="13">
        <v>0</v>
      </c>
      <c r="H37" s="13">
        <v>6987.7</v>
      </c>
      <c r="I37" s="14">
        <v>0</v>
      </c>
      <c r="J37" s="30">
        <f t="shared" si="2"/>
        <v>0</v>
      </c>
    </row>
    <row r="38" spans="3:10" ht="15.75">
      <c r="C38" s="17" t="s">
        <v>33</v>
      </c>
      <c r="D38" s="9" t="s">
        <v>21</v>
      </c>
      <c r="E38" s="9" t="s">
        <v>11</v>
      </c>
      <c r="F38" s="10">
        <f>F39</f>
        <v>655.5</v>
      </c>
      <c r="G38" s="18">
        <f>G39</f>
        <v>655.5</v>
      </c>
      <c r="H38" s="18">
        <f>H39</f>
        <v>827.6</v>
      </c>
      <c r="I38" s="10">
        <f t="shared" si="0"/>
        <v>100</v>
      </c>
      <c r="J38" s="29">
        <f t="shared" si="1"/>
        <v>79.2049299178347</v>
      </c>
    </row>
    <row r="39" spans="3:10" ht="38.25" customHeight="1">
      <c r="C39" s="15" t="s">
        <v>34</v>
      </c>
      <c r="D39" s="12" t="s">
        <v>21</v>
      </c>
      <c r="E39" s="12" t="s">
        <v>19</v>
      </c>
      <c r="F39" s="13">
        <v>655.5</v>
      </c>
      <c r="G39" s="13">
        <v>655.5</v>
      </c>
      <c r="H39" s="13">
        <v>827.6</v>
      </c>
      <c r="I39" s="14">
        <f t="shared" si="0"/>
        <v>100</v>
      </c>
      <c r="J39" s="30">
        <f t="shared" si="1"/>
        <v>79.2049299178347</v>
      </c>
    </row>
    <row r="40" spans="3:10" ht="16.5" customHeight="1">
      <c r="C40" s="8" t="s">
        <v>35</v>
      </c>
      <c r="D40" s="9" t="s">
        <v>36</v>
      </c>
      <c r="E40" s="9" t="s">
        <v>11</v>
      </c>
      <c r="F40" s="10">
        <f>F41+F42+F43+F44+F45</f>
        <v>723961.2</v>
      </c>
      <c r="G40" s="19">
        <f>SUM(G41:G45)</f>
        <v>723181.4</v>
      </c>
      <c r="H40" s="19">
        <f>SUM(H41:H45)</f>
        <v>667854.7000000001</v>
      </c>
      <c r="I40" s="10">
        <f t="shared" si="0"/>
        <v>99.89228704521736</v>
      </c>
      <c r="J40" s="29">
        <f t="shared" si="1"/>
        <v>108.28424206642553</v>
      </c>
    </row>
    <row r="41" spans="3:10" ht="18.75" customHeight="1">
      <c r="C41" s="16" t="s">
        <v>37</v>
      </c>
      <c r="D41" s="12" t="s">
        <v>36</v>
      </c>
      <c r="E41" s="12" t="s">
        <v>10</v>
      </c>
      <c r="F41" s="13">
        <v>140703</v>
      </c>
      <c r="G41" s="13">
        <v>140628.4</v>
      </c>
      <c r="H41" s="13">
        <v>176058.3</v>
      </c>
      <c r="I41" s="14">
        <f t="shared" si="0"/>
        <v>99.94698051924976</v>
      </c>
      <c r="J41" s="30">
        <f t="shared" si="1"/>
        <v>79.87604106139841</v>
      </c>
    </row>
    <row r="42" spans="3:10" ht="16.5" customHeight="1">
      <c r="C42" s="16" t="s">
        <v>38</v>
      </c>
      <c r="D42" s="12" t="s">
        <v>36</v>
      </c>
      <c r="E42" s="12" t="s">
        <v>13</v>
      </c>
      <c r="F42" s="13">
        <v>487075.7</v>
      </c>
      <c r="G42" s="13">
        <v>486382.6</v>
      </c>
      <c r="H42" s="13">
        <v>399579.5</v>
      </c>
      <c r="I42" s="14">
        <f t="shared" si="0"/>
        <v>99.85770179050196</v>
      </c>
      <c r="J42" s="30">
        <f t="shared" si="1"/>
        <v>121.72361194705934</v>
      </c>
    </row>
    <row r="43" spans="3:10" ht="18" customHeight="1">
      <c r="C43" s="11" t="s">
        <v>39</v>
      </c>
      <c r="D43" s="12" t="s">
        <v>36</v>
      </c>
      <c r="E43" s="12" t="s">
        <v>15</v>
      </c>
      <c r="F43" s="13">
        <v>31598.4</v>
      </c>
      <c r="G43" s="13">
        <v>31598.4</v>
      </c>
      <c r="H43" s="13">
        <v>35072.9</v>
      </c>
      <c r="I43" s="14">
        <f t="shared" si="0"/>
        <v>100</v>
      </c>
      <c r="J43" s="30">
        <f t="shared" si="1"/>
        <v>90.0934909859179</v>
      </c>
    </row>
    <row r="44" spans="3:10" ht="15.75" customHeight="1">
      <c r="C44" s="16" t="s">
        <v>40</v>
      </c>
      <c r="D44" s="12" t="s">
        <v>36</v>
      </c>
      <c r="E44" s="12" t="s">
        <v>36</v>
      </c>
      <c r="F44" s="13">
        <v>6776.2</v>
      </c>
      <c r="G44" s="13">
        <v>6776.2</v>
      </c>
      <c r="H44" s="13">
        <v>6282.5</v>
      </c>
      <c r="I44" s="14">
        <f t="shared" si="0"/>
        <v>100</v>
      </c>
      <c r="J44" s="30">
        <f t="shared" si="1"/>
        <v>107.858336649423</v>
      </c>
    </row>
    <row r="45" spans="3:10" ht="22.5" customHeight="1">
      <c r="C45" s="16" t="s">
        <v>41</v>
      </c>
      <c r="D45" s="12" t="s">
        <v>36</v>
      </c>
      <c r="E45" s="12" t="s">
        <v>24</v>
      </c>
      <c r="F45" s="13">
        <v>57807.9</v>
      </c>
      <c r="G45" s="13">
        <v>57795.8</v>
      </c>
      <c r="H45" s="13">
        <v>50861.5</v>
      </c>
      <c r="I45" s="14">
        <f t="shared" si="0"/>
        <v>99.97906860481007</v>
      </c>
      <c r="J45" s="30">
        <f t="shared" si="1"/>
        <v>113.63369149553199</v>
      </c>
    </row>
    <row r="46" spans="3:10" ht="15.75">
      <c r="C46" s="8" t="s">
        <v>42</v>
      </c>
      <c r="D46" s="9" t="s">
        <v>43</v>
      </c>
      <c r="E46" s="9" t="s">
        <v>11</v>
      </c>
      <c r="F46" s="10">
        <f>F47+F48</f>
        <v>80622.3</v>
      </c>
      <c r="G46" s="10">
        <f>G47+G48</f>
        <v>80622.3</v>
      </c>
      <c r="H46" s="10">
        <f>H47+H48</f>
        <v>121343.7</v>
      </c>
      <c r="I46" s="10">
        <f t="shared" si="0"/>
        <v>100</v>
      </c>
      <c r="J46" s="29">
        <f t="shared" si="1"/>
        <v>66.44127383621894</v>
      </c>
    </row>
    <row r="47" spans="3:10" ht="18.75">
      <c r="C47" s="16" t="s">
        <v>44</v>
      </c>
      <c r="D47" s="12" t="s">
        <v>43</v>
      </c>
      <c r="E47" s="12" t="s">
        <v>10</v>
      </c>
      <c r="F47" s="13">
        <v>75131.1</v>
      </c>
      <c r="G47" s="13">
        <v>75131.1</v>
      </c>
      <c r="H47" s="13">
        <v>116482.7</v>
      </c>
      <c r="I47" s="14">
        <f t="shared" si="0"/>
        <v>100</v>
      </c>
      <c r="J47" s="30">
        <f t="shared" si="1"/>
        <v>64.49979267307506</v>
      </c>
    </row>
    <row r="48" spans="3:10" ht="39" customHeight="1">
      <c r="C48" s="16" t="s">
        <v>45</v>
      </c>
      <c r="D48" s="12" t="s">
        <v>43</v>
      </c>
      <c r="E48" s="12" t="s">
        <v>17</v>
      </c>
      <c r="F48" s="13">
        <v>5491.2</v>
      </c>
      <c r="G48" s="13">
        <v>5491.2</v>
      </c>
      <c r="H48" s="13">
        <v>4861</v>
      </c>
      <c r="I48" s="14">
        <f t="shared" si="0"/>
        <v>100</v>
      </c>
      <c r="J48" s="30">
        <f t="shared" si="1"/>
        <v>112.96441061509977</v>
      </c>
    </row>
    <row r="49" spans="3:10" ht="15.75">
      <c r="C49" s="8" t="s">
        <v>46</v>
      </c>
      <c r="D49" s="9" t="s">
        <v>24</v>
      </c>
      <c r="E49" s="9" t="s">
        <v>11</v>
      </c>
      <c r="F49" s="10">
        <f>+F51+F50</f>
        <v>294.4</v>
      </c>
      <c r="G49" s="10">
        <f>+G51+G50</f>
        <v>294.4</v>
      </c>
      <c r="H49" s="10">
        <f>+H51+H50</f>
        <v>545.3</v>
      </c>
      <c r="I49" s="10">
        <f t="shared" si="0"/>
        <v>100</v>
      </c>
      <c r="J49" s="29">
        <f t="shared" si="1"/>
        <v>53.988630111865035</v>
      </c>
    </row>
    <row r="50" spans="3:10" ht="23.25" customHeight="1">
      <c r="C50" s="16" t="s">
        <v>62</v>
      </c>
      <c r="D50" s="12" t="s">
        <v>24</v>
      </c>
      <c r="E50" s="12" t="s">
        <v>36</v>
      </c>
      <c r="F50" s="24">
        <v>74.4</v>
      </c>
      <c r="G50" s="24">
        <v>74.4</v>
      </c>
      <c r="H50" s="24">
        <v>408.3</v>
      </c>
      <c r="I50" s="14">
        <f t="shared" si="0"/>
        <v>100</v>
      </c>
      <c r="J50" s="30">
        <f t="shared" si="1"/>
        <v>18.221895664952243</v>
      </c>
    </row>
    <row r="51" spans="3:10" ht="21" customHeight="1">
      <c r="C51" s="16" t="s">
        <v>47</v>
      </c>
      <c r="D51" s="12" t="s">
        <v>24</v>
      </c>
      <c r="E51" s="12" t="s">
        <v>24</v>
      </c>
      <c r="F51" s="13">
        <v>220</v>
      </c>
      <c r="G51" s="13">
        <v>220</v>
      </c>
      <c r="H51" s="13">
        <v>137</v>
      </c>
      <c r="I51" s="14">
        <f>G51/F51*100</f>
        <v>100</v>
      </c>
      <c r="J51" s="30">
        <f>G51/H51*100</f>
        <v>160.5839416058394</v>
      </c>
    </row>
    <row r="52" spans="3:10" ht="15.75">
      <c r="C52" s="8" t="s">
        <v>48</v>
      </c>
      <c r="D52" s="9">
        <v>10</v>
      </c>
      <c r="E52" s="9" t="s">
        <v>11</v>
      </c>
      <c r="F52" s="10">
        <f>F53+F54+F55+F56</f>
        <v>27625.7</v>
      </c>
      <c r="G52" s="10">
        <f>G53+G54+G55+G56</f>
        <v>27277.8</v>
      </c>
      <c r="H52" s="10">
        <f>H53+H54+H55+H56</f>
        <v>35826.3</v>
      </c>
      <c r="I52" s="10">
        <f t="shared" si="0"/>
        <v>98.74066539490401</v>
      </c>
      <c r="J52" s="29">
        <f t="shared" si="1"/>
        <v>76.13903752271375</v>
      </c>
    </row>
    <row r="53" spans="3:10" ht="16.5" customHeight="1">
      <c r="C53" s="16" t="s">
        <v>49</v>
      </c>
      <c r="D53" s="12">
        <v>10</v>
      </c>
      <c r="E53" s="12" t="s">
        <v>10</v>
      </c>
      <c r="F53" s="13">
        <v>4134.9</v>
      </c>
      <c r="G53" s="13">
        <v>4114.4</v>
      </c>
      <c r="H53" s="13">
        <v>3835.4</v>
      </c>
      <c r="I53" s="14">
        <f t="shared" si="0"/>
        <v>99.50422017461123</v>
      </c>
      <c r="J53" s="30">
        <f t="shared" si="1"/>
        <v>107.27433905198936</v>
      </c>
    </row>
    <row r="54" spans="3:10" ht="15.75" customHeight="1">
      <c r="C54" s="16" t="s">
        <v>50</v>
      </c>
      <c r="D54" s="12">
        <v>10</v>
      </c>
      <c r="E54" s="12" t="s">
        <v>15</v>
      </c>
      <c r="F54" s="13">
        <v>23045</v>
      </c>
      <c r="G54" s="13">
        <v>22717.6</v>
      </c>
      <c r="H54" s="13">
        <v>27121.1</v>
      </c>
      <c r="I54" s="14">
        <f t="shared" si="0"/>
        <v>98.57930136689086</v>
      </c>
      <c r="J54" s="30">
        <f t="shared" si="1"/>
        <v>83.76356416222056</v>
      </c>
    </row>
    <row r="55" spans="3:10" ht="15" customHeight="1">
      <c r="C55" s="16" t="s">
        <v>51</v>
      </c>
      <c r="D55" s="12">
        <v>10</v>
      </c>
      <c r="E55" s="12" t="s">
        <v>17</v>
      </c>
      <c r="F55" s="13">
        <v>0</v>
      </c>
      <c r="G55" s="13">
        <v>0</v>
      </c>
      <c r="H55" s="13">
        <v>4390</v>
      </c>
      <c r="I55" s="14" t="s">
        <v>63</v>
      </c>
      <c r="J55" s="30">
        <f>G55/H55*100</f>
        <v>0</v>
      </c>
    </row>
    <row r="56" spans="3:10" ht="18" customHeight="1">
      <c r="C56" s="20" t="s">
        <v>52</v>
      </c>
      <c r="D56" s="12" t="s">
        <v>53</v>
      </c>
      <c r="E56" s="12" t="s">
        <v>21</v>
      </c>
      <c r="F56" s="13">
        <v>445.8</v>
      </c>
      <c r="G56" s="13">
        <v>445.8</v>
      </c>
      <c r="H56" s="13">
        <v>479.8</v>
      </c>
      <c r="I56" s="14">
        <f t="shared" si="0"/>
        <v>100</v>
      </c>
      <c r="J56" s="30">
        <f t="shared" si="1"/>
        <v>92.9137140475198</v>
      </c>
    </row>
    <row r="57" spans="3:10" ht="15.75">
      <c r="C57" s="8" t="s">
        <v>54</v>
      </c>
      <c r="D57" s="9">
        <v>11</v>
      </c>
      <c r="E57" s="9" t="s">
        <v>11</v>
      </c>
      <c r="F57" s="10">
        <f>F58+F59</f>
        <v>66581</v>
      </c>
      <c r="G57" s="10">
        <f>G58+G59</f>
        <v>48449.1</v>
      </c>
      <c r="H57" s="10">
        <f>H58+H59</f>
        <v>27148.899999999998</v>
      </c>
      <c r="I57" s="10">
        <f t="shared" si="0"/>
        <v>72.76715579519683</v>
      </c>
      <c r="J57" s="29">
        <f t="shared" si="1"/>
        <v>178.45695405707048</v>
      </c>
    </row>
    <row r="58" spans="3:10" ht="18.75">
      <c r="C58" s="16" t="s">
        <v>55</v>
      </c>
      <c r="D58" s="12">
        <v>11</v>
      </c>
      <c r="E58" s="12" t="s">
        <v>13</v>
      </c>
      <c r="F58" s="13">
        <v>14027.6</v>
      </c>
      <c r="G58" s="13">
        <v>12284.6</v>
      </c>
      <c r="H58" s="13">
        <v>24314.3</v>
      </c>
      <c r="I58" s="14">
        <f t="shared" si="0"/>
        <v>87.57449599361259</v>
      </c>
      <c r="J58" s="30">
        <f t="shared" si="1"/>
        <v>50.52417713033071</v>
      </c>
    </row>
    <row r="59" spans="3:10" ht="31.5">
      <c r="C59" s="16" t="s">
        <v>69</v>
      </c>
      <c r="D59" s="12" t="s">
        <v>58</v>
      </c>
      <c r="E59" s="12" t="s">
        <v>19</v>
      </c>
      <c r="F59" s="13">
        <v>52553.4</v>
      </c>
      <c r="G59" s="13">
        <v>36164.5</v>
      </c>
      <c r="H59" s="13">
        <v>2834.6</v>
      </c>
      <c r="I59" s="14">
        <f>G59/F59*100</f>
        <v>68.81476745557852</v>
      </c>
      <c r="J59" s="30" t="s">
        <v>79</v>
      </c>
    </row>
    <row r="60" spans="3:10" ht="18.75">
      <c r="C60" s="75" t="s">
        <v>56</v>
      </c>
      <c r="D60" s="76"/>
      <c r="E60" s="76"/>
      <c r="F60" s="21">
        <f>F13+F24+F28+F33+F38+F40+F46+F49+F52+F57+F22</f>
        <v>1487677.9999999998</v>
      </c>
      <c r="G60" s="21">
        <f>G13+G24+G28+G33+G38+G40+G46+G49+G52+G57+G22</f>
        <v>1465683.0999999999</v>
      </c>
      <c r="H60" s="21">
        <f>H13+H24+H28+H33+H38+H40+H46+H49+H52+H57+H22</f>
        <v>1136691.0999999999</v>
      </c>
      <c r="I60" s="10">
        <f t="shared" si="0"/>
        <v>98.52152818015728</v>
      </c>
      <c r="J60" s="29">
        <f t="shared" si="1"/>
        <v>128.94295556638036</v>
      </c>
    </row>
    <row r="62" spans="5:6" ht="12">
      <c r="E62" s="22"/>
      <c r="F62" s="23"/>
    </row>
  </sheetData>
  <sheetProtection/>
  <mergeCells count="5">
    <mergeCell ref="C1:F1"/>
    <mergeCell ref="C9:F9"/>
    <mergeCell ref="C10:F10"/>
    <mergeCell ref="C60:E60"/>
    <mergeCell ref="C8:J8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60" r:id="rId1"/>
  <rowBreaks count="1" manualBreakCount="1">
    <brk id="6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2023-07-11T05:41:06Z</cp:lastPrinted>
  <dcterms:created xsi:type="dcterms:W3CDTF">2020-04-16T14:18:19Z</dcterms:created>
  <dcterms:modified xsi:type="dcterms:W3CDTF">2024-02-05T08:46:55Z</dcterms:modified>
  <cp:category/>
  <cp:version/>
  <cp:contentType/>
  <cp:contentStatus/>
</cp:coreProperties>
</file>