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налит.данные доходы" sheetId="5" r:id="rId1"/>
    <sheet name="аналит.данные расходы" sheetId="4" r:id="rId2"/>
    <sheet name="Лист1" sheetId="1" r:id="rId3"/>
    <sheet name="Лист2" sheetId="2" r:id="rId4"/>
    <sheet name="Лист3" sheetId="3" r:id="rId5"/>
  </sheets>
  <definedNames>
    <definedName name="_xlnm.Print_Area" localSheetId="0">'аналит.данные доходы'!$A$1:$K$53</definedName>
    <definedName name="_xlnm.Print_Area" localSheetId="1">'аналит.данные расходы'!$C$1:$J$59</definedName>
  </definedNames>
  <calcPr calcId="124519"/>
</workbook>
</file>

<file path=xl/calcChain.xml><?xml version="1.0" encoding="utf-8"?>
<calcChain xmlns="http://schemas.openxmlformats.org/spreadsheetml/2006/main">
  <c r="K52" i="5"/>
  <c r="J52"/>
  <c r="I52"/>
  <c r="G52"/>
  <c r="K51"/>
  <c r="G51"/>
  <c r="K50"/>
  <c r="J50"/>
  <c r="I50"/>
  <c r="G50"/>
  <c r="F50"/>
  <c r="K49"/>
  <c r="I49"/>
  <c r="G49"/>
  <c r="K48"/>
  <c r="J48"/>
  <c r="I48"/>
  <c r="G48"/>
  <c r="F48"/>
  <c r="K47"/>
  <c r="J47"/>
  <c r="I47"/>
  <c r="G47"/>
  <c r="F47"/>
  <c r="K46"/>
  <c r="J46"/>
  <c r="I46"/>
  <c r="G46"/>
  <c r="F46"/>
  <c r="K45"/>
  <c r="J45"/>
  <c r="I45"/>
  <c r="G45"/>
  <c r="F45"/>
  <c r="K44"/>
  <c r="E44"/>
  <c r="F44" s="1"/>
  <c r="D44"/>
  <c r="C44"/>
  <c r="I44" s="1"/>
  <c r="B44"/>
  <c r="J43"/>
  <c r="F43"/>
  <c r="E43"/>
  <c r="K43" s="1"/>
  <c r="D43"/>
  <c r="C43"/>
  <c r="B43"/>
  <c r="K42"/>
  <c r="J42"/>
  <c r="I42"/>
  <c r="G42"/>
  <c r="F42"/>
  <c r="K41"/>
  <c r="J41"/>
  <c r="I41"/>
  <c r="G41"/>
  <c r="F41"/>
  <c r="K40"/>
  <c r="J40"/>
  <c r="I40"/>
  <c r="G40"/>
  <c r="F40"/>
  <c r="F39"/>
  <c r="K38"/>
  <c r="J38"/>
  <c r="I38"/>
  <c r="G38"/>
  <c r="F38"/>
  <c r="G37"/>
  <c r="E37"/>
  <c r="I37" s="1"/>
  <c r="D37"/>
  <c r="C37"/>
  <c r="K37" s="1"/>
  <c r="B37"/>
  <c r="K36"/>
  <c r="J36"/>
  <c r="I36"/>
  <c r="G36"/>
  <c r="F36"/>
  <c r="K35"/>
  <c r="J35"/>
  <c r="I35"/>
  <c r="K34"/>
  <c r="J34"/>
  <c r="I34"/>
  <c r="G34"/>
  <c r="F34"/>
  <c r="K33"/>
  <c r="J33"/>
  <c r="I33"/>
  <c r="G32"/>
  <c r="E32"/>
  <c r="I32" s="1"/>
  <c r="D32"/>
  <c r="C32"/>
  <c r="K32" s="1"/>
  <c r="B32"/>
  <c r="K31"/>
  <c r="J31"/>
  <c r="I31"/>
  <c r="G31"/>
  <c r="F31"/>
  <c r="K30"/>
  <c r="J30"/>
  <c r="I30"/>
  <c r="G30"/>
  <c r="F30"/>
  <c r="K29"/>
  <c r="J29"/>
  <c r="I29"/>
  <c r="G29"/>
  <c r="F29"/>
  <c r="K28"/>
  <c r="J28"/>
  <c r="I28"/>
  <c r="G28"/>
  <c r="F28"/>
  <c r="K27"/>
  <c r="J27"/>
  <c r="I27"/>
  <c r="G27"/>
  <c r="F27"/>
  <c r="K26"/>
  <c r="J26"/>
  <c r="I26"/>
  <c r="G26"/>
  <c r="F26"/>
  <c r="K25"/>
  <c r="J25"/>
  <c r="I25"/>
  <c r="G25"/>
  <c r="F25"/>
  <c r="K24"/>
  <c r="I24"/>
  <c r="K23"/>
  <c r="J23"/>
  <c r="I23"/>
  <c r="G23"/>
  <c r="F23"/>
  <c r="K22"/>
  <c r="J22"/>
  <c r="I22"/>
  <c r="G22"/>
  <c r="F22"/>
  <c r="J21"/>
  <c r="F21"/>
  <c r="E21"/>
  <c r="K21" s="1"/>
  <c r="D21"/>
  <c r="C21"/>
  <c r="B21"/>
  <c r="K20"/>
  <c r="J20"/>
  <c r="I20"/>
  <c r="G20"/>
  <c r="F20"/>
  <c r="K19"/>
  <c r="J19"/>
  <c r="I19"/>
  <c r="G19"/>
  <c r="F19"/>
  <c r="K18"/>
  <c r="J18"/>
  <c r="I18"/>
  <c r="G18"/>
  <c r="F18"/>
  <c r="K17"/>
  <c r="J17"/>
  <c r="I17"/>
  <c r="G17"/>
  <c r="F17"/>
  <c r="K16"/>
  <c r="J16"/>
  <c r="I16"/>
  <c r="G16"/>
  <c r="F16"/>
  <c r="K15"/>
  <c r="J15"/>
  <c r="I15"/>
  <c r="G15"/>
  <c r="F15"/>
  <c r="G14"/>
  <c r="E14"/>
  <c r="I14" s="1"/>
  <c r="D14"/>
  <c r="C14"/>
  <c r="K14" s="1"/>
  <c r="B14"/>
  <c r="K13"/>
  <c r="J13"/>
  <c r="I13"/>
  <c r="G13"/>
  <c r="F13"/>
  <c r="K12"/>
  <c r="J12"/>
  <c r="I12"/>
  <c r="G12"/>
  <c r="F12"/>
  <c r="K11"/>
  <c r="J11"/>
  <c r="G11"/>
  <c r="F11"/>
  <c r="K10"/>
  <c r="J10"/>
  <c r="I10"/>
  <c r="G10"/>
  <c r="F10"/>
  <c r="E9"/>
  <c r="J9" s="1"/>
  <c r="D9"/>
  <c r="C9"/>
  <c r="B9"/>
  <c r="K8"/>
  <c r="J8"/>
  <c r="I8"/>
  <c r="F8"/>
  <c r="K7"/>
  <c r="J7"/>
  <c r="I7"/>
  <c r="G7"/>
  <c r="F7"/>
  <c r="J6"/>
  <c r="F6"/>
  <c r="E6"/>
  <c r="K6" s="1"/>
  <c r="D6"/>
  <c r="C6"/>
  <c r="B6"/>
  <c r="B5" s="1"/>
  <c r="B53" s="1"/>
  <c r="D5"/>
  <c r="D53" s="1"/>
  <c r="C5"/>
  <c r="C53" s="1"/>
  <c r="J51" s="1"/>
  <c r="I58" i="4"/>
  <c r="J57"/>
  <c r="I57"/>
  <c r="I56"/>
  <c r="H56"/>
  <c r="G56"/>
  <c r="J56" s="1"/>
  <c r="F56"/>
  <c r="J55"/>
  <c r="I55"/>
  <c r="J54"/>
  <c r="I54"/>
  <c r="J53"/>
  <c r="I53"/>
  <c r="J52"/>
  <c r="I52"/>
  <c r="J51"/>
  <c r="H51"/>
  <c r="G51"/>
  <c r="F51"/>
  <c r="I51" s="1"/>
  <c r="J50"/>
  <c r="I50"/>
  <c r="J49"/>
  <c r="I49"/>
  <c r="H48"/>
  <c r="G48"/>
  <c r="I48" s="1"/>
  <c r="F48"/>
  <c r="J47"/>
  <c r="I47"/>
  <c r="J46"/>
  <c r="I46"/>
  <c r="H45"/>
  <c r="G45"/>
  <c r="I45" s="1"/>
  <c r="F45"/>
  <c r="J44"/>
  <c r="I44"/>
  <c r="J43"/>
  <c r="I43"/>
  <c r="J42"/>
  <c r="I42"/>
  <c r="J41"/>
  <c r="I41"/>
  <c r="J40"/>
  <c r="I40"/>
  <c r="H39"/>
  <c r="G39"/>
  <c r="J39" s="1"/>
  <c r="F39"/>
  <c r="J38"/>
  <c r="I38"/>
  <c r="J37"/>
  <c r="H37"/>
  <c r="G37"/>
  <c r="F37"/>
  <c r="I37" s="1"/>
  <c r="J36"/>
  <c r="I36"/>
  <c r="J35"/>
  <c r="I35"/>
  <c r="J34"/>
  <c r="I34"/>
  <c r="I33"/>
  <c r="H33"/>
  <c r="G33"/>
  <c r="J33" s="1"/>
  <c r="F33"/>
  <c r="J32"/>
  <c r="I32"/>
  <c r="J31"/>
  <c r="I31"/>
  <c r="J30"/>
  <c r="I30"/>
  <c r="I29"/>
  <c r="I28"/>
  <c r="H28"/>
  <c r="G28"/>
  <c r="J28" s="1"/>
  <c r="F28"/>
  <c r="J27"/>
  <c r="I27"/>
  <c r="J26"/>
  <c r="I26"/>
  <c r="J25"/>
  <c r="I25"/>
  <c r="H24"/>
  <c r="G24"/>
  <c r="I24" s="1"/>
  <c r="F24"/>
  <c r="J23"/>
  <c r="I23"/>
  <c r="H22"/>
  <c r="G22"/>
  <c r="J22" s="1"/>
  <c r="F22"/>
  <c r="J21"/>
  <c r="I21"/>
  <c r="I20"/>
  <c r="I19"/>
  <c r="J18"/>
  <c r="I18"/>
  <c r="I17"/>
  <c r="J16"/>
  <c r="I16"/>
  <c r="J15"/>
  <c r="I15"/>
  <c r="J14"/>
  <c r="I14"/>
  <c r="I13"/>
  <c r="H13"/>
  <c r="H59" s="1"/>
  <c r="G13"/>
  <c r="G59" s="1"/>
  <c r="F13"/>
  <c r="F59" s="1"/>
  <c r="I9" i="5" l="1"/>
  <c r="I6"/>
  <c r="I43"/>
  <c r="H6"/>
  <c r="G9"/>
  <c r="K9"/>
  <c r="F14"/>
  <c r="J14"/>
  <c r="F32"/>
  <c r="J32"/>
  <c r="F37"/>
  <c r="J37"/>
  <c r="I21"/>
  <c r="E5"/>
  <c r="G6"/>
  <c r="F9"/>
  <c r="G21"/>
  <c r="G43"/>
  <c r="I59" i="4"/>
  <c r="J59"/>
  <c r="J48"/>
  <c r="I22"/>
  <c r="J24"/>
  <c r="I39"/>
  <c r="J45"/>
  <c r="J13"/>
  <c r="H34" i="5" l="1"/>
  <c r="H10"/>
  <c r="H8"/>
  <c r="I5"/>
  <c r="G5"/>
  <c r="H37"/>
  <c r="H22"/>
  <c r="H20"/>
  <c r="H16"/>
  <c r="H14"/>
  <c r="H12"/>
  <c r="H7"/>
  <c r="H40"/>
  <c r="H38"/>
  <c r="H36"/>
  <c r="H31"/>
  <c r="H29"/>
  <c r="H27"/>
  <c r="H25"/>
  <c r="H23"/>
  <c r="H19"/>
  <c r="H17"/>
  <c r="H15"/>
  <c r="H13"/>
  <c r="J5"/>
  <c r="F5"/>
  <c r="E53"/>
  <c r="H39"/>
  <c r="H11"/>
  <c r="K5"/>
  <c r="H32"/>
  <c r="H30"/>
  <c r="H28"/>
  <c r="H26"/>
  <c r="H18"/>
  <c r="H5"/>
  <c r="H21"/>
  <c r="H9"/>
  <c r="G53" l="1"/>
  <c r="K53"/>
  <c r="I53"/>
  <c r="J53"/>
  <c r="F53"/>
  <c r="H43"/>
</calcChain>
</file>

<file path=xl/sharedStrings.xml><?xml version="1.0" encoding="utf-8"?>
<sst xmlns="http://schemas.openxmlformats.org/spreadsheetml/2006/main" count="210" uniqueCount="135">
  <si>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</si>
  <si>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</si>
  <si>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</si>
  <si>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</si>
  <si>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>Аналитические данные о расходах консолидированного бюджета Никольского муниципального района за 9 месяцев 2022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</si>
  <si>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</si>
  <si>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</si>
  <si>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</si>
  <si>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</si>
  <si>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Под-раздел</t>
  </si>
  <si>
    <t>Утверждено на  2022 год</t>
  </si>
  <si>
    <t>Фактически исполнено за 9 месяцев 2022 г</t>
  </si>
  <si>
    <t>Фактически исполнено за 9 месяцев 2021 года</t>
  </si>
  <si>
    <t xml:space="preserve">Процент исполнения к годовому плану </t>
  </si>
  <si>
    <t>Процент исполнения к уровню 2021 года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</si>
  <si>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</si>
  <si>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</si>
  <si>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</si>
  <si>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</si>
  <si>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</si>
  <si>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</si>
  <si>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</si>
  <si>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</si>
  <si>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</si>
  <si>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</si>
  <si>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</si>
  <si>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8,8 раз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</si>
  <si>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</si>
  <si>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</si>
  <si>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Обеспечение проведения выборов и референдумов</t>
  </si>
  <si>
    <t>07</t>
  </si>
  <si>
    <t>-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</si>
  <si>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</si>
  <si>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</si>
  <si>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</si>
  <si>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</si>
  <si>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</si>
  <si>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</si>
  <si>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</si>
  <si>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</si>
  <si>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 ситуаций природного и техногенного характера, пожарная безопасность</t>
  </si>
  <si>
    <t>10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</si>
  <si>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</si>
  <si>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</si>
  <si>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Общеэкономические вопросы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</si>
  <si>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</si>
  <si>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</si>
  <si>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</si>
  <si>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</si>
  <si>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</si>
  <si>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</si>
  <si>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</si>
  <si>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</si>
  <si>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</si>
  <si>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</si>
  <si>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</si>
  <si>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</si>
  <si>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</si>
  <si>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</si>
  <si>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</si>
  <si>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</si>
  <si>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</si>
  <si>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</si>
  <si>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</si>
  <si>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</si>
  <si>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Санитарно-эпидемиологическое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</si>
  <si>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</si>
  <si>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</si>
  <si>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</si>
  <si>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</si>
  <si>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</si>
  <si>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</si>
  <si>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ФИЗИЧЕСКАЯ КУЛЬТУРА И СПОРТ</t>
  </si>
  <si>
    <t>Массовый спорт </t>
  </si>
  <si>
    <t>Другие вопросы в области физической культуры и спорта</t>
  </si>
  <si>
    <t>ИТОГО РАСХОДОВ </t>
  </si>
  <si>
    <t>Аналитические данные о поступлении доходов в консолидированный бюджет Никольского муниципального района  по видам                           доходов за 9 месяцев 2022 года.</t>
  </si>
  <si>
    <t>Наименование показателя</t>
  </si>
  <si>
    <t>Исполнено  за 2021 год, тыс. руб.</t>
  </si>
  <si>
    <t>Исполнено  на 01.10.2021 год, тыс. руб.</t>
  </si>
  <si>
    <t>Утверждено на 2022 год, тыс. руб.</t>
  </si>
  <si>
    <t>Исполнено  на 01.10.2022 год, тыс. руб.</t>
  </si>
  <si>
    <t>Процент исполнения, %</t>
  </si>
  <si>
    <t>В сравнении 2011/2010</t>
  </si>
  <si>
    <t>Структура</t>
  </si>
  <si>
    <t>2022 / 2021,%</t>
  </si>
  <si>
    <t>отклонение</t>
  </si>
  <si>
    <t>НАЛОГОВЫЕ И НЕНАЛОГОВЫЕ ДОХОДЫ</t>
  </si>
  <si>
    <t>НАЛОГИ НА ПРИБЫЛЬ, ДОХОДЫ</t>
  </si>
  <si>
    <t>Налог на доходы физических лиц</t>
  </si>
  <si>
    <t>Акцизы на нефтепродукты</t>
  </si>
  <si>
    <t>НАЛОГИ НА СОВОКУПНЫЙ ДОХОД</t>
  </si>
  <si>
    <t>Налог, взимаемый в связи с применением упрощенной системы налогообложения</t>
  </si>
  <si>
    <t>Патент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</si>
  <si>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</si>
  <si>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</si>
  <si>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</si>
  <si>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</si>
  <si>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организаций</t>
  </si>
  <si>
    <t>Транспортный налог с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</si>
  <si>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</si>
  <si>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</si>
  <si>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</si>
  <si>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</si>
  <si>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уставный капитал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</si>
  <si>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</si>
  <si>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</si>
  <si>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</si>
  <si>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Плата по соглашениям об установление сервитута, заключенным органами местного самоуправления муниципальных районов</t>
  </si>
  <si>
    <t>Прочие поступления от использования имущества,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</si>
  <si>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</si>
  <si>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</si>
  <si>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</si>
  <si>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</si>
  <si>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</si>
  <si>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</si>
  <si>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иного имущества, находящегося в собственности мун. районов</t>
  </si>
  <si>
    <t>Доходы от реализации иного имущества, находящегося в собственности поселений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</si>
  <si>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</si>
  <si>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</si>
  <si>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</si>
  <si>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Денежные средства полученные от реализации иного имущества обращенного в собственность муниципального района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</si>
  <si>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</si>
  <si>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</si>
  <si>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</si>
  <si>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</si>
  <si>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 РФ</t>
  </si>
  <si>
    <t>Дотации</t>
  </si>
  <si>
    <t>Субсидии</t>
  </si>
  <si>
    <t>Субвенции</t>
  </si>
  <si>
    <t>Иные межбюджетные трасферты</t>
  </si>
  <si>
    <t>БЕЗВОЗМЕЗДНЫЕ ПОСТУПЛЕНИЯ от негосударственных организаций</t>
  </si>
  <si>
    <t>Прочие безвозмездные поступления</t>
  </si>
  <si>
    <t>ДОХОДЫ ОТ ВОЗВРАТА ОСТАТКОВ СУБСИДИЙ, СУБВЕНЦИЙ И ИНЫХ МЕЖБЮДЖЕТНЫХ ТРАНСФЕРТОВ, ИМЕЮЩИХ ЦЕЛЕВОЕ НАЗНАЧЕНИЕ, ПРОШЛЫХ ЛЕТ</t>
  </si>
  <si>
    <t>ВСЕГО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</si>
</sst>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9"/>
      <color indexed="8"/>
      <name val="Arial"/>
      <family val="2"/>
      <charset val="204"/>
    </font>
    <font>
      <sz val="9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1"/>
      <name val="Arial Cyr"/>
      <charset val="204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name val="Arial"/>
      <family val="2"/>
      <charset val="204"/>
    </font>
    <font>
      <sz val="10"/>
      <color indexed="62"/>
      <name val="Arial Cyr"/>
      <charset val="204"/>
    </font>
    <font>
      <sz val="8"/>
      <name val="Arial Cyr"/>
      <charset val="204"/>
    </font>
    <font>
      <b/>
      <i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</borders>
  <cellStyleXfs count="89">
    <xf numFmtId="0" fontId="0" fillId="0" borderId="0"/>
    <xf numFmtId="0" fontId="2" fillId="0" borderId="0"/>
    <xf numFmtId="0" fontId="2" fillId="0" borderId="0"/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4" borderId="4" applyNumberFormat="0">
      <alignment horizontal="right" vertical="top"/>
    </xf>
    <xf numFmtId="0" fontId="2" fillId="4" borderId="4" applyNumberFormat="0">
      <alignment horizontal="right" vertical="top"/>
    </xf>
    <xf numFmtId="0" fontId="2" fillId="4" borderId="4" applyNumberFormat="0">
      <alignment horizontal="right" vertical="top"/>
    </xf>
    <xf numFmtId="0" fontId="2" fillId="4" borderId="4" applyNumberFormat="0">
      <alignment horizontal="right" vertical="top"/>
    </xf>
    <xf numFmtId="49" fontId="2" fillId="5" borderId="4">
      <alignment horizontal="left" vertical="top"/>
    </xf>
    <xf numFmtId="49" fontId="20" fillId="0" borderId="4">
      <alignment horizontal="left" vertical="top"/>
    </xf>
    <xf numFmtId="49" fontId="2" fillId="5" borderId="4">
      <alignment horizontal="left" vertical="top"/>
    </xf>
    <xf numFmtId="49" fontId="2" fillId="5" borderId="4">
      <alignment horizontal="left" vertical="top"/>
    </xf>
    <xf numFmtId="49" fontId="2" fillId="5" borderId="4">
      <alignment horizontal="left" vertical="top"/>
    </xf>
    <xf numFmtId="0" fontId="2" fillId="6" borderId="4">
      <alignment horizontal="left" vertical="top" wrapText="1"/>
    </xf>
    <xf numFmtId="0" fontId="2" fillId="6" borderId="4">
      <alignment horizontal="left" vertical="top" wrapText="1"/>
    </xf>
    <xf numFmtId="0" fontId="2" fillId="6" borderId="4">
      <alignment horizontal="left" vertical="top" wrapText="1"/>
    </xf>
    <xf numFmtId="0" fontId="2" fillId="6" borderId="4">
      <alignment horizontal="left" vertical="top" wrapText="1"/>
    </xf>
    <xf numFmtId="0" fontId="20" fillId="0" borderId="4">
      <alignment horizontal="left" vertical="top" wrapText="1"/>
    </xf>
    <xf numFmtId="0" fontId="2" fillId="7" borderId="4">
      <alignment horizontal="left" vertical="top" wrapText="1"/>
    </xf>
    <xf numFmtId="0" fontId="2" fillId="7" borderId="4">
      <alignment horizontal="left" vertical="top" wrapText="1"/>
    </xf>
    <xf numFmtId="0" fontId="2" fillId="7" borderId="4">
      <alignment horizontal="left" vertical="top" wrapText="1"/>
    </xf>
    <xf numFmtId="0" fontId="2" fillId="7" borderId="4">
      <alignment horizontal="left" vertical="top" wrapText="1"/>
    </xf>
    <xf numFmtId="0" fontId="2" fillId="8" borderId="4">
      <alignment horizontal="left" vertical="top" wrapText="1"/>
    </xf>
    <xf numFmtId="0" fontId="2" fillId="8" borderId="4">
      <alignment horizontal="left" vertical="top" wrapText="1"/>
    </xf>
    <xf numFmtId="0" fontId="2" fillId="8" borderId="4">
      <alignment horizontal="left" vertical="top" wrapText="1"/>
    </xf>
    <xf numFmtId="0" fontId="2" fillId="8" borderId="4">
      <alignment horizontal="left" vertical="top" wrapText="1"/>
    </xf>
    <xf numFmtId="0" fontId="2" fillId="9" borderId="4">
      <alignment horizontal="left" vertical="top" wrapText="1"/>
    </xf>
    <xf numFmtId="0" fontId="2" fillId="9" borderId="4">
      <alignment horizontal="left" vertical="top" wrapText="1"/>
    </xf>
    <xf numFmtId="0" fontId="2" fillId="9" borderId="4">
      <alignment horizontal="left" vertical="top" wrapText="1"/>
    </xf>
    <xf numFmtId="0" fontId="2" fillId="9" borderId="4">
      <alignment horizontal="left" vertical="top" wrapText="1"/>
    </xf>
    <xf numFmtId="0" fontId="2" fillId="1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10" borderId="4">
      <alignment horizontal="left" vertical="top" wrapText="1"/>
    </xf>
    <xf numFmtId="0" fontId="2" fillId="10" borderId="4">
      <alignment horizontal="left" vertical="top" wrapText="1"/>
    </xf>
    <xf numFmtId="0" fontId="2" fillId="10" borderId="4">
      <alignment horizontal="left" vertical="top" wrapText="1"/>
    </xf>
    <xf numFmtId="0" fontId="21" fillId="0" borderId="0">
      <alignment horizontal="left" vertical="top"/>
    </xf>
    <xf numFmtId="0" fontId="22" fillId="0" borderId="0"/>
    <xf numFmtId="0" fontId="22" fillId="0" borderId="0"/>
    <xf numFmtId="0" fontId="22" fillId="0" borderId="0"/>
    <xf numFmtId="0" fontId="1" fillId="0" borderId="0"/>
    <xf numFmtId="0" fontId="2" fillId="6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7" borderId="5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6" borderId="5" applyNumberFormat="0">
      <alignment horizontal="right" vertical="top"/>
    </xf>
    <xf numFmtId="0" fontId="2" fillId="6" borderId="5" applyNumberFormat="0">
      <alignment horizontal="right" vertical="top"/>
    </xf>
    <xf numFmtId="0" fontId="2" fillId="6" borderId="5" applyNumberFormat="0">
      <alignment horizontal="right" vertical="top"/>
    </xf>
    <xf numFmtId="0" fontId="2" fillId="8" borderId="5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0" borderId="4" applyNumberFormat="0">
      <alignment horizontal="right" vertical="top"/>
    </xf>
    <xf numFmtId="0" fontId="2" fillId="8" borderId="5" applyNumberFormat="0">
      <alignment horizontal="right" vertical="top"/>
    </xf>
    <xf numFmtId="0" fontId="2" fillId="8" borderId="5" applyNumberFormat="0">
      <alignment horizontal="right" vertical="top"/>
    </xf>
    <xf numFmtId="0" fontId="2" fillId="8" borderId="5" applyNumberFormat="0">
      <alignment horizontal="right" vertical="top"/>
    </xf>
    <xf numFmtId="49" fontId="23" fillId="11" borderId="4">
      <alignment horizontal="left" vertical="top" wrapText="1"/>
    </xf>
    <xf numFmtId="49" fontId="2" fillId="0" borderId="4">
      <alignment horizontal="left" vertical="top" wrapText="1"/>
    </xf>
    <xf numFmtId="49" fontId="2" fillId="0" borderId="4">
      <alignment horizontal="left" vertical="top" wrapText="1"/>
    </xf>
    <xf numFmtId="49" fontId="2" fillId="0" borderId="4">
      <alignment horizontal="left" vertical="top" wrapText="1"/>
    </xf>
    <xf numFmtId="49" fontId="2" fillId="0" borderId="4">
      <alignment horizontal="left" vertical="top" wrapText="1"/>
    </xf>
    <xf numFmtId="0" fontId="2" fillId="1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0" borderId="4">
      <alignment horizontal="left" vertical="top" wrapText="1"/>
    </xf>
    <xf numFmtId="0" fontId="2" fillId="10" borderId="4">
      <alignment horizontal="left" vertical="top" wrapText="1"/>
    </xf>
    <xf numFmtId="0" fontId="2" fillId="10" borderId="4">
      <alignment horizontal="left" vertical="top" wrapText="1"/>
    </xf>
    <xf numFmtId="0" fontId="2" fillId="10" borderId="4">
      <alignment horizontal="left" vertical="top" wrapText="1"/>
    </xf>
    <xf numFmtId="0" fontId="24" fillId="0" borderId="0"/>
    <xf numFmtId="0" fontId="22" fillId="0" borderId="0"/>
  </cellStyleXfs>
  <cellXfs count="75">
    <xf numFmtId="0" fontId="0" fillId="0" borderId="0" xfId="0"/>
    <xf numFmtId="0" fontId="4" fillId="0" borderId="0" xfId="1" applyFont="1"/>
    <xf numFmtId="0" fontId="3" fillId="0" borderId="0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left" vertical="top"/>
    </xf>
    <xf numFmtId="0" fontId="10" fillId="0" borderId="0" xfId="1" applyFont="1"/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vertical="center" wrapText="1"/>
    </xf>
    <xf numFmtId="0" fontId="4" fillId="0" borderId="3" xfId="1" applyFont="1" applyBorder="1"/>
    <xf numFmtId="0" fontId="6" fillId="0" borderId="3" xfId="1" applyFont="1" applyFill="1" applyBorder="1" applyAlignment="1">
      <alignment horizontal="left" vertical="top" wrapText="1"/>
    </xf>
    <xf numFmtId="49" fontId="6" fillId="0" borderId="3" xfId="1" applyNumberFormat="1" applyFont="1" applyFill="1" applyBorder="1" applyAlignment="1">
      <alignment horizontal="center" vertical="center"/>
    </xf>
    <xf numFmtId="164" fontId="6" fillId="0" borderId="3" xfId="1" applyNumberFormat="1" applyFont="1" applyFill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0" fontId="14" fillId="2" borderId="3" xfId="1" applyFont="1" applyFill="1" applyBorder="1" applyAlignment="1">
      <alignment horizontal="left" wrapText="1"/>
    </xf>
    <xf numFmtId="49" fontId="15" fillId="0" borderId="3" xfId="1" applyNumberFormat="1" applyFont="1" applyFill="1" applyBorder="1" applyAlignment="1">
      <alignment horizontal="center" vertical="center"/>
    </xf>
    <xf numFmtId="164" fontId="16" fillId="3" borderId="3" xfId="1" applyNumberFormat="1" applyFont="1" applyFill="1" applyBorder="1" applyAlignment="1">
      <alignment horizontal="center" vertical="center"/>
    </xf>
    <xf numFmtId="164" fontId="15" fillId="0" borderId="3" xfId="1" applyNumberFormat="1" applyFont="1" applyFill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0" fontId="15" fillId="0" borderId="3" xfId="1" applyFont="1" applyFill="1" applyBorder="1" applyAlignment="1">
      <alignment vertical="top" wrapText="1"/>
    </xf>
    <xf numFmtId="0" fontId="15" fillId="0" borderId="3" xfId="1" applyFont="1" applyFill="1" applyBorder="1" applyAlignment="1">
      <alignment horizontal="left" vertical="top" wrapText="1"/>
    </xf>
    <xf numFmtId="164" fontId="17" fillId="3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vertical="top" wrapText="1"/>
    </xf>
    <xf numFmtId="164" fontId="16" fillId="0" borderId="3" xfId="1" applyNumberFormat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164" fontId="13" fillId="3" borderId="3" xfId="1" applyNumberFormat="1" applyFont="1" applyFill="1" applyBorder="1" applyAlignment="1">
      <alignment horizontal="center" vertical="center"/>
    </xf>
    <xf numFmtId="164" fontId="18" fillId="0" borderId="3" xfId="1" applyNumberFormat="1" applyFont="1" applyFill="1" applyBorder="1" applyAlignment="1">
      <alignment horizontal="center" vertical="center"/>
    </xf>
    <xf numFmtId="0" fontId="14" fillId="0" borderId="3" xfId="1" applyFont="1" applyBorder="1"/>
    <xf numFmtId="164" fontId="19" fillId="0" borderId="3" xfId="1" applyNumberFormat="1" applyFont="1" applyFill="1" applyBorder="1" applyAlignment="1">
      <alignment horizontal="center" vertical="center"/>
    </xf>
    <xf numFmtId="49" fontId="4" fillId="0" borderId="0" xfId="1" applyNumberFormat="1" applyFont="1" applyAlignment="1">
      <alignment wrapText="1"/>
    </xf>
    <xf numFmtId="164" fontId="4" fillId="0" borderId="0" xfId="1" applyNumberFormat="1" applyFont="1"/>
    <xf numFmtId="0" fontId="3" fillId="0" borderId="0" xfId="1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9" fillId="0" borderId="1" xfId="1" applyFont="1" applyFill="1" applyBorder="1" applyAlignment="1">
      <alignment horizontal="center" vertical="top"/>
    </xf>
    <xf numFmtId="0" fontId="9" fillId="0" borderId="2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top"/>
    </xf>
    <xf numFmtId="0" fontId="19" fillId="0" borderId="3" xfId="1" applyFont="1" applyFill="1" applyBorder="1" applyAlignment="1">
      <alignment horizontal="center" vertical="top" wrapText="1"/>
    </xf>
    <xf numFmtId="0" fontId="17" fillId="0" borderId="3" xfId="1" applyFont="1" applyBorder="1" applyAlignment="1">
      <alignment horizontal="center"/>
    </xf>
    <xf numFmtId="0" fontId="24" fillId="0" borderId="0" xfId="87" applyAlignment="1"/>
    <xf numFmtId="0" fontId="25" fillId="0" borderId="2" xfId="87" applyFont="1" applyFill="1" applyBorder="1" applyAlignment="1">
      <alignment horizontal="center" vertical="center" wrapText="1"/>
    </xf>
    <xf numFmtId="0" fontId="26" fillId="0" borderId="0" xfId="87" applyFont="1" applyAlignment="1">
      <alignment horizontal="center"/>
    </xf>
    <xf numFmtId="0" fontId="17" fillId="0" borderId="3" xfId="87" applyFont="1" applyBorder="1" applyAlignment="1">
      <alignment horizontal="center" vertical="center" wrapText="1"/>
    </xf>
    <xf numFmtId="0" fontId="17" fillId="3" borderId="3" xfId="87" applyFont="1" applyFill="1" applyBorder="1" applyAlignment="1">
      <alignment horizontal="center" vertical="center" wrapText="1"/>
    </xf>
    <xf numFmtId="0" fontId="27" fillId="0" borderId="3" xfId="87" applyFont="1" applyBorder="1" applyAlignment="1">
      <alignment horizontal="center" vertical="center" wrapText="1"/>
    </xf>
    <xf numFmtId="0" fontId="27" fillId="0" borderId="0" xfId="87" applyFont="1" applyAlignment="1">
      <alignment horizontal="center" vertical="center" wrapText="1"/>
    </xf>
    <xf numFmtId="0" fontId="17" fillId="0" borderId="3" xfId="87" applyFont="1" applyBorder="1" applyAlignment="1">
      <alignment wrapText="1"/>
    </xf>
    <xf numFmtId="164" fontId="17" fillId="3" borderId="3" xfId="87" applyNumberFormat="1" applyFont="1" applyFill="1" applyBorder="1" applyAlignment="1">
      <alignment wrapText="1"/>
    </xf>
    <xf numFmtId="164" fontId="17" fillId="0" borderId="3" xfId="87" applyNumberFormat="1" applyFont="1" applyBorder="1"/>
    <xf numFmtId="165" fontId="17" fillId="0" borderId="3" xfId="87" applyNumberFormat="1" applyFont="1" applyBorder="1"/>
    <xf numFmtId="164" fontId="16" fillId="0" borderId="3" xfId="87" applyNumberFormat="1" applyFont="1" applyBorder="1"/>
    <xf numFmtId="164" fontId="2" fillId="0" borderId="0" xfId="87" applyNumberFormat="1" applyFont="1"/>
    <xf numFmtId="0" fontId="24" fillId="0" borderId="0" xfId="87"/>
    <xf numFmtId="165" fontId="16" fillId="0" borderId="3" xfId="87" applyNumberFormat="1" applyFont="1" applyBorder="1"/>
    <xf numFmtId="0" fontId="16" fillId="3" borderId="3" xfId="87" applyFont="1" applyFill="1" applyBorder="1" applyAlignment="1">
      <alignment wrapText="1"/>
    </xf>
    <xf numFmtId="164" fontId="16" fillId="3" borderId="3" xfId="87" applyNumberFormat="1" applyFont="1" applyFill="1" applyBorder="1" applyAlignment="1">
      <alignment wrapText="1"/>
    </xf>
    <xf numFmtId="165" fontId="16" fillId="3" borderId="3" xfId="87" applyNumberFormat="1" applyFont="1" applyFill="1" applyBorder="1"/>
    <xf numFmtId="0" fontId="16" fillId="0" borderId="3" xfId="87" applyFont="1" applyBorder="1" applyAlignment="1">
      <alignment wrapText="1"/>
    </xf>
    <xf numFmtId="4" fontId="16" fillId="3" borderId="3" xfId="87" applyNumberFormat="1" applyFont="1" applyFill="1" applyBorder="1" applyAlignment="1">
      <alignment wrapText="1"/>
    </xf>
    <xf numFmtId="4" fontId="17" fillId="3" borderId="3" xfId="87" applyNumberFormat="1" applyFont="1" applyFill="1" applyBorder="1" applyAlignment="1">
      <alignment wrapText="1"/>
    </xf>
    <xf numFmtId="0" fontId="16" fillId="0" borderId="3" xfId="87" applyFont="1" applyBorder="1" applyAlignment="1">
      <alignment vertical="center" wrapText="1"/>
    </xf>
    <xf numFmtId="0" fontId="16" fillId="0" borderId="3" xfId="87" applyFont="1" applyBorder="1" applyAlignment="1">
      <alignment vertical="top" wrapText="1"/>
    </xf>
    <xf numFmtId="164" fontId="13" fillId="0" borderId="3" xfId="87" applyNumberFormat="1" applyFont="1" applyBorder="1"/>
    <xf numFmtId="164" fontId="17" fillId="3" borderId="3" xfId="87" applyNumberFormat="1" applyFont="1" applyFill="1" applyBorder="1"/>
    <xf numFmtId="164" fontId="17" fillId="3" borderId="3" xfId="88" applyNumberFormat="1" applyFont="1" applyFill="1" applyBorder="1" applyAlignment="1" applyProtection="1">
      <alignment wrapText="1"/>
      <protection hidden="1"/>
    </xf>
    <xf numFmtId="0" fontId="13" fillId="0" borderId="3" xfId="87" applyFont="1" applyBorder="1" applyAlignment="1">
      <alignment horizontal="left" wrapText="1"/>
    </xf>
    <xf numFmtId="164" fontId="17" fillId="3" borderId="3" xfId="87" applyNumberFormat="1" applyFont="1" applyFill="1" applyBorder="1" applyAlignment="1">
      <alignment horizontal="right"/>
    </xf>
    <xf numFmtId="164" fontId="28" fillId="3" borderId="3" xfId="87" applyNumberFormat="1" applyFont="1" applyFill="1" applyBorder="1" applyAlignment="1">
      <alignment wrapText="1"/>
    </xf>
    <xf numFmtId="0" fontId="29" fillId="3" borderId="0" xfId="87" applyFont="1" applyFill="1" applyAlignment="1"/>
    <xf numFmtId="164" fontId="24" fillId="0" borderId="0" xfId="87" applyNumberFormat="1" applyAlignment="1"/>
    <xf numFmtId="164" fontId="24" fillId="0" borderId="0" xfId="87" applyNumberFormat="1"/>
  </cellXfs>
  <cellStyles count="89">
    <cellStyle name="Данные (редактируемые)" xfId="3"/>
    <cellStyle name="Данные (редактируемые) 2" xfId="4"/>
    <cellStyle name="Данные (редактируемые) 3" xfId="5"/>
    <cellStyle name="Данные (редактируемые) 4" xfId="6"/>
    <cellStyle name="Данные (только для чтения)" xfId="7"/>
    <cellStyle name="Данные (только для чтения) 2" xfId="8"/>
    <cellStyle name="Данные (только для чтения) 3" xfId="9"/>
    <cellStyle name="Данные (только для чтения) 4" xfId="10"/>
    <cellStyle name="Данные для удаления" xfId="11"/>
    <cellStyle name="Данные для удаления 2" xfId="12"/>
    <cellStyle name="Данные для удаления 3" xfId="13"/>
    <cellStyle name="Данные для удаления 4" xfId="14"/>
    <cellStyle name="Заголовки полей" xfId="15"/>
    <cellStyle name="Заголовки полей [печать]" xfId="16"/>
    <cellStyle name="Заголовки полей 2" xfId="17"/>
    <cellStyle name="Заголовки полей 3" xfId="18"/>
    <cellStyle name="Заголовки полей 4" xfId="19"/>
    <cellStyle name="Заголовок меры" xfId="20"/>
    <cellStyle name="Заголовок меры 2" xfId="21"/>
    <cellStyle name="Заголовок меры 3" xfId="22"/>
    <cellStyle name="Заголовок меры 4" xfId="23"/>
    <cellStyle name="Заголовок показателя [печать]" xfId="24"/>
    <cellStyle name="Заголовок показателя константы" xfId="25"/>
    <cellStyle name="Заголовок показателя константы 2" xfId="26"/>
    <cellStyle name="Заголовок показателя константы 3" xfId="27"/>
    <cellStyle name="Заголовок показателя константы 4" xfId="28"/>
    <cellStyle name="Заголовок результата расчета" xfId="29"/>
    <cellStyle name="Заголовок результата расчета 2" xfId="30"/>
    <cellStyle name="Заголовок результата расчета 3" xfId="31"/>
    <cellStyle name="Заголовок результата расчета 4" xfId="32"/>
    <cellStyle name="Заголовок свободного показателя" xfId="33"/>
    <cellStyle name="Заголовок свободного показателя 2" xfId="34"/>
    <cellStyle name="Заголовок свободного показателя 3" xfId="35"/>
    <cellStyle name="Заголовок свободного показателя 4" xfId="36"/>
    <cellStyle name="Значение фильтра" xfId="37"/>
    <cellStyle name="Значение фильтра [печать]" xfId="38"/>
    <cellStyle name="Значение фильтра [печать] 2" xfId="39"/>
    <cellStyle name="Значение фильтра [печать] 3" xfId="40"/>
    <cellStyle name="Значение фильтра [печать] 4" xfId="41"/>
    <cellStyle name="Значение фильтра 2" xfId="42"/>
    <cellStyle name="Значение фильтра 3" xfId="43"/>
    <cellStyle name="Значение фильтра 4" xfId="44"/>
    <cellStyle name="Информация о задаче" xfId="45"/>
    <cellStyle name="Обычный" xfId="0" builtinId="0"/>
    <cellStyle name="Обычный 2" xfId="1"/>
    <cellStyle name="Обычный 2 2" xfId="46"/>
    <cellStyle name="Обычный 2 3" xfId="2"/>
    <cellStyle name="Обычный 2 4" xfId="47"/>
    <cellStyle name="Обычный 2 5" xfId="48"/>
    <cellStyle name="Обычный 3" xfId="49"/>
    <cellStyle name="Обычный 4" xfId="87"/>
    <cellStyle name="Обычный_tmp" xfId="88"/>
    <cellStyle name="Отдельная ячейка" xfId="50"/>
    <cellStyle name="Отдельная ячейка - константа" xfId="51"/>
    <cellStyle name="Отдельная ячейка - константа [печать]" xfId="52"/>
    <cellStyle name="Отдельная ячейка - константа [печать] 2" xfId="53"/>
    <cellStyle name="Отдельная ячейка - константа [печать] 3" xfId="54"/>
    <cellStyle name="Отдельная ячейка - константа [печать] 4" xfId="55"/>
    <cellStyle name="Отдельная ячейка - константа 2" xfId="56"/>
    <cellStyle name="Отдельная ячейка - константа 3" xfId="57"/>
    <cellStyle name="Отдельная ячейка - константа 4" xfId="58"/>
    <cellStyle name="Отдельная ячейка [печать]" xfId="59"/>
    <cellStyle name="Отдельная ячейка [печать] 2" xfId="60"/>
    <cellStyle name="Отдельная ячейка [печать] 3" xfId="61"/>
    <cellStyle name="Отдельная ячейка [печать] 4" xfId="62"/>
    <cellStyle name="Отдельная ячейка 2" xfId="63"/>
    <cellStyle name="Отдельная ячейка 3" xfId="64"/>
    <cellStyle name="Отдельная ячейка 4" xfId="65"/>
    <cellStyle name="Отдельная ячейка-результат" xfId="66"/>
    <cellStyle name="Отдельная ячейка-результат [печать]" xfId="67"/>
    <cellStyle name="Отдельная ячейка-результат [печать] 2" xfId="68"/>
    <cellStyle name="Отдельная ячейка-результат [печать] 3" xfId="69"/>
    <cellStyle name="Отдельная ячейка-результат [печать] 4" xfId="70"/>
    <cellStyle name="Отдельная ячейка-результат 2" xfId="71"/>
    <cellStyle name="Отдельная ячейка-результат 3" xfId="72"/>
    <cellStyle name="Отдельная ячейка-результат 4" xfId="73"/>
    <cellStyle name="Свойства элементов измерения" xfId="74"/>
    <cellStyle name="Свойства элементов измерения [печать]" xfId="75"/>
    <cellStyle name="Свойства элементов измерения [печать] 2" xfId="76"/>
    <cellStyle name="Свойства элементов измерения [печать] 3" xfId="77"/>
    <cellStyle name="Свойства элементов измерения [печать] 4" xfId="78"/>
    <cellStyle name="Элементы осей" xfId="79"/>
    <cellStyle name="Элементы осей [печать]" xfId="80"/>
    <cellStyle name="Элементы осей [печать] 2" xfId="81"/>
    <cellStyle name="Элементы осей [печать] 3" xfId="82"/>
    <cellStyle name="Элементы осей [печать] 4" xfId="83"/>
    <cellStyle name="Элементы осей 2" xfId="84"/>
    <cellStyle name="Элементы осей 3" xfId="85"/>
    <cellStyle name="Элементы осей 4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4"/>
  <sheetViews>
    <sheetView tabSelected="1" view="pageBreakPreview" zoomScale="8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9" sqref="A9"/>
    </sheetView>
  </sheetViews>
  <sheetFormatPr defaultRowHeight="11.25"/>
  <cols>
    <col min="1" max="1" width="88.28515625" style="43" customWidth="1"/>
    <col min="2" max="2" width="17" style="43" customWidth="1"/>
    <col min="3" max="3" width="16.140625" style="43" customWidth="1"/>
    <col min="4" max="4" width="17" style="43" customWidth="1"/>
    <col min="5" max="5" width="15.140625" style="43" customWidth="1"/>
    <col min="6" max="6" width="12.5703125" style="56" customWidth="1"/>
    <col min="7" max="7" width="12.140625" style="56" hidden="1" customWidth="1"/>
    <col min="8" max="8" width="12.28515625" style="56" hidden="1" customWidth="1"/>
    <col min="9" max="9" width="12.7109375" style="56" customWidth="1"/>
    <col min="10" max="10" width="14.7109375" style="56" hidden="1" customWidth="1"/>
    <col min="11" max="11" width="13" style="56" hidden="1" customWidth="1"/>
    <col min="12" max="256" width="9.140625" style="56"/>
    <col min="257" max="257" width="88.28515625" style="56" customWidth="1"/>
    <col min="258" max="258" width="17" style="56" customWidth="1"/>
    <col min="259" max="259" width="16.140625" style="56" customWidth="1"/>
    <col min="260" max="260" width="17" style="56" customWidth="1"/>
    <col min="261" max="261" width="15.140625" style="56" customWidth="1"/>
    <col min="262" max="262" width="12.5703125" style="56" customWidth="1"/>
    <col min="263" max="264" width="0" style="56" hidden="1" customWidth="1"/>
    <col min="265" max="265" width="12.7109375" style="56" customWidth="1"/>
    <col min="266" max="267" width="0" style="56" hidden="1" customWidth="1"/>
    <col min="268" max="512" width="9.140625" style="56"/>
    <col min="513" max="513" width="88.28515625" style="56" customWidth="1"/>
    <col min="514" max="514" width="17" style="56" customWidth="1"/>
    <col min="515" max="515" width="16.140625" style="56" customWidth="1"/>
    <col min="516" max="516" width="17" style="56" customWidth="1"/>
    <col min="517" max="517" width="15.140625" style="56" customWidth="1"/>
    <col min="518" max="518" width="12.5703125" style="56" customWidth="1"/>
    <col min="519" max="520" width="0" style="56" hidden="1" customWidth="1"/>
    <col min="521" max="521" width="12.7109375" style="56" customWidth="1"/>
    <col min="522" max="523" width="0" style="56" hidden="1" customWidth="1"/>
    <col min="524" max="768" width="9.140625" style="56"/>
    <col min="769" max="769" width="88.28515625" style="56" customWidth="1"/>
    <col min="770" max="770" width="17" style="56" customWidth="1"/>
    <col min="771" max="771" width="16.140625" style="56" customWidth="1"/>
    <col min="772" max="772" width="17" style="56" customWidth="1"/>
    <col min="773" max="773" width="15.140625" style="56" customWidth="1"/>
    <col min="774" max="774" width="12.5703125" style="56" customWidth="1"/>
    <col min="775" max="776" width="0" style="56" hidden="1" customWidth="1"/>
    <col min="777" max="777" width="12.7109375" style="56" customWidth="1"/>
    <col min="778" max="779" width="0" style="56" hidden="1" customWidth="1"/>
    <col min="780" max="1024" width="9.140625" style="56"/>
    <col min="1025" max="1025" width="88.28515625" style="56" customWidth="1"/>
    <col min="1026" max="1026" width="17" style="56" customWidth="1"/>
    <col min="1027" max="1027" width="16.140625" style="56" customWidth="1"/>
    <col min="1028" max="1028" width="17" style="56" customWidth="1"/>
    <col min="1029" max="1029" width="15.140625" style="56" customWidth="1"/>
    <col min="1030" max="1030" width="12.5703125" style="56" customWidth="1"/>
    <col min="1031" max="1032" width="0" style="56" hidden="1" customWidth="1"/>
    <col min="1033" max="1033" width="12.7109375" style="56" customWidth="1"/>
    <col min="1034" max="1035" width="0" style="56" hidden="1" customWidth="1"/>
    <col min="1036" max="1280" width="9.140625" style="56"/>
    <col min="1281" max="1281" width="88.28515625" style="56" customWidth="1"/>
    <col min="1282" max="1282" width="17" style="56" customWidth="1"/>
    <col min="1283" max="1283" width="16.140625" style="56" customWidth="1"/>
    <col min="1284" max="1284" width="17" style="56" customWidth="1"/>
    <col min="1285" max="1285" width="15.140625" style="56" customWidth="1"/>
    <col min="1286" max="1286" width="12.5703125" style="56" customWidth="1"/>
    <col min="1287" max="1288" width="0" style="56" hidden="1" customWidth="1"/>
    <col min="1289" max="1289" width="12.7109375" style="56" customWidth="1"/>
    <col min="1290" max="1291" width="0" style="56" hidden="1" customWidth="1"/>
    <col min="1292" max="1536" width="9.140625" style="56"/>
    <col min="1537" max="1537" width="88.28515625" style="56" customWidth="1"/>
    <col min="1538" max="1538" width="17" style="56" customWidth="1"/>
    <col min="1539" max="1539" width="16.140625" style="56" customWidth="1"/>
    <col min="1540" max="1540" width="17" style="56" customWidth="1"/>
    <col min="1541" max="1541" width="15.140625" style="56" customWidth="1"/>
    <col min="1542" max="1542" width="12.5703125" style="56" customWidth="1"/>
    <col min="1543" max="1544" width="0" style="56" hidden="1" customWidth="1"/>
    <col min="1545" max="1545" width="12.7109375" style="56" customWidth="1"/>
    <col min="1546" max="1547" width="0" style="56" hidden="1" customWidth="1"/>
    <col min="1548" max="1792" width="9.140625" style="56"/>
    <col min="1793" max="1793" width="88.28515625" style="56" customWidth="1"/>
    <col min="1794" max="1794" width="17" style="56" customWidth="1"/>
    <col min="1795" max="1795" width="16.140625" style="56" customWidth="1"/>
    <col min="1796" max="1796" width="17" style="56" customWidth="1"/>
    <col min="1797" max="1797" width="15.140625" style="56" customWidth="1"/>
    <col min="1798" max="1798" width="12.5703125" style="56" customWidth="1"/>
    <col min="1799" max="1800" width="0" style="56" hidden="1" customWidth="1"/>
    <col min="1801" max="1801" width="12.7109375" style="56" customWidth="1"/>
    <col min="1802" max="1803" width="0" style="56" hidden="1" customWidth="1"/>
    <col min="1804" max="2048" width="9.140625" style="56"/>
    <col min="2049" max="2049" width="88.28515625" style="56" customWidth="1"/>
    <col min="2050" max="2050" width="17" style="56" customWidth="1"/>
    <col min="2051" max="2051" width="16.140625" style="56" customWidth="1"/>
    <col min="2052" max="2052" width="17" style="56" customWidth="1"/>
    <col min="2053" max="2053" width="15.140625" style="56" customWidth="1"/>
    <col min="2054" max="2054" width="12.5703125" style="56" customWidth="1"/>
    <col min="2055" max="2056" width="0" style="56" hidden="1" customWidth="1"/>
    <col min="2057" max="2057" width="12.7109375" style="56" customWidth="1"/>
    <col min="2058" max="2059" width="0" style="56" hidden="1" customWidth="1"/>
    <col min="2060" max="2304" width="9.140625" style="56"/>
    <col min="2305" max="2305" width="88.28515625" style="56" customWidth="1"/>
    <col min="2306" max="2306" width="17" style="56" customWidth="1"/>
    <col min="2307" max="2307" width="16.140625" style="56" customWidth="1"/>
    <col min="2308" max="2308" width="17" style="56" customWidth="1"/>
    <col min="2309" max="2309" width="15.140625" style="56" customWidth="1"/>
    <col min="2310" max="2310" width="12.5703125" style="56" customWidth="1"/>
    <col min="2311" max="2312" width="0" style="56" hidden="1" customWidth="1"/>
    <col min="2313" max="2313" width="12.7109375" style="56" customWidth="1"/>
    <col min="2314" max="2315" width="0" style="56" hidden="1" customWidth="1"/>
    <col min="2316" max="2560" width="9.140625" style="56"/>
    <col min="2561" max="2561" width="88.28515625" style="56" customWidth="1"/>
    <col min="2562" max="2562" width="17" style="56" customWidth="1"/>
    <col min="2563" max="2563" width="16.140625" style="56" customWidth="1"/>
    <col min="2564" max="2564" width="17" style="56" customWidth="1"/>
    <col min="2565" max="2565" width="15.140625" style="56" customWidth="1"/>
    <col min="2566" max="2566" width="12.5703125" style="56" customWidth="1"/>
    <col min="2567" max="2568" width="0" style="56" hidden="1" customWidth="1"/>
    <col min="2569" max="2569" width="12.7109375" style="56" customWidth="1"/>
    <col min="2570" max="2571" width="0" style="56" hidden="1" customWidth="1"/>
    <col min="2572" max="2816" width="9.140625" style="56"/>
    <col min="2817" max="2817" width="88.28515625" style="56" customWidth="1"/>
    <col min="2818" max="2818" width="17" style="56" customWidth="1"/>
    <col min="2819" max="2819" width="16.140625" style="56" customWidth="1"/>
    <col min="2820" max="2820" width="17" style="56" customWidth="1"/>
    <col min="2821" max="2821" width="15.140625" style="56" customWidth="1"/>
    <col min="2822" max="2822" width="12.5703125" style="56" customWidth="1"/>
    <col min="2823" max="2824" width="0" style="56" hidden="1" customWidth="1"/>
    <col min="2825" max="2825" width="12.7109375" style="56" customWidth="1"/>
    <col min="2826" max="2827" width="0" style="56" hidden="1" customWidth="1"/>
    <col min="2828" max="3072" width="9.140625" style="56"/>
    <col min="3073" max="3073" width="88.28515625" style="56" customWidth="1"/>
    <col min="3074" max="3074" width="17" style="56" customWidth="1"/>
    <col min="3075" max="3075" width="16.140625" style="56" customWidth="1"/>
    <col min="3076" max="3076" width="17" style="56" customWidth="1"/>
    <col min="3077" max="3077" width="15.140625" style="56" customWidth="1"/>
    <col min="3078" max="3078" width="12.5703125" style="56" customWidth="1"/>
    <col min="3079" max="3080" width="0" style="56" hidden="1" customWidth="1"/>
    <col min="3081" max="3081" width="12.7109375" style="56" customWidth="1"/>
    <col min="3082" max="3083" width="0" style="56" hidden="1" customWidth="1"/>
    <col min="3084" max="3328" width="9.140625" style="56"/>
    <col min="3329" max="3329" width="88.28515625" style="56" customWidth="1"/>
    <col min="3330" max="3330" width="17" style="56" customWidth="1"/>
    <col min="3331" max="3331" width="16.140625" style="56" customWidth="1"/>
    <col min="3332" max="3332" width="17" style="56" customWidth="1"/>
    <col min="3333" max="3333" width="15.140625" style="56" customWidth="1"/>
    <col min="3334" max="3334" width="12.5703125" style="56" customWidth="1"/>
    <col min="3335" max="3336" width="0" style="56" hidden="1" customWidth="1"/>
    <col min="3337" max="3337" width="12.7109375" style="56" customWidth="1"/>
    <col min="3338" max="3339" width="0" style="56" hidden="1" customWidth="1"/>
    <col min="3340" max="3584" width="9.140625" style="56"/>
    <col min="3585" max="3585" width="88.28515625" style="56" customWidth="1"/>
    <col min="3586" max="3586" width="17" style="56" customWidth="1"/>
    <col min="3587" max="3587" width="16.140625" style="56" customWidth="1"/>
    <col min="3588" max="3588" width="17" style="56" customWidth="1"/>
    <col min="3589" max="3589" width="15.140625" style="56" customWidth="1"/>
    <col min="3590" max="3590" width="12.5703125" style="56" customWidth="1"/>
    <col min="3591" max="3592" width="0" style="56" hidden="1" customWidth="1"/>
    <col min="3593" max="3593" width="12.7109375" style="56" customWidth="1"/>
    <col min="3594" max="3595" width="0" style="56" hidden="1" customWidth="1"/>
    <col min="3596" max="3840" width="9.140625" style="56"/>
    <col min="3841" max="3841" width="88.28515625" style="56" customWidth="1"/>
    <col min="3842" max="3842" width="17" style="56" customWidth="1"/>
    <col min="3843" max="3843" width="16.140625" style="56" customWidth="1"/>
    <col min="3844" max="3844" width="17" style="56" customWidth="1"/>
    <col min="3845" max="3845" width="15.140625" style="56" customWidth="1"/>
    <col min="3846" max="3846" width="12.5703125" style="56" customWidth="1"/>
    <col min="3847" max="3848" width="0" style="56" hidden="1" customWidth="1"/>
    <col min="3849" max="3849" width="12.7109375" style="56" customWidth="1"/>
    <col min="3850" max="3851" width="0" style="56" hidden="1" customWidth="1"/>
    <col min="3852" max="4096" width="9.140625" style="56"/>
    <col min="4097" max="4097" width="88.28515625" style="56" customWidth="1"/>
    <col min="4098" max="4098" width="17" style="56" customWidth="1"/>
    <col min="4099" max="4099" width="16.140625" style="56" customWidth="1"/>
    <col min="4100" max="4100" width="17" style="56" customWidth="1"/>
    <col min="4101" max="4101" width="15.140625" style="56" customWidth="1"/>
    <col min="4102" max="4102" width="12.5703125" style="56" customWidth="1"/>
    <col min="4103" max="4104" width="0" style="56" hidden="1" customWidth="1"/>
    <col min="4105" max="4105" width="12.7109375" style="56" customWidth="1"/>
    <col min="4106" max="4107" width="0" style="56" hidden="1" customWidth="1"/>
    <col min="4108" max="4352" width="9.140625" style="56"/>
    <col min="4353" max="4353" width="88.28515625" style="56" customWidth="1"/>
    <col min="4354" max="4354" width="17" style="56" customWidth="1"/>
    <col min="4355" max="4355" width="16.140625" style="56" customWidth="1"/>
    <col min="4356" max="4356" width="17" style="56" customWidth="1"/>
    <col min="4357" max="4357" width="15.140625" style="56" customWidth="1"/>
    <col min="4358" max="4358" width="12.5703125" style="56" customWidth="1"/>
    <col min="4359" max="4360" width="0" style="56" hidden="1" customWidth="1"/>
    <col min="4361" max="4361" width="12.7109375" style="56" customWidth="1"/>
    <col min="4362" max="4363" width="0" style="56" hidden="1" customWidth="1"/>
    <col min="4364" max="4608" width="9.140625" style="56"/>
    <col min="4609" max="4609" width="88.28515625" style="56" customWidth="1"/>
    <col min="4610" max="4610" width="17" style="56" customWidth="1"/>
    <col min="4611" max="4611" width="16.140625" style="56" customWidth="1"/>
    <col min="4612" max="4612" width="17" style="56" customWidth="1"/>
    <col min="4613" max="4613" width="15.140625" style="56" customWidth="1"/>
    <col min="4614" max="4614" width="12.5703125" style="56" customWidth="1"/>
    <col min="4615" max="4616" width="0" style="56" hidden="1" customWidth="1"/>
    <col min="4617" max="4617" width="12.7109375" style="56" customWidth="1"/>
    <col min="4618" max="4619" width="0" style="56" hidden="1" customWidth="1"/>
    <col min="4620" max="4864" width="9.140625" style="56"/>
    <col min="4865" max="4865" width="88.28515625" style="56" customWidth="1"/>
    <col min="4866" max="4866" width="17" style="56" customWidth="1"/>
    <col min="4867" max="4867" width="16.140625" style="56" customWidth="1"/>
    <col min="4868" max="4868" width="17" style="56" customWidth="1"/>
    <col min="4869" max="4869" width="15.140625" style="56" customWidth="1"/>
    <col min="4870" max="4870" width="12.5703125" style="56" customWidth="1"/>
    <col min="4871" max="4872" width="0" style="56" hidden="1" customWidth="1"/>
    <col min="4873" max="4873" width="12.7109375" style="56" customWidth="1"/>
    <col min="4874" max="4875" width="0" style="56" hidden="1" customWidth="1"/>
    <col min="4876" max="5120" width="9.140625" style="56"/>
    <col min="5121" max="5121" width="88.28515625" style="56" customWidth="1"/>
    <col min="5122" max="5122" width="17" style="56" customWidth="1"/>
    <col min="5123" max="5123" width="16.140625" style="56" customWidth="1"/>
    <col min="5124" max="5124" width="17" style="56" customWidth="1"/>
    <col min="5125" max="5125" width="15.140625" style="56" customWidth="1"/>
    <col min="5126" max="5126" width="12.5703125" style="56" customWidth="1"/>
    <col min="5127" max="5128" width="0" style="56" hidden="1" customWidth="1"/>
    <col min="5129" max="5129" width="12.7109375" style="56" customWidth="1"/>
    <col min="5130" max="5131" width="0" style="56" hidden="1" customWidth="1"/>
    <col min="5132" max="5376" width="9.140625" style="56"/>
    <col min="5377" max="5377" width="88.28515625" style="56" customWidth="1"/>
    <col min="5378" max="5378" width="17" style="56" customWidth="1"/>
    <col min="5379" max="5379" width="16.140625" style="56" customWidth="1"/>
    <col min="5380" max="5380" width="17" style="56" customWidth="1"/>
    <col min="5381" max="5381" width="15.140625" style="56" customWidth="1"/>
    <col min="5382" max="5382" width="12.5703125" style="56" customWidth="1"/>
    <col min="5383" max="5384" width="0" style="56" hidden="1" customWidth="1"/>
    <col min="5385" max="5385" width="12.7109375" style="56" customWidth="1"/>
    <col min="5386" max="5387" width="0" style="56" hidden="1" customWidth="1"/>
    <col min="5388" max="5632" width="9.140625" style="56"/>
    <col min="5633" max="5633" width="88.28515625" style="56" customWidth="1"/>
    <col min="5634" max="5634" width="17" style="56" customWidth="1"/>
    <col min="5635" max="5635" width="16.140625" style="56" customWidth="1"/>
    <col min="5636" max="5636" width="17" style="56" customWidth="1"/>
    <col min="5637" max="5637" width="15.140625" style="56" customWidth="1"/>
    <col min="5638" max="5638" width="12.5703125" style="56" customWidth="1"/>
    <col min="5639" max="5640" width="0" style="56" hidden="1" customWidth="1"/>
    <col min="5641" max="5641" width="12.7109375" style="56" customWidth="1"/>
    <col min="5642" max="5643" width="0" style="56" hidden="1" customWidth="1"/>
    <col min="5644" max="5888" width="9.140625" style="56"/>
    <col min="5889" max="5889" width="88.28515625" style="56" customWidth="1"/>
    <col min="5890" max="5890" width="17" style="56" customWidth="1"/>
    <col min="5891" max="5891" width="16.140625" style="56" customWidth="1"/>
    <col min="5892" max="5892" width="17" style="56" customWidth="1"/>
    <col min="5893" max="5893" width="15.140625" style="56" customWidth="1"/>
    <col min="5894" max="5894" width="12.5703125" style="56" customWidth="1"/>
    <col min="5895" max="5896" width="0" style="56" hidden="1" customWidth="1"/>
    <col min="5897" max="5897" width="12.7109375" style="56" customWidth="1"/>
    <col min="5898" max="5899" width="0" style="56" hidden="1" customWidth="1"/>
    <col min="5900" max="6144" width="9.140625" style="56"/>
    <col min="6145" max="6145" width="88.28515625" style="56" customWidth="1"/>
    <col min="6146" max="6146" width="17" style="56" customWidth="1"/>
    <col min="6147" max="6147" width="16.140625" style="56" customWidth="1"/>
    <col min="6148" max="6148" width="17" style="56" customWidth="1"/>
    <col min="6149" max="6149" width="15.140625" style="56" customWidth="1"/>
    <col min="6150" max="6150" width="12.5703125" style="56" customWidth="1"/>
    <col min="6151" max="6152" width="0" style="56" hidden="1" customWidth="1"/>
    <col min="6153" max="6153" width="12.7109375" style="56" customWidth="1"/>
    <col min="6154" max="6155" width="0" style="56" hidden="1" customWidth="1"/>
    <col min="6156" max="6400" width="9.140625" style="56"/>
    <col min="6401" max="6401" width="88.28515625" style="56" customWidth="1"/>
    <col min="6402" max="6402" width="17" style="56" customWidth="1"/>
    <col min="6403" max="6403" width="16.140625" style="56" customWidth="1"/>
    <col min="6404" max="6404" width="17" style="56" customWidth="1"/>
    <col min="6405" max="6405" width="15.140625" style="56" customWidth="1"/>
    <col min="6406" max="6406" width="12.5703125" style="56" customWidth="1"/>
    <col min="6407" max="6408" width="0" style="56" hidden="1" customWidth="1"/>
    <col min="6409" max="6409" width="12.7109375" style="56" customWidth="1"/>
    <col min="6410" max="6411" width="0" style="56" hidden="1" customWidth="1"/>
    <col min="6412" max="6656" width="9.140625" style="56"/>
    <col min="6657" max="6657" width="88.28515625" style="56" customWidth="1"/>
    <col min="6658" max="6658" width="17" style="56" customWidth="1"/>
    <col min="6659" max="6659" width="16.140625" style="56" customWidth="1"/>
    <col min="6660" max="6660" width="17" style="56" customWidth="1"/>
    <col min="6661" max="6661" width="15.140625" style="56" customWidth="1"/>
    <col min="6662" max="6662" width="12.5703125" style="56" customWidth="1"/>
    <col min="6663" max="6664" width="0" style="56" hidden="1" customWidth="1"/>
    <col min="6665" max="6665" width="12.7109375" style="56" customWidth="1"/>
    <col min="6666" max="6667" width="0" style="56" hidden="1" customWidth="1"/>
    <col min="6668" max="6912" width="9.140625" style="56"/>
    <col min="6913" max="6913" width="88.28515625" style="56" customWidth="1"/>
    <col min="6914" max="6914" width="17" style="56" customWidth="1"/>
    <col min="6915" max="6915" width="16.140625" style="56" customWidth="1"/>
    <col min="6916" max="6916" width="17" style="56" customWidth="1"/>
    <col min="6917" max="6917" width="15.140625" style="56" customWidth="1"/>
    <col min="6918" max="6918" width="12.5703125" style="56" customWidth="1"/>
    <col min="6919" max="6920" width="0" style="56" hidden="1" customWidth="1"/>
    <col min="6921" max="6921" width="12.7109375" style="56" customWidth="1"/>
    <col min="6922" max="6923" width="0" style="56" hidden="1" customWidth="1"/>
    <col min="6924" max="7168" width="9.140625" style="56"/>
    <col min="7169" max="7169" width="88.28515625" style="56" customWidth="1"/>
    <col min="7170" max="7170" width="17" style="56" customWidth="1"/>
    <col min="7171" max="7171" width="16.140625" style="56" customWidth="1"/>
    <col min="7172" max="7172" width="17" style="56" customWidth="1"/>
    <col min="7173" max="7173" width="15.140625" style="56" customWidth="1"/>
    <col min="7174" max="7174" width="12.5703125" style="56" customWidth="1"/>
    <col min="7175" max="7176" width="0" style="56" hidden="1" customWidth="1"/>
    <col min="7177" max="7177" width="12.7109375" style="56" customWidth="1"/>
    <col min="7178" max="7179" width="0" style="56" hidden="1" customWidth="1"/>
    <col min="7180" max="7424" width="9.140625" style="56"/>
    <col min="7425" max="7425" width="88.28515625" style="56" customWidth="1"/>
    <col min="7426" max="7426" width="17" style="56" customWidth="1"/>
    <col min="7427" max="7427" width="16.140625" style="56" customWidth="1"/>
    <col min="7428" max="7428" width="17" style="56" customWidth="1"/>
    <col min="7429" max="7429" width="15.140625" style="56" customWidth="1"/>
    <col min="7430" max="7430" width="12.5703125" style="56" customWidth="1"/>
    <col min="7431" max="7432" width="0" style="56" hidden="1" customWidth="1"/>
    <col min="7433" max="7433" width="12.7109375" style="56" customWidth="1"/>
    <col min="7434" max="7435" width="0" style="56" hidden="1" customWidth="1"/>
    <col min="7436" max="7680" width="9.140625" style="56"/>
    <col min="7681" max="7681" width="88.28515625" style="56" customWidth="1"/>
    <col min="7682" max="7682" width="17" style="56" customWidth="1"/>
    <col min="7683" max="7683" width="16.140625" style="56" customWidth="1"/>
    <col min="7684" max="7684" width="17" style="56" customWidth="1"/>
    <col min="7685" max="7685" width="15.140625" style="56" customWidth="1"/>
    <col min="7686" max="7686" width="12.5703125" style="56" customWidth="1"/>
    <col min="7687" max="7688" width="0" style="56" hidden="1" customWidth="1"/>
    <col min="7689" max="7689" width="12.7109375" style="56" customWidth="1"/>
    <col min="7690" max="7691" width="0" style="56" hidden="1" customWidth="1"/>
    <col min="7692" max="7936" width="9.140625" style="56"/>
    <col min="7937" max="7937" width="88.28515625" style="56" customWidth="1"/>
    <col min="7938" max="7938" width="17" style="56" customWidth="1"/>
    <col min="7939" max="7939" width="16.140625" style="56" customWidth="1"/>
    <col min="7940" max="7940" width="17" style="56" customWidth="1"/>
    <col min="7941" max="7941" width="15.140625" style="56" customWidth="1"/>
    <col min="7942" max="7942" width="12.5703125" style="56" customWidth="1"/>
    <col min="7943" max="7944" width="0" style="56" hidden="1" customWidth="1"/>
    <col min="7945" max="7945" width="12.7109375" style="56" customWidth="1"/>
    <col min="7946" max="7947" width="0" style="56" hidden="1" customWidth="1"/>
    <col min="7948" max="8192" width="9.140625" style="56"/>
    <col min="8193" max="8193" width="88.28515625" style="56" customWidth="1"/>
    <col min="8194" max="8194" width="17" style="56" customWidth="1"/>
    <col min="8195" max="8195" width="16.140625" style="56" customWidth="1"/>
    <col min="8196" max="8196" width="17" style="56" customWidth="1"/>
    <col min="8197" max="8197" width="15.140625" style="56" customWidth="1"/>
    <col min="8198" max="8198" width="12.5703125" style="56" customWidth="1"/>
    <col min="8199" max="8200" width="0" style="56" hidden="1" customWidth="1"/>
    <col min="8201" max="8201" width="12.7109375" style="56" customWidth="1"/>
    <col min="8202" max="8203" width="0" style="56" hidden="1" customWidth="1"/>
    <col min="8204" max="8448" width="9.140625" style="56"/>
    <col min="8449" max="8449" width="88.28515625" style="56" customWidth="1"/>
    <col min="8450" max="8450" width="17" style="56" customWidth="1"/>
    <col min="8451" max="8451" width="16.140625" style="56" customWidth="1"/>
    <col min="8452" max="8452" width="17" style="56" customWidth="1"/>
    <col min="8453" max="8453" width="15.140625" style="56" customWidth="1"/>
    <col min="8454" max="8454" width="12.5703125" style="56" customWidth="1"/>
    <col min="8455" max="8456" width="0" style="56" hidden="1" customWidth="1"/>
    <col min="8457" max="8457" width="12.7109375" style="56" customWidth="1"/>
    <col min="8458" max="8459" width="0" style="56" hidden="1" customWidth="1"/>
    <col min="8460" max="8704" width="9.140625" style="56"/>
    <col min="8705" max="8705" width="88.28515625" style="56" customWidth="1"/>
    <col min="8706" max="8706" width="17" style="56" customWidth="1"/>
    <col min="8707" max="8707" width="16.140625" style="56" customWidth="1"/>
    <col min="8708" max="8708" width="17" style="56" customWidth="1"/>
    <col min="8709" max="8709" width="15.140625" style="56" customWidth="1"/>
    <col min="8710" max="8710" width="12.5703125" style="56" customWidth="1"/>
    <col min="8711" max="8712" width="0" style="56" hidden="1" customWidth="1"/>
    <col min="8713" max="8713" width="12.7109375" style="56" customWidth="1"/>
    <col min="8714" max="8715" width="0" style="56" hidden="1" customWidth="1"/>
    <col min="8716" max="8960" width="9.140625" style="56"/>
    <col min="8961" max="8961" width="88.28515625" style="56" customWidth="1"/>
    <col min="8962" max="8962" width="17" style="56" customWidth="1"/>
    <col min="8963" max="8963" width="16.140625" style="56" customWidth="1"/>
    <col min="8964" max="8964" width="17" style="56" customWidth="1"/>
    <col min="8965" max="8965" width="15.140625" style="56" customWidth="1"/>
    <col min="8966" max="8966" width="12.5703125" style="56" customWidth="1"/>
    <col min="8967" max="8968" width="0" style="56" hidden="1" customWidth="1"/>
    <col min="8969" max="8969" width="12.7109375" style="56" customWidth="1"/>
    <col min="8970" max="8971" width="0" style="56" hidden="1" customWidth="1"/>
    <col min="8972" max="9216" width="9.140625" style="56"/>
    <col min="9217" max="9217" width="88.28515625" style="56" customWidth="1"/>
    <col min="9218" max="9218" width="17" style="56" customWidth="1"/>
    <col min="9219" max="9219" width="16.140625" style="56" customWidth="1"/>
    <col min="9220" max="9220" width="17" style="56" customWidth="1"/>
    <col min="9221" max="9221" width="15.140625" style="56" customWidth="1"/>
    <col min="9222" max="9222" width="12.5703125" style="56" customWidth="1"/>
    <col min="9223" max="9224" width="0" style="56" hidden="1" customWidth="1"/>
    <col min="9225" max="9225" width="12.7109375" style="56" customWidth="1"/>
    <col min="9226" max="9227" width="0" style="56" hidden="1" customWidth="1"/>
    <col min="9228" max="9472" width="9.140625" style="56"/>
    <col min="9473" max="9473" width="88.28515625" style="56" customWidth="1"/>
    <col min="9474" max="9474" width="17" style="56" customWidth="1"/>
    <col min="9475" max="9475" width="16.140625" style="56" customWidth="1"/>
    <col min="9476" max="9476" width="17" style="56" customWidth="1"/>
    <col min="9477" max="9477" width="15.140625" style="56" customWidth="1"/>
    <col min="9478" max="9478" width="12.5703125" style="56" customWidth="1"/>
    <col min="9479" max="9480" width="0" style="56" hidden="1" customWidth="1"/>
    <col min="9481" max="9481" width="12.7109375" style="56" customWidth="1"/>
    <col min="9482" max="9483" width="0" style="56" hidden="1" customWidth="1"/>
    <col min="9484" max="9728" width="9.140625" style="56"/>
    <col min="9729" max="9729" width="88.28515625" style="56" customWidth="1"/>
    <col min="9730" max="9730" width="17" style="56" customWidth="1"/>
    <col min="9731" max="9731" width="16.140625" style="56" customWidth="1"/>
    <col min="9732" max="9732" width="17" style="56" customWidth="1"/>
    <col min="9733" max="9733" width="15.140625" style="56" customWidth="1"/>
    <col min="9734" max="9734" width="12.5703125" style="56" customWidth="1"/>
    <col min="9735" max="9736" width="0" style="56" hidden="1" customWidth="1"/>
    <col min="9737" max="9737" width="12.7109375" style="56" customWidth="1"/>
    <col min="9738" max="9739" width="0" style="56" hidden="1" customWidth="1"/>
    <col min="9740" max="9984" width="9.140625" style="56"/>
    <col min="9985" max="9985" width="88.28515625" style="56" customWidth="1"/>
    <col min="9986" max="9986" width="17" style="56" customWidth="1"/>
    <col min="9987" max="9987" width="16.140625" style="56" customWidth="1"/>
    <col min="9988" max="9988" width="17" style="56" customWidth="1"/>
    <col min="9989" max="9989" width="15.140625" style="56" customWidth="1"/>
    <col min="9990" max="9990" width="12.5703125" style="56" customWidth="1"/>
    <col min="9991" max="9992" width="0" style="56" hidden="1" customWidth="1"/>
    <col min="9993" max="9993" width="12.7109375" style="56" customWidth="1"/>
    <col min="9994" max="9995" width="0" style="56" hidden="1" customWidth="1"/>
    <col min="9996" max="10240" width="9.140625" style="56"/>
    <col min="10241" max="10241" width="88.28515625" style="56" customWidth="1"/>
    <col min="10242" max="10242" width="17" style="56" customWidth="1"/>
    <col min="10243" max="10243" width="16.140625" style="56" customWidth="1"/>
    <col min="10244" max="10244" width="17" style="56" customWidth="1"/>
    <col min="10245" max="10245" width="15.140625" style="56" customWidth="1"/>
    <col min="10246" max="10246" width="12.5703125" style="56" customWidth="1"/>
    <col min="10247" max="10248" width="0" style="56" hidden="1" customWidth="1"/>
    <col min="10249" max="10249" width="12.7109375" style="56" customWidth="1"/>
    <col min="10250" max="10251" width="0" style="56" hidden="1" customWidth="1"/>
    <col min="10252" max="10496" width="9.140625" style="56"/>
    <col min="10497" max="10497" width="88.28515625" style="56" customWidth="1"/>
    <col min="10498" max="10498" width="17" style="56" customWidth="1"/>
    <col min="10499" max="10499" width="16.140625" style="56" customWidth="1"/>
    <col min="10500" max="10500" width="17" style="56" customWidth="1"/>
    <col min="10501" max="10501" width="15.140625" style="56" customWidth="1"/>
    <col min="10502" max="10502" width="12.5703125" style="56" customWidth="1"/>
    <col min="10503" max="10504" width="0" style="56" hidden="1" customWidth="1"/>
    <col min="10505" max="10505" width="12.7109375" style="56" customWidth="1"/>
    <col min="10506" max="10507" width="0" style="56" hidden="1" customWidth="1"/>
    <col min="10508" max="10752" width="9.140625" style="56"/>
    <col min="10753" max="10753" width="88.28515625" style="56" customWidth="1"/>
    <col min="10754" max="10754" width="17" style="56" customWidth="1"/>
    <col min="10755" max="10755" width="16.140625" style="56" customWidth="1"/>
    <col min="10756" max="10756" width="17" style="56" customWidth="1"/>
    <col min="10757" max="10757" width="15.140625" style="56" customWidth="1"/>
    <col min="10758" max="10758" width="12.5703125" style="56" customWidth="1"/>
    <col min="10759" max="10760" width="0" style="56" hidden="1" customWidth="1"/>
    <col min="10761" max="10761" width="12.7109375" style="56" customWidth="1"/>
    <col min="10762" max="10763" width="0" style="56" hidden="1" customWidth="1"/>
    <col min="10764" max="11008" width="9.140625" style="56"/>
    <col min="11009" max="11009" width="88.28515625" style="56" customWidth="1"/>
    <col min="11010" max="11010" width="17" style="56" customWidth="1"/>
    <col min="11011" max="11011" width="16.140625" style="56" customWidth="1"/>
    <col min="11012" max="11012" width="17" style="56" customWidth="1"/>
    <col min="11013" max="11013" width="15.140625" style="56" customWidth="1"/>
    <col min="11014" max="11014" width="12.5703125" style="56" customWidth="1"/>
    <col min="11015" max="11016" width="0" style="56" hidden="1" customWidth="1"/>
    <col min="11017" max="11017" width="12.7109375" style="56" customWidth="1"/>
    <col min="11018" max="11019" width="0" style="56" hidden="1" customWidth="1"/>
    <col min="11020" max="11264" width="9.140625" style="56"/>
    <col min="11265" max="11265" width="88.28515625" style="56" customWidth="1"/>
    <col min="11266" max="11266" width="17" style="56" customWidth="1"/>
    <col min="11267" max="11267" width="16.140625" style="56" customWidth="1"/>
    <col min="11268" max="11268" width="17" style="56" customWidth="1"/>
    <col min="11269" max="11269" width="15.140625" style="56" customWidth="1"/>
    <col min="11270" max="11270" width="12.5703125" style="56" customWidth="1"/>
    <col min="11271" max="11272" width="0" style="56" hidden="1" customWidth="1"/>
    <col min="11273" max="11273" width="12.7109375" style="56" customWidth="1"/>
    <col min="11274" max="11275" width="0" style="56" hidden="1" customWidth="1"/>
    <col min="11276" max="11520" width="9.140625" style="56"/>
    <col min="11521" max="11521" width="88.28515625" style="56" customWidth="1"/>
    <col min="11522" max="11522" width="17" style="56" customWidth="1"/>
    <col min="11523" max="11523" width="16.140625" style="56" customWidth="1"/>
    <col min="11524" max="11524" width="17" style="56" customWidth="1"/>
    <col min="11525" max="11525" width="15.140625" style="56" customWidth="1"/>
    <col min="11526" max="11526" width="12.5703125" style="56" customWidth="1"/>
    <col min="11527" max="11528" width="0" style="56" hidden="1" customWidth="1"/>
    <col min="11529" max="11529" width="12.7109375" style="56" customWidth="1"/>
    <col min="11530" max="11531" width="0" style="56" hidden="1" customWidth="1"/>
    <col min="11532" max="11776" width="9.140625" style="56"/>
    <col min="11777" max="11777" width="88.28515625" style="56" customWidth="1"/>
    <col min="11778" max="11778" width="17" style="56" customWidth="1"/>
    <col min="11779" max="11779" width="16.140625" style="56" customWidth="1"/>
    <col min="11780" max="11780" width="17" style="56" customWidth="1"/>
    <col min="11781" max="11781" width="15.140625" style="56" customWidth="1"/>
    <col min="11782" max="11782" width="12.5703125" style="56" customWidth="1"/>
    <col min="11783" max="11784" width="0" style="56" hidden="1" customWidth="1"/>
    <col min="11785" max="11785" width="12.7109375" style="56" customWidth="1"/>
    <col min="11786" max="11787" width="0" style="56" hidden="1" customWidth="1"/>
    <col min="11788" max="12032" width="9.140625" style="56"/>
    <col min="12033" max="12033" width="88.28515625" style="56" customWidth="1"/>
    <col min="12034" max="12034" width="17" style="56" customWidth="1"/>
    <col min="12035" max="12035" width="16.140625" style="56" customWidth="1"/>
    <col min="12036" max="12036" width="17" style="56" customWidth="1"/>
    <col min="12037" max="12037" width="15.140625" style="56" customWidth="1"/>
    <col min="12038" max="12038" width="12.5703125" style="56" customWidth="1"/>
    <col min="12039" max="12040" width="0" style="56" hidden="1" customWidth="1"/>
    <col min="12041" max="12041" width="12.7109375" style="56" customWidth="1"/>
    <col min="12042" max="12043" width="0" style="56" hidden="1" customWidth="1"/>
    <col min="12044" max="12288" width="9.140625" style="56"/>
    <col min="12289" max="12289" width="88.28515625" style="56" customWidth="1"/>
    <col min="12290" max="12290" width="17" style="56" customWidth="1"/>
    <col min="12291" max="12291" width="16.140625" style="56" customWidth="1"/>
    <col min="12292" max="12292" width="17" style="56" customWidth="1"/>
    <col min="12293" max="12293" width="15.140625" style="56" customWidth="1"/>
    <col min="12294" max="12294" width="12.5703125" style="56" customWidth="1"/>
    <col min="12295" max="12296" width="0" style="56" hidden="1" customWidth="1"/>
    <col min="12297" max="12297" width="12.7109375" style="56" customWidth="1"/>
    <col min="12298" max="12299" width="0" style="56" hidden="1" customWidth="1"/>
    <col min="12300" max="12544" width="9.140625" style="56"/>
    <col min="12545" max="12545" width="88.28515625" style="56" customWidth="1"/>
    <col min="12546" max="12546" width="17" style="56" customWidth="1"/>
    <col min="12547" max="12547" width="16.140625" style="56" customWidth="1"/>
    <col min="12548" max="12548" width="17" style="56" customWidth="1"/>
    <col min="12549" max="12549" width="15.140625" style="56" customWidth="1"/>
    <col min="12550" max="12550" width="12.5703125" style="56" customWidth="1"/>
    <col min="12551" max="12552" width="0" style="56" hidden="1" customWidth="1"/>
    <col min="12553" max="12553" width="12.7109375" style="56" customWidth="1"/>
    <col min="12554" max="12555" width="0" style="56" hidden="1" customWidth="1"/>
    <col min="12556" max="12800" width="9.140625" style="56"/>
    <col min="12801" max="12801" width="88.28515625" style="56" customWidth="1"/>
    <col min="12802" max="12802" width="17" style="56" customWidth="1"/>
    <col min="12803" max="12803" width="16.140625" style="56" customWidth="1"/>
    <col min="12804" max="12804" width="17" style="56" customWidth="1"/>
    <col min="12805" max="12805" width="15.140625" style="56" customWidth="1"/>
    <col min="12806" max="12806" width="12.5703125" style="56" customWidth="1"/>
    <col min="12807" max="12808" width="0" style="56" hidden="1" customWidth="1"/>
    <col min="12809" max="12809" width="12.7109375" style="56" customWidth="1"/>
    <col min="12810" max="12811" width="0" style="56" hidden="1" customWidth="1"/>
    <col min="12812" max="13056" width="9.140625" style="56"/>
    <col min="13057" max="13057" width="88.28515625" style="56" customWidth="1"/>
    <col min="13058" max="13058" width="17" style="56" customWidth="1"/>
    <col min="13059" max="13059" width="16.140625" style="56" customWidth="1"/>
    <col min="13060" max="13060" width="17" style="56" customWidth="1"/>
    <col min="13061" max="13061" width="15.140625" style="56" customWidth="1"/>
    <col min="13062" max="13062" width="12.5703125" style="56" customWidth="1"/>
    <col min="13063" max="13064" width="0" style="56" hidden="1" customWidth="1"/>
    <col min="13065" max="13065" width="12.7109375" style="56" customWidth="1"/>
    <col min="13066" max="13067" width="0" style="56" hidden="1" customWidth="1"/>
    <col min="13068" max="13312" width="9.140625" style="56"/>
    <col min="13313" max="13313" width="88.28515625" style="56" customWidth="1"/>
    <col min="13314" max="13314" width="17" style="56" customWidth="1"/>
    <col min="13315" max="13315" width="16.140625" style="56" customWidth="1"/>
    <col min="13316" max="13316" width="17" style="56" customWidth="1"/>
    <col min="13317" max="13317" width="15.140625" style="56" customWidth="1"/>
    <col min="13318" max="13318" width="12.5703125" style="56" customWidth="1"/>
    <col min="13319" max="13320" width="0" style="56" hidden="1" customWidth="1"/>
    <col min="13321" max="13321" width="12.7109375" style="56" customWidth="1"/>
    <col min="13322" max="13323" width="0" style="56" hidden="1" customWidth="1"/>
    <col min="13324" max="13568" width="9.140625" style="56"/>
    <col min="13569" max="13569" width="88.28515625" style="56" customWidth="1"/>
    <col min="13570" max="13570" width="17" style="56" customWidth="1"/>
    <col min="13571" max="13571" width="16.140625" style="56" customWidth="1"/>
    <col min="13572" max="13572" width="17" style="56" customWidth="1"/>
    <col min="13573" max="13573" width="15.140625" style="56" customWidth="1"/>
    <col min="13574" max="13574" width="12.5703125" style="56" customWidth="1"/>
    <col min="13575" max="13576" width="0" style="56" hidden="1" customWidth="1"/>
    <col min="13577" max="13577" width="12.7109375" style="56" customWidth="1"/>
    <col min="13578" max="13579" width="0" style="56" hidden="1" customWidth="1"/>
    <col min="13580" max="13824" width="9.140625" style="56"/>
    <col min="13825" max="13825" width="88.28515625" style="56" customWidth="1"/>
    <col min="13826" max="13826" width="17" style="56" customWidth="1"/>
    <col min="13827" max="13827" width="16.140625" style="56" customWidth="1"/>
    <col min="13828" max="13828" width="17" style="56" customWidth="1"/>
    <col min="13829" max="13829" width="15.140625" style="56" customWidth="1"/>
    <col min="13830" max="13830" width="12.5703125" style="56" customWidth="1"/>
    <col min="13831" max="13832" width="0" style="56" hidden="1" customWidth="1"/>
    <col min="13833" max="13833" width="12.7109375" style="56" customWidth="1"/>
    <col min="13834" max="13835" width="0" style="56" hidden="1" customWidth="1"/>
    <col min="13836" max="14080" width="9.140625" style="56"/>
    <col min="14081" max="14081" width="88.28515625" style="56" customWidth="1"/>
    <col min="14082" max="14082" width="17" style="56" customWidth="1"/>
    <col min="14083" max="14083" width="16.140625" style="56" customWidth="1"/>
    <col min="14084" max="14084" width="17" style="56" customWidth="1"/>
    <col min="14085" max="14085" width="15.140625" style="56" customWidth="1"/>
    <col min="14086" max="14086" width="12.5703125" style="56" customWidth="1"/>
    <col min="14087" max="14088" width="0" style="56" hidden="1" customWidth="1"/>
    <col min="14089" max="14089" width="12.7109375" style="56" customWidth="1"/>
    <col min="14090" max="14091" width="0" style="56" hidden="1" customWidth="1"/>
    <col min="14092" max="14336" width="9.140625" style="56"/>
    <col min="14337" max="14337" width="88.28515625" style="56" customWidth="1"/>
    <col min="14338" max="14338" width="17" style="56" customWidth="1"/>
    <col min="14339" max="14339" width="16.140625" style="56" customWidth="1"/>
    <col min="14340" max="14340" width="17" style="56" customWidth="1"/>
    <col min="14341" max="14341" width="15.140625" style="56" customWidth="1"/>
    <col min="14342" max="14342" width="12.5703125" style="56" customWidth="1"/>
    <col min="14343" max="14344" width="0" style="56" hidden="1" customWidth="1"/>
    <col min="14345" max="14345" width="12.7109375" style="56" customWidth="1"/>
    <col min="14346" max="14347" width="0" style="56" hidden="1" customWidth="1"/>
    <col min="14348" max="14592" width="9.140625" style="56"/>
    <col min="14593" max="14593" width="88.28515625" style="56" customWidth="1"/>
    <col min="14594" max="14594" width="17" style="56" customWidth="1"/>
    <col min="14595" max="14595" width="16.140625" style="56" customWidth="1"/>
    <col min="14596" max="14596" width="17" style="56" customWidth="1"/>
    <col min="14597" max="14597" width="15.140625" style="56" customWidth="1"/>
    <col min="14598" max="14598" width="12.5703125" style="56" customWidth="1"/>
    <col min="14599" max="14600" width="0" style="56" hidden="1" customWidth="1"/>
    <col min="14601" max="14601" width="12.7109375" style="56" customWidth="1"/>
    <col min="14602" max="14603" width="0" style="56" hidden="1" customWidth="1"/>
    <col min="14604" max="14848" width="9.140625" style="56"/>
    <col min="14849" max="14849" width="88.28515625" style="56" customWidth="1"/>
    <col min="14850" max="14850" width="17" style="56" customWidth="1"/>
    <col min="14851" max="14851" width="16.140625" style="56" customWidth="1"/>
    <col min="14852" max="14852" width="17" style="56" customWidth="1"/>
    <col min="14853" max="14853" width="15.140625" style="56" customWidth="1"/>
    <col min="14854" max="14854" width="12.5703125" style="56" customWidth="1"/>
    <col min="14855" max="14856" width="0" style="56" hidden="1" customWidth="1"/>
    <col min="14857" max="14857" width="12.7109375" style="56" customWidth="1"/>
    <col min="14858" max="14859" width="0" style="56" hidden="1" customWidth="1"/>
    <col min="14860" max="15104" width="9.140625" style="56"/>
    <col min="15105" max="15105" width="88.28515625" style="56" customWidth="1"/>
    <col min="15106" max="15106" width="17" style="56" customWidth="1"/>
    <col min="15107" max="15107" width="16.140625" style="56" customWidth="1"/>
    <col min="15108" max="15108" width="17" style="56" customWidth="1"/>
    <col min="15109" max="15109" width="15.140625" style="56" customWidth="1"/>
    <col min="15110" max="15110" width="12.5703125" style="56" customWidth="1"/>
    <col min="15111" max="15112" width="0" style="56" hidden="1" customWidth="1"/>
    <col min="15113" max="15113" width="12.7109375" style="56" customWidth="1"/>
    <col min="15114" max="15115" width="0" style="56" hidden="1" customWidth="1"/>
    <col min="15116" max="15360" width="9.140625" style="56"/>
    <col min="15361" max="15361" width="88.28515625" style="56" customWidth="1"/>
    <col min="15362" max="15362" width="17" style="56" customWidth="1"/>
    <col min="15363" max="15363" width="16.140625" style="56" customWidth="1"/>
    <col min="15364" max="15364" width="17" style="56" customWidth="1"/>
    <col min="15365" max="15365" width="15.140625" style="56" customWidth="1"/>
    <col min="15366" max="15366" width="12.5703125" style="56" customWidth="1"/>
    <col min="15367" max="15368" width="0" style="56" hidden="1" customWidth="1"/>
    <col min="15369" max="15369" width="12.7109375" style="56" customWidth="1"/>
    <col min="15370" max="15371" width="0" style="56" hidden="1" customWidth="1"/>
    <col min="15372" max="15616" width="9.140625" style="56"/>
    <col min="15617" max="15617" width="88.28515625" style="56" customWidth="1"/>
    <col min="15618" max="15618" width="17" style="56" customWidth="1"/>
    <col min="15619" max="15619" width="16.140625" style="56" customWidth="1"/>
    <col min="15620" max="15620" width="17" style="56" customWidth="1"/>
    <col min="15621" max="15621" width="15.140625" style="56" customWidth="1"/>
    <col min="15622" max="15622" width="12.5703125" style="56" customWidth="1"/>
    <col min="15623" max="15624" width="0" style="56" hidden="1" customWidth="1"/>
    <col min="15625" max="15625" width="12.7109375" style="56" customWidth="1"/>
    <col min="15626" max="15627" width="0" style="56" hidden="1" customWidth="1"/>
    <col min="15628" max="15872" width="9.140625" style="56"/>
    <col min="15873" max="15873" width="88.28515625" style="56" customWidth="1"/>
    <col min="15874" max="15874" width="17" style="56" customWidth="1"/>
    <col min="15875" max="15875" width="16.140625" style="56" customWidth="1"/>
    <col min="15876" max="15876" width="17" style="56" customWidth="1"/>
    <col min="15877" max="15877" width="15.140625" style="56" customWidth="1"/>
    <col min="15878" max="15878" width="12.5703125" style="56" customWidth="1"/>
    <col min="15879" max="15880" width="0" style="56" hidden="1" customWidth="1"/>
    <col min="15881" max="15881" width="12.7109375" style="56" customWidth="1"/>
    <col min="15882" max="15883" width="0" style="56" hidden="1" customWidth="1"/>
    <col min="15884" max="16128" width="9.140625" style="56"/>
    <col min="16129" max="16129" width="88.28515625" style="56" customWidth="1"/>
    <col min="16130" max="16130" width="17" style="56" customWidth="1"/>
    <col min="16131" max="16131" width="16.140625" style="56" customWidth="1"/>
    <col min="16132" max="16132" width="17" style="56" customWidth="1"/>
    <col min="16133" max="16133" width="15.140625" style="56" customWidth="1"/>
    <col min="16134" max="16134" width="12.5703125" style="56" customWidth="1"/>
    <col min="16135" max="16136" width="0" style="56" hidden="1" customWidth="1"/>
    <col min="16137" max="16137" width="12.7109375" style="56" customWidth="1"/>
    <col min="16138" max="16139" width="0" style="56" hidden="1" customWidth="1"/>
    <col min="16140" max="16384" width="9.140625" style="56"/>
  </cols>
  <sheetData>
    <row r="1" spans="1:12" s="43" customFormat="1"/>
    <row r="2" spans="1:12" s="43" customFormat="1" ht="53.25" customHeight="1">
      <c r="A2" s="44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43" customFormat="1" ht="22.5">
      <c r="A3" s="45"/>
      <c r="B3" s="45"/>
      <c r="C3" s="45"/>
      <c r="D3" s="45"/>
      <c r="E3" s="45"/>
    </row>
    <row r="4" spans="1:12" s="49" customFormat="1" ht="76.5" customHeight="1">
      <c r="A4" s="46" t="s">
        <v>77</v>
      </c>
      <c r="B4" s="47" t="s">
        <v>78</v>
      </c>
      <c r="C4" s="47" t="s">
        <v>79</v>
      </c>
      <c r="D4" s="47" t="s">
        <v>80</v>
      </c>
      <c r="E4" s="47" t="s">
        <v>81</v>
      </c>
      <c r="F4" s="46" t="s">
        <v>82</v>
      </c>
      <c r="G4" s="46" t="s">
        <v>83</v>
      </c>
      <c r="H4" s="46" t="s">
        <v>84</v>
      </c>
      <c r="I4" s="46" t="s">
        <v>85</v>
      </c>
      <c r="J4" s="48"/>
      <c r="K4" s="49" t="s">
        <v>86</v>
      </c>
    </row>
    <row r="5" spans="1:12" ht="24.75" customHeight="1">
      <c r="A5" s="50" t="s">
        <v>87</v>
      </c>
      <c r="B5" s="51">
        <f>B6+B9+B14+B19+B20+B21+B28+B30+B32+B37+B40+B42+B41+B8</f>
        <v>249659.40000000002</v>
      </c>
      <c r="C5" s="51">
        <f>C6+C9+C14+C19+C20+C21+C28+C30+C32+C37+C39+C41+C40+C8</f>
        <v>172907.47000000003</v>
      </c>
      <c r="D5" s="51">
        <f>D6+D9+D14+D19+D20+D21+D28+D30+D32+D37+D40+D42+D41+D8</f>
        <v>238696.6</v>
      </c>
      <c r="E5" s="51">
        <f>E6+E9+E14+E19+E20+E21+E28+E30+E32+E37+E40+E42+E41+E8</f>
        <v>200422.97000000003</v>
      </c>
      <c r="F5" s="52">
        <f>SUM(E5/D5*100)</f>
        <v>83.965573870763137</v>
      </c>
      <c r="G5" s="52">
        <f t="shared" ref="G5:G53" si="0">SUM(E5-B5)</f>
        <v>-49236.429999999993</v>
      </c>
      <c r="H5" s="52">
        <f>SUM(E5/E53*100)</f>
        <v>27.549244679137853</v>
      </c>
      <c r="I5" s="53">
        <f>SUM(E5/C5*100)</f>
        <v>115.91342467737225</v>
      </c>
      <c r="J5" s="54">
        <f>SUM(E5-C5)</f>
        <v>27515.5</v>
      </c>
      <c r="K5" s="55">
        <f>SUM(E5-C5)</f>
        <v>27515.5</v>
      </c>
    </row>
    <row r="6" spans="1:12" ht="24" customHeight="1">
      <c r="A6" s="50" t="s">
        <v>88</v>
      </c>
      <c r="B6" s="51">
        <f>B7</f>
        <v>167612.79999999999</v>
      </c>
      <c r="C6" s="51">
        <f>C7</f>
        <v>115169</v>
      </c>
      <c r="D6" s="51">
        <f>D7</f>
        <v>165592.6</v>
      </c>
      <c r="E6" s="51">
        <f>E7</f>
        <v>128181.8</v>
      </c>
      <c r="F6" s="52">
        <f t="shared" ref="F6:F53" si="1">SUM(E6/D6*100)</f>
        <v>77.407927648940827</v>
      </c>
      <c r="G6" s="52">
        <f t="shared" si="0"/>
        <v>-39430.999999999985</v>
      </c>
      <c r="H6" s="57">
        <f>SUM(E6/$E$5*100)</f>
        <v>63.955643407539554</v>
      </c>
      <c r="I6" s="53">
        <f t="shared" ref="I6:I52" si="2">SUM(E6/C6*100)</f>
        <v>111.29887382889494</v>
      </c>
      <c r="J6" s="54">
        <f t="shared" ref="J6:J43" si="3">SUM(E6-C6)</f>
        <v>13012.800000000003</v>
      </c>
      <c r="K6" s="55">
        <f t="shared" ref="K6:K53" si="4">SUM(E6-C6)</f>
        <v>13012.800000000003</v>
      </c>
    </row>
    <row r="7" spans="1:12" ht="23.25" customHeight="1">
      <c r="A7" s="58" t="s">
        <v>89</v>
      </c>
      <c r="B7" s="59">
        <v>167612.79999999999</v>
      </c>
      <c r="C7" s="59">
        <v>115169</v>
      </c>
      <c r="D7" s="59">
        <v>165592.6</v>
      </c>
      <c r="E7" s="59">
        <v>128181.8</v>
      </c>
      <c r="F7" s="52">
        <f t="shared" si="1"/>
        <v>77.407927648940827</v>
      </c>
      <c r="G7" s="52">
        <f t="shared" si="0"/>
        <v>-39430.999999999985</v>
      </c>
      <c r="H7" s="60">
        <f>SUM(E7/$E$5*100)</f>
        <v>63.955643407539554</v>
      </c>
      <c r="I7" s="53">
        <f t="shared" si="2"/>
        <v>111.29887382889494</v>
      </c>
      <c r="J7" s="54">
        <f t="shared" si="3"/>
        <v>13012.800000000003</v>
      </c>
      <c r="K7" s="55">
        <f t="shared" si="4"/>
        <v>13012.800000000003</v>
      </c>
    </row>
    <row r="8" spans="1:12" ht="23.25" customHeight="1">
      <c r="A8" s="50" t="s">
        <v>90</v>
      </c>
      <c r="B8" s="51">
        <v>15978.5</v>
      </c>
      <c r="C8" s="51">
        <v>11625.1</v>
      </c>
      <c r="D8" s="51">
        <v>15568</v>
      </c>
      <c r="E8" s="51">
        <v>14155.5</v>
      </c>
      <c r="F8" s="52">
        <f t="shared" si="1"/>
        <v>90.926901336073996</v>
      </c>
      <c r="G8" s="52"/>
      <c r="H8" s="60">
        <f>SUM(E8/$E$5*100)</f>
        <v>7.062813209483922</v>
      </c>
      <c r="I8" s="53">
        <f t="shared" si="2"/>
        <v>121.76669448004749</v>
      </c>
      <c r="J8" s="54">
        <f t="shared" si="3"/>
        <v>2530.3999999999996</v>
      </c>
      <c r="K8" s="55">
        <f t="shared" si="4"/>
        <v>2530.3999999999996</v>
      </c>
    </row>
    <row r="9" spans="1:12" ht="35.25" customHeight="1">
      <c r="A9" s="50" t="s">
        <v>91</v>
      </c>
      <c r="B9" s="51">
        <f>SUM(B10,B11,B12,B13)</f>
        <v>39422.07</v>
      </c>
      <c r="C9" s="51">
        <f>SUM(C10,C11,C12,C13)</f>
        <v>31808.7</v>
      </c>
      <c r="D9" s="51">
        <f>SUM(D10:D13)</f>
        <v>34367.199999999997</v>
      </c>
      <c r="E9" s="51">
        <f>SUM(E10,E11,E12,E13)</f>
        <v>35318.28</v>
      </c>
      <c r="F9" s="52">
        <f t="shared" si="1"/>
        <v>102.76740613142765</v>
      </c>
      <c r="G9" s="52">
        <f t="shared" si="0"/>
        <v>-4103.7900000000009</v>
      </c>
      <c r="H9" s="60">
        <f>SUM(E9/$E$5*100)</f>
        <v>17.621872383190407</v>
      </c>
      <c r="I9" s="53">
        <f t="shared" si="2"/>
        <v>111.03339652359259</v>
      </c>
      <c r="J9" s="54">
        <f t="shared" si="3"/>
        <v>3509.5799999999981</v>
      </c>
      <c r="K9" s="55">
        <f t="shared" si="4"/>
        <v>3509.5799999999981</v>
      </c>
    </row>
    <row r="10" spans="1:12" ht="33.75" customHeight="1">
      <c r="A10" s="61" t="s">
        <v>92</v>
      </c>
      <c r="B10" s="59">
        <v>31344.97</v>
      </c>
      <c r="C10" s="59">
        <v>24811.3</v>
      </c>
      <c r="D10" s="59">
        <v>30361.5</v>
      </c>
      <c r="E10" s="59">
        <v>31709.1</v>
      </c>
      <c r="F10" s="52">
        <f t="shared" si="1"/>
        <v>104.43851588360258</v>
      </c>
      <c r="G10" s="52">
        <f t="shared" si="0"/>
        <v>364.12999999999738</v>
      </c>
      <c r="H10" s="60">
        <f t="shared" ref="H10:H40" si="5">SUM(E10/$E$5*100)</f>
        <v>15.821090766193112</v>
      </c>
      <c r="I10" s="53">
        <f t="shared" si="2"/>
        <v>127.80104226703155</v>
      </c>
      <c r="J10" s="54">
        <f t="shared" si="3"/>
        <v>6897.7999999999993</v>
      </c>
      <c r="K10" s="55">
        <f t="shared" si="4"/>
        <v>6897.7999999999993</v>
      </c>
    </row>
    <row r="11" spans="1:12" ht="21" customHeight="1">
      <c r="A11" s="61" t="s">
        <v>93</v>
      </c>
      <c r="B11" s="59">
        <v>3620.3</v>
      </c>
      <c r="C11" s="59">
        <v>2564.9</v>
      </c>
      <c r="D11" s="59">
        <v>2800</v>
      </c>
      <c r="E11" s="59">
        <v>1696.4</v>
      </c>
      <c r="F11" s="52">
        <f t="shared" si="1"/>
        <v>60.585714285714289</v>
      </c>
      <c r="G11" s="52">
        <f t="shared" si="0"/>
        <v>-1923.9</v>
      </c>
      <c r="H11" s="60">
        <f t="shared" si="5"/>
        <v>0.84640996987520933</v>
      </c>
      <c r="I11" s="53"/>
      <c r="J11" s="54">
        <f t="shared" si="3"/>
        <v>-868.5</v>
      </c>
      <c r="K11" s="55">
        <f t="shared" si="4"/>
        <v>-868.5</v>
      </c>
    </row>
    <row r="12" spans="1:12" ht="27" customHeight="1">
      <c r="A12" s="61" t="s">
        <v>94</v>
      </c>
      <c r="B12" s="59">
        <v>3384.7</v>
      </c>
      <c r="C12" s="59">
        <v>3360.4</v>
      </c>
      <c r="D12" s="59">
        <v>1.2</v>
      </c>
      <c r="E12" s="59">
        <v>4.28</v>
      </c>
      <c r="F12" s="52">
        <f t="shared" si="1"/>
        <v>356.66666666666669</v>
      </c>
      <c r="G12" s="52">
        <f t="shared" si="0"/>
        <v>-3380.4199999999996</v>
      </c>
      <c r="H12" s="60">
        <f t="shared" si="5"/>
        <v>2.13548377214448E-3</v>
      </c>
      <c r="I12" s="53">
        <f t="shared" si="2"/>
        <v>0.12736578978693014</v>
      </c>
      <c r="J12" s="54">
        <f t="shared" si="3"/>
        <v>-3356.12</v>
      </c>
      <c r="K12" s="55">
        <f t="shared" si="4"/>
        <v>-3356.12</v>
      </c>
    </row>
    <row r="13" spans="1:12" ht="23.25" customHeight="1">
      <c r="A13" s="61" t="s">
        <v>95</v>
      </c>
      <c r="B13" s="59">
        <v>1072.0999999999999</v>
      </c>
      <c r="C13" s="59">
        <v>1072.0999999999999</v>
      </c>
      <c r="D13" s="59">
        <v>1204.5</v>
      </c>
      <c r="E13" s="59">
        <v>1908.5</v>
      </c>
      <c r="F13" s="52">
        <f t="shared" si="1"/>
        <v>158.44748858447488</v>
      </c>
      <c r="G13" s="52">
        <f t="shared" si="0"/>
        <v>836.40000000000009</v>
      </c>
      <c r="H13" s="60">
        <f t="shared" si="5"/>
        <v>0.95223616334993921</v>
      </c>
      <c r="I13" s="53">
        <f t="shared" si="2"/>
        <v>178.01511053073409</v>
      </c>
      <c r="J13" s="54">
        <f t="shared" si="3"/>
        <v>836.40000000000009</v>
      </c>
      <c r="K13" s="55">
        <f t="shared" si="4"/>
        <v>836.40000000000009</v>
      </c>
    </row>
    <row r="14" spans="1:12" ht="19.5" customHeight="1">
      <c r="A14" s="50" t="s">
        <v>96</v>
      </c>
      <c r="B14" s="51">
        <f>B15+B17+B18+B16</f>
        <v>9162.2000000000007</v>
      </c>
      <c r="C14" s="51">
        <f>C15+C17+C18+C16</f>
        <v>2526.3000000000002</v>
      </c>
      <c r="D14" s="51">
        <f>D15+D17+D18+D16</f>
        <v>9306.4</v>
      </c>
      <c r="E14" s="51">
        <f>E15+E17+E18+E16</f>
        <v>3071.6000000000004</v>
      </c>
      <c r="F14" s="52">
        <f t="shared" si="1"/>
        <v>33.005243703257982</v>
      </c>
      <c r="G14" s="52">
        <f t="shared" si="0"/>
        <v>-6090.6</v>
      </c>
      <c r="H14" s="60">
        <f t="shared" si="5"/>
        <v>1.5325588678782676</v>
      </c>
      <c r="I14" s="53">
        <f t="shared" si="2"/>
        <v>121.58492657245775</v>
      </c>
      <c r="J14" s="54">
        <f t="shared" si="3"/>
        <v>545.30000000000018</v>
      </c>
      <c r="K14" s="55">
        <f t="shared" si="4"/>
        <v>545.30000000000018</v>
      </c>
    </row>
    <row r="15" spans="1:12" ht="24" customHeight="1">
      <c r="A15" s="61" t="s">
        <v>97</v>
      </c>
      <c r="B15" s="59">
        <v>3714.9</v>
      </c>
      <c r="C15" s="59">
        <v>556.79999999999995</v>
      </c>
      <c r="D15" s="59">
        <v>4030.1</v>
      </c>
      <c r="E15" s="59">
        <v>922.2</v>
      </c>
      <c r="F15" s="52">
        <f t="shared" si="1"/>
        <v>22.882806878241237</v>
      </c>
      <c r="G15" s="52">
        <f t="shared" si="0"/>
        <v>-2792.7</v>
      </c>
      <c r="H15" s="60">
        <f t="shared" si="5"/>
        <v>0.4601269006242148</v>
      </c>
      <c r="I15" s="53">
        <f t="shared" si="2"/>
        <v>165.62500000000003</v>
      </c>
      <c r="J15" s="54">
        <f t="shared" si="3"/>
        <v>365.40000000000009</v>
      </c>
      <c r="K15" s="55">
        <f t="shared" si="4"/>
        <v>365.40000000000009</v>
      </c>
    </row>
    <row r="16" spans="1:12" ht="21.75" hidden="1" customHeight="1">
      <c r="A16" s="61" t="s">
        <v>98</v>
      </c>
      <c r="B16" s="62"/>
      <c r="C16" s="62"/>
      <c r="D16" s="59"/>
      <c r="E16" s="62"/>
      <c r="F16" s="52" t="e">
        <f>SUM(E16/D16*100)</f>
        <v>#DIV/0!</v>
      </c>
      <c r="G16" s="52">
        <f>SUM(E16-B16)</f>
        <v>0</v>
      </c>
      <c r="H16" s="60">
        <f>SUM(E16/$E$5*100)</f>
        <v>0</v>
      </c>
      <c r="I16" s="53" t="e">
        <f t="shared" si="2"/>
        <v>#DIV/0!</v>
      </c>
      <c r="J16" s="54">
        <f t="shared" si="3"/>
        <v>0</v>
      </c>
      <c r="K16" s="55">
        <f t="shared" si="4"/>
        <v>0</v>
      </c>
    </row>
    <row r="17" spans="1:11" ht="23.25" hidden="1" customHeight="1">
      <c r="A17" s="61" t="s">
        <v>99</v>
      </c>
      <c r="B17" s="62"/>
      <c r="C17" s="62"/>
      <c r="D17" s="59"/>
      <c r="E17" s="62"/>
      <c r="F17" s="52" t="e">
        <f t="shared" si="1"/>
        <v>#DIV/0!</v>
      </c>
      <c r="G17" s="52">
        <f t="shared" si="0"/>
        <v>0</v>
      </c>
      <c r="H17" s="60">
        <f t="shared" si="5"/>
        <v>0</v>
      </c>
      <c r="I17" s="53" t="e">
        <f t="shared" si="2"/>
        <v>#DIV/0!</v>
      </c>
      <c r="J17" s="54">
        <f t="shared" si="3"/>
        <v>0</v>
      </c>
      <c r="K17" s="55">
        <f t="shared" si="4"/>
        <v>0</v>
      </c>
    </row>
    <row r="18" spans="1:11" ht="22.5" customHeight="1">
      <c r="A18" s="61" t="s">
        <v>100</v>
      </c>
      <c r="B18" s="62">
        <v>5447.3</v>
      </c>
      <c r="C18" s="62">
        <v>1969.5</v>
      </c>
      <c r="D18" s="59">
        <v>5276.3</v>
      </c>
      <c r="E18" s="59">
        <v>2149.4</v>
      </c>
      <c r="F18" s="52">
        <f t="shared" si="1"/>
        <v>40.736880010613497</v>
      </c>
      <c r="G18" s="52">
        <f t="shared" si="0"/>
        <v>-3297.9</v>
      </c>
      <c r="H18" s="60">
        <f t="shared" si="5"/>
        <v>1.0724319672540525</v>
      </c>
      <c r="I18" s="53">
        <f t="shared" si="2"/>
        <v>109.13429804518915</v>
      </c>
      <c r="J18" s="54">
        <f t="shared" si="3"/>
        <v>179.90000000000009</v>
      </c>
      <c r="K18" s="55">
        <f t="shared" si="4"/>
        <v>179.90000000000009</v>
      </c>
    </row>
    <row r="19" spans="1:11" ht="24.75" customHeight="1">
      <c r="A19" s="50" t="s">
        <v>101</v>
      </c>
      <c r="B19" s="51">
        <v>1871.2</v>
      </c>
      <c r="C19" s="51">
        <v>1298.7</v>
      </c>
      <c r="D19" s="51">
        <v>1442</v>
      </c>
      <c r="E19" s="51">
        <v>1362.78</v>
      </c>
      <c r="F19" s="52">
        <f t="shared" si="1"/>
        <v>94.506241331484048</v>
      </c>
      <c r="G19" s="52">
        <f t="shared" si="0"/>
        <v>-508.42000000000007</v>
      </c>
      <c r="H19" s="60">
        <f t="shared" si="5"/>
        <v>0.67995200350538654</v>
      </c>
      <c r="I19" s="53">
        <f t="shared" si="2"/>
        <v>104.93416493416493</v>
      </c>
      <c r="J19" s="54">
        <f t="shared" si="3"/>
        <v>64.079999999999927</v>
      </c>
      <c r="K19" s="55">
        <f t="shared" si="4"/>
        <v>64.079999999999927</v>
      </c>
    </row>
    <row r="20" spans="1:11" ht="44.25" hidden="1" customHeight="1">
      <c r="A20" s="50" t="s">
        <v>102</v>
      </c>
      <c r="B20" s="63"/>
      <c r="C20" s="63"/>
      <c r="D20" s="51"/>
      <c r="E20" s="63"/>
      <c r="F20" s="52" t="e">
        <f t="shared" si="1"/>
        <v>#DIV/0!</v>
      </c>
      <c r="G20" s="52">
        <f t="shared" si="0"/>
        <v>0</v>
      </c>
      <c r="H20" s="60">
        <f t="shared" si="5"/>
        <v>0</v>
      </c>
      <c r="I20" s="53" t="e">
        <f t="shared" si="2"/>
        <v>#DIV/0!</v>
      </c>
      <c r="J20" s="54">
        <f t="shared" si="3"/>
        <v>0</v>
      </c>
      <c r="K20" s="55">
        <f t="shared" si="4"/>
        <v>0</v>
      </c>
    </row>
    <row r="21" spans="1:11" ht="63.75" customHeight="1">
      <c r="A21" s="50" t="s">
        <v>103</v>
      </c>
      <c r="B21" s="51">
        <f>SUM(B22:B27)</f>
        <v>4774.4999999999991</v>
      </c>
      <c r="C21" s="51">
        <f>SUM(C22:C27)</f>
        <v>3482.7</v>
      </c>
      <c r="D21" s="51">
        <f>SUM(D22:D27)</f>
        <v>3942.7</v>
      </c>
      <c r="E21" s="51">
        <f>SUM(E22:E27)</f>
        <v>3191.35</v>
      </c>
      <c r="F21" s="52">
        <f t="shared" si="1"/>
        <v>80.943262231465752</v>
      </c>
      <c r="G21" s="52">
        <f t="shared" si="0"/>
        <v>-1583.1499999999992</v>
      </c>
      <c r="H21" s="60">
        <f t="shared" si="5"/>
        <v>1.592307508465721</v>
      </c>
      <c r="I21" s="53">
        <f t="shared" si="2"/>
        <v>91.634364142762806</v>
      </c>
      <c r="J21" s="54">
        <f t="shared" si="3"/>
        <v>-291.34999999999991</v>
      </c>
      <c r="K21" s="55">
        <f t="shared" si="4"/>
        <v>-291.34999999999991</v>
      </c>
    </row>
    <row r="22" spans="1:11" ht="34.5" customHeight="1">
      <c r="A22" s="64" t="s">
        <v>104</v>
      </c>
      <c r="B22" s="59">
        <v>7.6</v>
      </c>
      <c r="C22" s="59">
        <v>7.6</v>
      </c>
      <c r="D22" s="59">
        <v>3.2</v>
      </c>
      <c r="E22" s="59">
        <v>3.2</v>
      </c>
      <c r="F22" s="52">
        <f t="shared" si="1"/>
        <v>100</v>
      </c>
      <c r="G22" s="52">
        <f t="shared" si="0"/>
        <v>-4.3999999999999995</v>
      </c>
      <c r="H22" s="60">
        <f t="shared" si="5"/>
        <v>1.5966233810426019E-3</v>
      </c>
      <c r="I22" s="53">
        <f t="shared" si="2"/>
        <v>42.10526315789474</v>
      </c>
      <c r="J22" s="54">
        <f t="shared" si="3"/>
        <v>-4.3999999999999995</v>
      </c>
      <c r="K22" s="55">
        <f t="shared" si="4"/>
        <v>-4.3999999999999995</v>
      </c>
    </row>
    <row r="23" spans="1:11" ht="78" customHeight="1">
      <c r="A23" s="61" t="s">
        <v>105</v>
      </c>
      <c r="B23" s="59">
        <v>2659.7</v>
      </c>
      <c r="C23" s="59">
        <v>2081.1999999999998</v>
      </c>
      <c r="D23" s="59">
        <v>2259.5</v>
      </c>
      <c r="E23" s="59">
        <v>1868.1</v>
      </c>
      <c r="F23" s="52">
        <f t="shared" si="1"/>
        <v>82.677583536180563</v>
      </c>
      <c r="G23" s="52">
        <f t="shared" si="0"/>
        <v>-791.59999999999991</v>
      </c>
      <c r="H23" s="60">
        <f t="shared" si="5"/>
        <v>0.93207879316427633</v>
      </c>
      <c r="I23" s="53">
        <f t="shared" si="2"/>
        <v>89.760714972131467</v>
      </c>
      <c r="J23" s="54">
        <f t="shared" si="3"/>
        <v>-213.09999999999991</v>
      </c>
      <c r="K23" s="55">
        <f t="shared" si="4"/>
        <v>-213.09999999999991</v>
      </c>
    </row>
    <row r="24" spans="1:11" ht="76.5" hidden="1" customHeight="1">
      <c r="A24" s="65" t="s">
        <v>106</v>
      </c>
      <c r="B24" s="62"/>
      <c r="C24" s="62"/>
      <c r="D24" s="59"/>
      <c r="E24" s="62"/>
      <c r="F24" s="52"/>
      <c r="G24" s="52"/>
      <c r="H24" s="60"/>
      <c r="I24" s="53" t="e">
        <f t="shared" si="2"/>
        <v>#DIV/0!</v>
      </c>
      <c r="J24" s="54"/>
      <c r="K24" s="55">
        <f t="shared" si="4"/>
        <v>0</v>
      </c>
    </row>
    <row r="25" spans="1:11" ht="75.75" customHeight="1">
      <c r="A25" s="58" t="s">
        <v>107</v>
      </c>
      <c r="B25" s="59">
        <v>1757.5</v>
      </c>
      <c r="C25" s="59">
        <v>1125.0999999999999</v>
      </c>
      <c r="D25" s="59">
        <v>1359.5</v>
      </c>
      <c r="E25" s="59">
        <v>1145.23</v>
      </c>
      <c r="F25" s="52">
        <f t="shared" si="1"/>
        <v>84.239058477381391</v>
      </c>
      <c r="G25" s="52">
        <f t="shared" si="0"/>
        <v>-612.27</v>
      </c>
      <c r="H25" s="60">
        <f t="shared" si="5"/>
        <v>0.57140656083481844</v>
      </c>
      <c r="I25" s="53">
        <f t="shared" si="2"/>
        <v>101.78917429561818</v>
      </c>
      <c r="J25" s="54">
        <f t="shared" si="3"/>
        <v>20.130000000000109</v>
      </c>
      <c r="K25" s="55">
        <f t="shared" si="4"/>
        <v>20.130000000000109</v>
      </c>
    </row>
    <row r="26" spans="1:11" ht="41.25" customHeight="1">
      <c r="A26" s="61" t="s">
        <v>108</v>
      </c>
      <c r="B26" s="59">
        <v>34.4</v>
      </c>
      <c r="C26" s="59">
        <v>7.5</v>
      </c>
      <c r="D26" s="59">
        <v>0.5</v>
      </c>
      <c r="E26" s="59">
        <v>0.52</v>
      </c>
      <c r="F26" s="52">
        <f t="shared" si="1"/>
        <v>104</v>
      </c>
      <c r="G26" s="52">
        <f t="shared" si="0"/>
        <v>-33.879999999999995</v>
      </c>
      <c r="H26" s="60">
        <f t="shared" si="5"/>
        <v>2.594512994194228E-4</v>
      </c>
      <c r="I26" s="53">
        <f t="shared" si="2"/>
        <v>6.9333333333333327</v>
      </c>
      <c r="J26" s="54">
        <f>SUM(E26-C26)</f>
        <v>-6.98</v>
      </c>
      <c r="K26" s="55">
        <f t="shared" si="4"/>
        <v>-6.98</v>
      </c>
    </row>
    <row r="27" spans="1:11" ht="33" customHeight="1">
      <c r="A27" s="61" t="s">
        <v>109</v>
      </c>
      <c r="B27" s="59">
        <v>315.3</v>
      </c>
      <c r="C27" s="59">
        <v>261.3</v>
      </c>
      <c r="D27" s="59">
        <v>320</v>
      </c>
      <c r="E27" s="59">
        <v>174.3</v>
      </c>
      <c r="F27" s="52">
        <f t="shared" si="1"/>
        <v>54.46875</v>
      </c>
      <c r="G27" s="52">
        <f t="shared" si="0"/>
        <v>-141</v>
      </c>
      <c r="H27" s="60">
        <f t="shared" si="5"/>
        <v>8.6966079786164233E-2</v>
      </c>
      <c r="I27" s="53">
        <f t="shared" si="2"/>
        <v>66.704936854190592</v>
      </c>
      <c r="J27" s="54">
        <f>SUM(E27-C27)</f>
        <v>-87</v>
      </c>
      <c r="K27" s="55">
        <f t="shared" si="4"/>
        <v>-87</v>
      </c>
    </row>
    <row r="28" spans="1:11" ht="37.5" customHeight="1">
      <c r="A28" s="50" t="s">
        <v>110</v>
      </c>
      <c r="B28" s="51">
        <v>205.93</v>
      </c>
      <c r="C28" s="51">
        <v>193.3</v>
      </c>
      <c r="D28" s="51">
        <v>197</v>
      </c>
      <c r="E28" s="51">
        <v>166.2</v>
      </c>
      <c r="F28" s="52">
        <f t="shared" si="1"/>
        <v>84.365482233502533</v>
      </c>
      <c r="G28" s="52">
        <f t="shared" si="0"/>
        <v>-39.730000000000018</v>
      </c>
      <c r="H28" s="60">
        <f t="shared" si="5"/>
        <v>8.2924626852900127E-2</v>
      </c>
      <c r="I28" s="53">
        <f t="shared" si="2"/>
        <v>85.980341438178982</v>
      </c>
      <c r="J28" s="54">
        <f t="shared" si="3"/>
        <v>-27.100000000000023</v>
      </c>
      <c r="K28" s="55">
        <f t="shared" si="4"/>
        <v>-27.100000000000023</v>
      </c>
    </row>
    <row r="29" spans="1:11" ht="21.75" hidden="1" customHeight="1">
      <c r="A29" s="61" t="s">
        <v>111</v>
      </c>
      <c r="B29" s="62">
        <v>455.1</v>
      </c>
      <c r="C29" s="62">
        <v>455.1</v>
      </c>
      <c r="D29" s="59">
        <v>440</v>
      </c>
      <c r="E29" s="62">
        <v>455.1</v>
      </c>
      <c r="F29" s="52">
        <f t="shared" si="1"/>
        <v>103.43181818181819</v>
      </c>
      <c r="G29" s="52">
        <f t="shared" si="0"/>
        <v>0</v>
      </c>
      <c r="H29" s="60">
        <f t="shared" si="5"/>
        <v>0.22706978147265253</v>
      </c>
      <c r="I29" s="53">
        <f t="shared" si="2"/>
        <v>100</v>
      </c>
      <c r="J29" s="54">
        <f t="shared" si="3"/>
        <v>0</v>
      </c>
      <c r="K29" s="55">
        <f t="shared" si="4"/>
        <v>0</v>
      </c>
    </row>
    <row r="30" spans="1:11" ht="40.5" customHeight="1">
      <c r="A30" s="50" t="s">
        <v>112</v>
      </c>
      <c r="B30" s="51">
        <v>3233.6</v>
      </c>
      <c r="C30" s="51">
        <v>2001.9</v>
      </c>
      <c r="D30" s="51">
        <v>2124.4</v>
      </c>
      <c r="E30" s="51">
        <v>2200.3000000000002</v>
      </c>
      <c r="F30" s="52">
        <f t="shared" si="1"/>
        <v>103.57277348898512</v>
      </c>
      <c r="G30" s="52">
        <f t="shared" si="0"/>
        <v>-1033.2999999999997</v>
      </c>
      <c r="H30" s="60">
        <f t="shared" si="5"/>
        <v>1.0978282579087615</v>
      </c>
      <c r="I30" s="53">
        <f t="shared" si="2"/>
        <v>109.91058494430293</v>
      </c>
      <c r="J30" s="54">
        <f t="shared" si="3"/>
        <v>198.40000000000009</v>
      </c>
      <c r="K30" s="55">
        <f t="shared" si="4"/>
        <v>198.40000000000009</v>
      </c>
    </row>
    <row r="31" spans="1:11" ht="24" hidden="1" customHeight="1">
      <c r="A31" s="61" t="s">
        <v>113</v>
      </c>
      <c r="B31" s="62">
        <v>81.8</v>
      </c>
      <c r="C31" s="62">
        <v>81.8</v>
      </c>
      <c r="D31" s="59">
        <v>73</v>
      </c>
      <c r="E31" s="62">
        <v>81.8</v>
      </c>
      <c r="F31" s="52">
        <f t="shared" si="1"/>
        <v>112.05479452054794</v>
      </c>
      <c r="G31" s="52">
        <f t="shared" si="0"/>
        <v>0</v>
      </c>
      <c r="H31" s="60">
        <f t="shared" si="5"/>
        <v>4.0813685177901508E-2</v>
      </c>
      <c r="I31" s="53">
        <f t="shared" si="2"/>
        <v>100</v>
      </c>
      <c r="J31" s="54">
        <f t="shared" si="3"/>
        <v>0</v>
      </c>
      <c r="K31" s="55">
        <f t="shared" si="4"/>
        <v>0</v>
      </c>
    </row>
    <row r="32" spans="1:11" ht="36" customHeight="1">
      <c r="A32" s="50" t="s">
        <v>114</v>
      </c>
      <c r="B32" s="51">
        <f>B34+B35+B36+B33</f>
        <v>4014.6000000000004</v>
      </c>
      <c r="C32" s="51">
        <f>C34+C35+C36+C33</f>
        <v>2538.67</v>
      </c>
      <c r="D32" s="51">
        <f>D34+D35+D36+D33+D39</f>
        <v>3787.1000000000004</v>
      </c>
      <c r="E32" s="51">
        <f>E34+E35+E36+E33+E39</f>
        <v>8965.8000000000011</v>
      </c>
      <c r="F32" s="52">
        <f t="shared" si="1"/>
        <v>236.74579493543874</v>
      </c>
      <c r="G32" s="52">
        <f t="shared" si="0"/>
        <v>4951.2000000000007</v>
      </c>
      <c r="H32" s="60">
        <f t="shared" si="5"/>
        <v>4.4734393467974254</v>
      </c>
      <c r="I32" s="53">
        <f t="shared" si="2"/>
        <v>353.16917913710728</v>
      </c>
      <c r="J32" s="54">
        <f t="shared" si="3"/>
        <v>6427.130000000001</v>
      </c>
      <c r="K32" s="55">
        <f t="shared" si="4"/>
        <v>6427.130000000001</v>
      </c>
    </row>
    <row r="33" spans="1:11" ht="21" hidden="1" customHeight="1">
      <c r="A33" s="61" t="s">
        <v>115</v>
      </c>
      <c r="B33" s="63"/>
      <c r="C33" s="63"/>
      <c r="D33" s="51"/>
      <c r="E33" s="63"/>
      <c r="F33" s="52"/>
      <c r="G33" s="52"/>
      <c r="H33" s="60"/>
      <c r="I33" s="53" t="e">
        <f t="shared" si="2"/>
        <v>#DIV/0!</v>
      </c>
      <c r="J33" s="54">
        <f t="shared" si="3"/>
        <v>0</v>
      </c>
      <c r="K33" s="55">
        <f t="shared" si="4"/>
        <v>0</v>
      </c>
    </row>
    <row r="34" spans="1:11" ht="40.5" customHeight="1">
      <c r="A34" s="61" t="s">
        <v>116</v>
      </c>
      <c r="B34" s="59">
        <v>438.9</v>
      </c>
      <c r="C34" s="59">
        <v>239.1</v>
      </c>
      <c r="D34" s="59">
        <v>300</v>
      </c>
      <c r="E34" s="59">
        <v>3795.4</v>
      </c>
      <c r="F34" s="52">
        <f t="shared" si="1"/>
        <v>1265.1333333333334</v>
      </c>
      <c r="G34" s="52">
        <f t="shared" si="0"/>
        <v>3356.5</v>
      </c>
      <c r="H34" s="60">
        <f t="shared" si="5"/>
        <v>1.893695118877841</v>
      </c>
      <c r="I34" s="53">
        <f t="shared" si="2"/>
        <v>1587.3693015474698</v>
      </c>
      <c r="J34" s="54">
        <f t="shared" si="3"/>
        <v>3556.3</v>
      </c>
      <c r="K34" s="55">
        <f t="shared" si="4"/>
        <v>3556.3</v>
      </c>
    </row>
    <row r="35" spans="1:11" ht="55.5" customHeight="1">
      <c r="A35" s="61" t="s">
        <v>117</v>
      </c>
      <c r="B35" s="59">
        <v>295.89999999999998</v>
      </c>
      <c r="C35" s="59">
        <v>295.89999999999998</v>
      </c>
      <c r="D35" s="59">
        <v>0</v>
      </c>
      <c r="E35" s="59">
        <v>138.30000000000001</v>
      </c>
      <c r="F35" s="52"/>
      <c r="G35" s="52"/>
      <c r="H35" s="60"/>
      <c r="I35" s="53">
        <f t="shared" si="2"/>
        <v>46.738763095640429</v>
      </c>
      <c r="J35" s="54">
        <f t="shared" si="3"/>
        <v>-157.59999999999997</v>
      </c>
      <c r="K35" s="55">
        <f t="shared" si="4"/>
        <v>-157.59999999999997</v>
      </c>
    </row>
    <row r="36" spans="1:11" ht="69" customHeight="1">
      <c r="A36" s="61" t="s">
        <v>118</v>
      </c>
      <c r="B36" s="59">
        <v>3279.8</v>
      </c>
      <c r="C36" s="59">
        <v>2003.67</v>
      </c>
      <c r="D36" s="59">
        <v>2800.4</v>
      </c>
      <c r="E36" s="59">
        <v>4045.4</v>
      </c>
      <c r="F36" s="52">
        <f t="shared" si="1"/>
        <v>144.45793458077418</v>
      </c>
      <c r="G36" s="52">
        <f t="shared" si="0"/>
        <v>765.59999999999991</v>
      </c>
      <c r="H36" s="60">
        <f t="shared" si="5"/>
        <v>2.0184313205217941</v>
      </c>
      <c r="I36" s="53">
        <f t="shared" si="2"/>
        <v>201.89951439109234</v>
      </c>
      <c r="J36" s="54">
        <f t="shared" si="3"/>
        <v>2041.73</v>
      </c>
      <c r="K36" s="55">
        <f t="shared" si="4"/>
        <v>2041.73</v>
      </c>
    </row>
    <row r="37" spans="1:11" ht="22.5" hidden="1" customHeight="1">
      <c r="A37" s="50" t="s">
        <v>119</v>
      </c>
      <c r="B37" s="63">
        <f>B38</f>
        <v>0</v>
      </c>
      <c r="C37" s="63">
        <f>C38</f>
        <v>0</v>
      </c>
      <c r="D37" s="51">
        <f>D38</f>
        <v>0</v>
      </c>
      <c r="E37" s="63">
        <f>E38</f>
        <v>0</v>
      </c>
      <c r="F37" s="52" t="e">
        <f t="shared" si="1"/>
        <v>#DIV/0!</v>
      </c>
      <c r="G37" s="52">
        <f t="shared" si="0"/>
        <v>0</v>
      </c>
      <c r="H37" s="60">
        <f t="shared" si="5"/>
        <v>0</v>
      </c>
      <c r="I37" s="53" t="e">
        <f t="shared" si="2"/>
        <v>#DIV/0!</v>
      </c>
      <c r="J37" s="54">
        <f t="shared" si="3"/>
        <v>0</v>
      </c>
      <c r="K37" s="55">
        <f t="shared" si="4"/>
        <v>0</v>
      </c>
    </row>
    <row r="38" spans="1:11" ht="21" hidden="1" customHeight="1">
      <c r="A38" s="61" t="s">
        <v>120</v>
      </c>
      <c r="B38" s="62">
        <v>0</v>
      </c>
      <c r="C38" s="62">
        <v>0</v>
      </c>
      <c r="D38" s="59">
        <v>0</v>
      </c>
      <c r="E38" s="62">
        <v>0</v>
      </c>
      <c r="F38" s="52" t="e">
        <f t="shared" si="1"/>
        <v>#DIV/0!</v>
      </c>
      <c r="G38" s="52">
        <f t="shared" si="0"/>
        <v>0</v>
      </c>
      <c r="H38" s="60">
        <f t="shared" si="5"/>
        <v>0</v>
      </c>
      <c r="I38" s="53" t="e">
        <f t="shared" si="2"/>
        <v>#DIV/0!</v>
      </c>
      <c r="J38" s="54">
        <f t="shared" si="3"/>
        <v>0</v>
      </c>
      <c r="K38" s="55">
        <f t="shared" si="4"/>
        <v>0</v>
      </c>
    </row>
    <row r="39" spans="1:11" ht="39" customHeight="1">
      <c r="A39" s="61" t="s">
        <v>121</v>
      </c>
      <c r="B39" s="62"/>
      <c r="C39" s="62"/>
      <c r="D39" s="59">
        <v>686.7</v>
      </c>
      <c r="E39" s="62">
        <v>986.7</v>
      </c>
      <c r="F39" s="52">
        <f t="shared" si="1"/>
        <v>143.68719965050241</v>
      </c>
      <c r="G39" s="52"/>
      <c r="H39" s="60">
        <f t="shared" si="5"/>
        <v>0.49230884064835484</v>
      </c>
      <c r="I39" s="53"/>
      <c r="J39" s="54"/>
      <c r="K39" s="55"/>
    </row>
    <row r="40" spans="1:11" ht="33" customHeight="1">
      <c r="A40" s="50" t="s">
        <v>122</v>
      </c>
      <c r="B40" s="51">
        <v>3336.9</v>
      </c>
      <c r="C40" s="51">
        <v>2218</v>
      </c>
      <c r="D40" s="51">
        <v>2146.1999999999998</v>
      </c>
      <c r="E40" s="51">
        <v>3549.16</v>
      </c>
      <c r="F40" s="52">
        <f t="shared" si="1"/>
        <v>165.36949026185818</v>
      </c>
      <c r="G40" s="52">
        <f t="shared" si="0"/>
        <v>212.25999999999976</v>
      </c>
      <c r="H40" s="60">
        <f t="shared" si="5"/>
        <v>1.7708349497066127</v>
      </c>
      <c r="I40" s="53">
        <f t="shared" si="2"/>
        <v>160.01623083859334</v>
      </c>
      <c r="J40" s="54">
        <f t="shared" si="3"/>
        <v>1331.1599999999999</v>
      </c>
      <c r="K40" s="55">
        <f t="shared" si="4"/>
        <v>1331.1599999999999</v>
      </c>
    </row>
    <row r="41" spans="1:11" ht="27" customHeight="1">
      <c r="A41" s="50" t="s">
        <v>123</v>
      </c>
      <c r="B41" s="51">
        <v>47.1</v>
      </c>
      <c r="C41" s="51">
        <v>45.1</v>
      </c>
      <c r="D41" s="51">
        <v>223</v>
      </c>
      <c r="E41" s="51">
        <v>260.2</v>
      </c>
      <c r="F41" s="66">
        <f>SUM(E41/D41*100)</f>
        <v>116.68161434977577</v>
      </c>
      <c r="G41" s="52">
        <f t="shared" si="0"/>
        <v>213.1</v>
      </c>
      <c r="H41" s="67"/>
      <c r="I41" s="53">
        <f t="shared" si="2"/>
        <v>576.94013303769395</v>
      </c>
      <c r="J41" s="54">
        <f t="shared" si="3"/>
        <v>215.1</v>
      </c>
      <c r="K41" s="55">
        <f t="shared" si="4"/>
        <v>215.1</v>
      </c>
    </row>
    <row r="42" spans="1:11" ht="57" hidden="1" customHeight="1">
      <c r="A42" s="50" t="s">
        <v>124</v>
      </c>
      <c r="B42" s="63">
        <v>0</v>
      </c>
      <c r="C42" s="63">
        <v>0</v>
      </c>
      <c r="D42" s="51">
        <v>0</v>
      </c>
      <c r="E42" s="63">
        <v>0</v>
      </c>
      <c r="F42" s="52" t="e">
        <f t="shared" si="1"/>
        <v>#DIV/0!</v>
      </c>
      <c r="G42" s="52">
        <f t="shared" si="0"/>
        <v>0</v>
      </c>
      <c r="H42" s="67"/>
      <c r="I42" s="53" t="e">
        <f t="shared" si="2"/>
        <v>#DIV/0!</v>
      </c>
      <c r="J42" s="54">
        <f t="shared" si="3"/>
        <v>0</v>
      </c>
      <c r="K42" s="55">
        <f t="shared" si="4"/>
        <v>0</v>
      </c>
    </row>
    <row r="43" spans="1:11" ht="27.75" customHeight="1">
      <c r="A43" s="50" t="s">
        <v>125</v>
      </c>
      <c r="B43" s="68">
        <f>SUM(B45:B52)</f>
        <v>795319.30000000016</v>
      </c>
      <c r="C43" s="68">
        <f>SUM(C45:C52)</f>
        <v>462204.64999999997</v>
      </c>
      <c r="D43" s="68">
        <f>SUM(D45:D52)</f>
        <v>900567.33000000007</v>
      </c>
      <c r="E43" s="68">
        <f>SUM(E45:E52)</f>
        <v>527085.06999999983</v>
      </c>
      <c r="F43" s="67">
        <f t="shared" si="1"/>
        <v>58.528113605897715</v>
      </c>
      <c r="G43" s="67">
        <f t="shared" si="0"/>
        <v>-268234.23000000033</v>
      </c>
      <c r="H43" s="67">
        <f>SUM(E43/E53*100)</f>
        <v>72.450755320862157</v>
      </c>
      <c r="I43" s="53">
        <f t="shared" si="2"/>
        <v>114.03716297531837</v>
      </c>
      <c r="J43" s="54">
        <f t="shared" si="3"/>
        <v>64880.419999999867</v>
      </c>
      <c r="K43" s="55">
        <f t="shared" si="4"/>
        <v>64880.419999999867</v>
      </c>
    </row>
    <row r="44" spans="1:11" ht="36" customHeight="1">
      <c r="A44" s="69" t="s">
        <v>126</v>
      </c>
      <c r="B44" s="70">
        <f>SUM(B45+B46+B47+B48)</f>
        <v>793082.40000000014</v>
      </c>
      <c r="C44" s="70">
        <f>SUM(C45+C46+C47+C48)</f>
        <v>460544.5</v>
      </c>
      <c r="D44" s="70">
        <f>SUM(D45+D46+D47+D48)</f>
        <v>896999.46000000008</v>
      </c>
      <c r="E44" s="70">
        <f>SUM(E45+E46+E47+E48)</f>
        <v>525137.97</v>
      </c>
      <c r="F44" s="67">
        <f t="shared" si="1"/>
        <v>58.543844608334538</v>
      </c>
      <c r="G44" s="67"/>
      <c r="H44" s="67"/>
      <c r="I44" s="53">
        <f t="shared" si="2"/>
        <v>114.02545682339056</v>
      </c>
      <c r="J44" s="54"/>
      <c r="K44" s="55">
        <f t="shared" si="4"/>
        <v>64593.469999999972</v>
      </c>
    </row>
    <row r="45" spans="1:11" ht="21.75" customHeight="1">
      <c r="A45" s="50" t="s">
        <v>127</v>
      </c>
      <c r="B45" s="51">
        <v>188162</v>
      </c>
      <c r="C45" s="51">
        <v>118401.7</v>
      </c>
      <c r="D45" s="51">
        <v>205409.9</v>
      </c>
      <c r="E45" s="51">
        <v>154082.1</v>
      </c>
      <c r="F45" s="67">
        <f t="shared" si="1"/>
        <v>75.01201256609346</v>
      </c>
      <c r="G45" s="67">
        <f t="shared" si="0"/>
        <v>-34079.899999999994</v>
      </c>
      <c r="H45" s="67"/>
      <c r="I45" s="53">
        <f t="shared" si="2"/>
        <v>130.13504029080664</v>
      </c>
      <c r="J45" s="54">
        <f>SUM(E45-C48)</f>
        <v>152088.1</v>
      </c>
      <c r="K45" s="55">
        <f t="shared" si="4"/>
        <v>35680.400000000009</v>
      </c>
    </row>
    <row r="46" spans="1:11" ht="27.75" customHeight="1">
      <c r="A46" s="50" t="s">
        <v>128</v>
      </c>
      <c r="B46" s="51">
        <v>246329.4</v>
      </c>
      <c r="C46" s="51">
        <v>107554.6</v>
      </c>
      <c r="D46" s="51">
        <v>311832.40000000002</v>
      </c>
      <c r="E46" s="51">
        <v>121043.23</v>
      </c>
      <c r="F46" s="67">
        <f t="shared" si="1"/>
        <v>38.816758617770311</v>
      </c>
      <c r="G46" s="67">
        <f t="shared" si="0"/>
        <v>-125286.17</v>
      </c>
      <c r="H46" s="67"/>
      <c r="I46" s="53">
        <f t="shared" si="2"/>
        <v>112.54119303126041</v>
      </c>
      <c r="J46" s="54" t="e">
        <f>SUM(E46-#REF!)</f>
        <v>#REF!</v>
      </c>
      <c r="K46" s="55">
        <f t="shared" si="4"/>
        <v>13488.62999999999</v>
      </c>
    </row>
    <row r="47" spans="1:11" ht="29.25" customHeight="1">
      <c r="A47" s="50" t="s">
        <v>129</v>
      </c>
      <c r="B47" s="71">
        <v>354620.7</v>
      </c>
      <c r="C47" s="71">
        <v>232594.2</v>
      </c>
      <c r="D47" s="51">
        <v>379205.06</v>
      </c>
      <c r="E47" s="71">
        <v>249460.54</v>
      </c>
      <c r="F47" s="67">
        <f t="shared" si="1"/>
        <v>65.785129554969544</v>
      </c>
      <c r="G47" s="67">
        <f t="shared" si="0"/>
        <v>-105160.16</v>
      </c>
      <c r="H47" s="67"/>
      <c r="I47" s="53">
        <f t="shared" si="2"/>
        <v>107.25140179763726</v>
      </c>
      <c r="J47" s="54" t="e">
        <f>SUM(E47-#REF!)</f>
        <v>#REF!</v>
      </c>
      <c r="K47" s="55">
        <f t="shared" si="4"/>
        <v>16866.339999999997</v>
      </c>
    </row>
    <row r="48" spans="1:11" ht="33" customHeight="1">
      <c r="A48" s="50" t="s">
        <v>130</v>
      </c>
      <c r="B48" s="51">
        <v>3970.3</v>
      </c>
      <c r="C48" s="51">
        <v>1994</v>
      </c>
      <c r="D48" s="51">
        <v>552.1</v>
      </c>
      <c r="E48" s="51">
        <v>552.1</v>
      </c>
      <c r="F48" s="67">
        <f t="shared" si="1"/>
        <v>100</v>
      </c>
      <c r="G48" s="67">
        <f t="shared" si="0"/>
        <v>-3418.2000000000003</v>
      </c>
      <c r="H48" s="67"/>
      <c r="I48" s="53">
        <f t="shared" si="2"/>
        <v>27.688064192577734</v>
      </c>
      <c r="J48" s="54" t="e">
        <f>SUM(E48-#REF!)</f>
        <v>#REF!</v>
      </c>
      <c r="K48" s="55">
        <f t="shared" si="4"/>
        <v>-1441.9</v>
      </c>
    </row>
    <row r="49" spans="1:11" ht="31.5" customHeight="1">
      <c r="A49" s="69" t="s">
        <v>131</v>
      </c>
      <c r="B49" s="51">
        <v>275.60000000000002</v>
      </c>
      <c r="C49" s="51">
        <v>275.60000000000002</v>
      </c>
      <c r="D49" s="51"/>
      <c r="E49" s="51">
        <v>58.2</v>
      </c>
      <c r="F49" s="67"/>
      <c r="G49" s="67">
        <f t="shared" si="0"/>
        <v>-217.40000000000003</v>
      </c>
      <c r="H49" s="67"/>
      <c r="I49" s="53">
        <f t="shared" si="2"/>
        <v>21.117561683599419</v>
      </c>
      <c r="J49" s="54"/>
      <c r="K49" s="55">
        <f t="shared" si="4"/>
        <v>-217.40000000000003</v>
      </c>
    </row>
    <row r="50" spans="1:11" ht="38.25" customHeight="1">
      <c r="A50" s="50" t="s">
        <v>132</v>
      </c>
      <c r="B50" s="51">
        <v>2023.9</v>
      </c>
      <c r="C50" s="51">
        <v>1447.15</v>
      </c>
      <c r="D50" s="51">
        <v>3567.87</v>
      </c>
      <c r="E50" s="51">
        <v>2760.2</v>
      </c>
      <c r="F50" s="67">
        <f>SUM(E50/D50*100)</f>
        <v>77.36268417851548</v>
      </c>
      <c r="G50" s="67">
        <f>SUM(E50-B50)</f>
        <v>736.29999999999973</v>
      </c>
      <c r="H50" s="67"/>
      <c r="I50" s="53">
        <f t="shared" si="2"/>
        <v>190.7335106934319</v>
      </c>
      <c r="J50" s="54">
        <f>SUM(E50-C52)</f>
        <v>3562.3999999999996</v>
      </c>
      <c r="K50" s="55">
        <f t="shared" si="4"/>
        <v>1313.0499999999997</v>
      </c>
    </row>
    <row r="51" spans="1:11" ht="56.25" customHeight="1">
      <c r="A51" s="50" t="s">
        <v>133</v>
      </c>
      <c r="B51" s="63">
        <v>739.6</v>
      </c>
      <c r="C51" s="63">
        <v>739.6</v>
      </c>
      <c r="D51" s="51"/>
      <c r="E51" s="63">
        <v>850</v>
      </c>
      <c r="F51" s="67"/>
      <c r="G51" s="67" t="e">
        <f>SUM(#REF!-B51)</f>
        <v>#REF!</v>
      </c>
      <c r="H51" s="67"/>
      <c r="I51" s="53"/>
      <c r="J51" s="54" t="e">
        <f>SUM(#REF!-C53)</f>
        <v>#REF!</v>
      </c>
      <c r="K51" s="55">
        <f t="shared" si="4"/>
        <v>110.39999999999998</v>
      </c>
    </row>
    <row r="52" spans="1:11" ht="34.5" customHeight="1">
      <c r="A52" s="50" t="s">
        <v>124</v>
      </c>
      <c r="B52" s="72">
        <v>-802.2</v>
      </c>
      <c r="C52" s="72">
        <v>-802.2</v>
      </c>
      <c r="D52" s="51"/>
      <c r="E52" s="72">
        <v>-1721.3</v>
      </c>
      <c r="F52" s="67"/>
      <c r="G52" s="67">
        <f>SUM(E51-B52)</f>
        <v>1652.2</v>
      </c>
      <c r="H52" s="67"/>
      <c r="I52" s="53">
        <f t="shared" si="2"/>
        <v>214.5724258289703</v>
      </c>
      <c r="J52" s="54" t="e">
        <f>SUM(E51-#REF!)</f>
        <v>#REF!</v>
      </c>
      <c r="K52" s="55">
        <f t="shared" si="4"/>
        <v>-919.09999999999991</v>
      </c>
    </row>
    <row r="53" spans="1:11" ht="42" customHeight="1">
      <c r="A53" s="50" t="s">
        <v>134</v>
      </c>
      <c r="B53" s="51">
        <f>SUM(B5+B43)</f>
        <v>1044978.7000000002</v>
      </c>
      <c r="C53" s="51">
        <f>SUM(C5+C43)</f>
        <v>635112.12</v>
      </c>
      <c r="D53" s="51">
        <f>SUM(D5+D43)</f>
        <v>1139263.9300000002</v>
      </c>
      <c r="E53" s="51">
        <f>SUM(E5+E43)</f>
        <v>727508.0399999998</v>
      </c>
      <c r="F53" s="67">
        <f t="shared" si="1"/>
        <v>63.857726102150856</v>
      </c>
      <c r="G53" s="67">
        <f t="shared" si="0"/>
        <v>-317470.66000000038</v>
      </c>
      <c r="H53" s="67"/>
      <c r="I53" s="53">
        <f>SUM(E53/C53*100)</f>
        <v>114.54796989230812</v>
      </c>
      <c r="J53" s="54" t="e">
        <f>SUM(E53-#REF!)</f>
        <v>#REF!</v>
      </c>
      <c r="K53" s="55">
        <f t="shared" si="4"/>
        <v>92395.919999999809</v>
      </c>
    </row>
    <row r="54" spans="1:11">
      <c r="B54" s="73"/>
      <c r="C54" s="73"/>
      <c r="D54" s="73"/>
      <c r="E54" s="73"/>
      <c r="F54" s="74"/>
      <c r="G54" s="74"/>
      <c r="H54" s="74"/>
    </row>
  </sheetData>
  <mergeCells count="1">
    <mergeCell ref="A2:L2"/>
  </mergeCells>
  <pageMargins left="0.39370078740157483" right="0.39370078740157483" top="0.19685039370078741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C1:J61"/>
  <sheetViews>
    <sheetView view="pageBreakPreview" topLeftCell="B1" zoomScale="87" zoomScaleSheetLayoutView="87" workbookViewId="0">
      <selection activeCell="F14" sqref="F14"/>
    </sheetView>
  </sheetViews>
  <sheetFormatPr defaultRowHeight="12"/>
  <cols>
    <col min="1" max="1" width="9.140625" style="1"/>
    <col min="2" max="2" width="1" style="1" customWidth="1"/>
    <col min="3" max="3" width="51.28515625" style="1" customWidth="1"/>
    <col min="4" max="5" width="8" style="1" customWidth="1"/>
    <col min="6" max="6" width="16" style="1" customWidth="1"/>
    <col min="7" max="9" width="16.7109375" style="1" customWidth="1"/>
    <col min="10" max="10" width="14.5703125" style="1" customWidth="1"/>
    <col min="11" max="257" width="9.140625" style="1"/>
    <col min="258" max="258" width="1" style="1" customWidth="1"/>
    <col min="259" max="259" width="51.28515625" style="1" customWidth="1"/>
    <col min="260" max="261" width="8" style="1" customWidth="1"/>
    <col min="262" max="262" width="16" style="1" customWidth="1"/>
    <col min="263" max="265" width="16.7109375" style="1" customWidth="1"/>
    <col min="266" max="266" width="14.5703125" style="1" customWidth="1"/>
    <col min="267" max="513" width="9.140625" style="1"/>
    <col min="514" max="514" width="1" style="1" customWidth="1"/>
    <col min="515" max="515" width="51.28515625" style="1" customWidth="1"/>
    <col min="516" max="517" width="8" style="1" customWidth="1"/>
    <col min="518" max="518" width="16" style="1" customWidth="1"/>
    <col min="519" max="521" width="16.7109375" style="1" customWidth="1"/>
    <col min="522" max="522" width="14.5703125" style="1" customWidth="1"/>
    <col min="523" max="769" width="9.140625" style="1"/>
    <col min="770" max="770" width="1" style="1" customWidth="1"/>
    <col min="771" max="771" width="51.28515625" style="1" customWidth="1"/>
    <col min="772" max="773" width="8" style="1" customWidth="1"/>
    <col min="774" max="774" width="16" style="1" customWidth="1"/>
    <col min="775" max="777" width="16.7109375" style="1" customWidth="1"/>
    <col min="778" max="778" width="14.5703125" style="1" customWidth="1"/>
    <col min="779" max="1025" width="9.140625" style="1"/>
    <col min="1026" max="1026" width="1" style="1" customWidth="1"/>
    <col min="1027" max="1027" width="51.28515625" style="1" customWidth="1"/>
    <col min="1028" max="1029" width="8" style="1" customWidth="1"/>
    <col min="1030" max="1030" width="16" style="1" customWidth="1"/>
    <col min="1031" max="1033" width="16.7109375" style="1" customWidth="1"/>
    <col min="1034" max="1034" width="14.5703125" style="1" customWidth="1"/>
    <col min="1035" max="1281" width="9.140625" style="1"/>
    <col min="1282" max="1282" width="1" style="1" customWidth="1"/>
    <col min="1283" max="1283" width="51.28515625" style="1" customWidth="1"/>
    <col min="1284" max="1285" width="8" style="1" customWidth="1"/>
    <col min="1286" max="1286" width="16" style="1" customWidth="1"/>
    <col min="1287" max="1289" width="16.7109375" style="1" customWidth="1"/>
    <col min="1290" max="1290" width="14.5703125" style="1" customWidth="1"/>
    <col min="1291" max="1537" width="9.140625" style="1"/>
    <col min="1538" max="1538" width="1" style="1" customWidth="1"/>
    <col min="1539" max="1539" width="51.28515625" style="1" customWidth="1"/>
    <col min="1540" max="1541" width="8" style="1" customWidth="1"/>
    <col min="1542" max="1542" width="16" style="1" customWidth="1"/>
    <col min="1543" max="1545" width="16.7109375" style="1" customWidth="1"/>
    <col min="1546" max="1546" width="14.5703125" style="1" customWidth="1"/>
    <col min="1547" max="1793" width="9.140625" style="1"/>
    <col min="1794" max="1794" width="1" style="1" customWidth="1"/>
    <col min="1795" max="1795" width="51.28515625" style="1" customWidth="1"/>
    <col min="1796" max="1797" width="8" style="1" customWidth="1"/>
    <col min="1798" max="1798" width="16" style="1" customWidth="1"/>
    <col min="1799" max="1801" width="16.7109375" style="1" customWidth="1"/>
    <col min="1802" max="1802" width="14.5703125" style="1" customWidth="1"/>
    <col min="1803" max="2049" width="9.140625" style="1"/>
    <col min="2050" max="2050" width="1" style="1" customWidth="1"/>
    <col min="2051" max="2051" width="51.28515625" style="1" customWidth="1"/>
    <col min="2052" max="2053" width="8" style="1" customWidth="1"/>
    <col min="2054" max="2054" width="16" style="1" customWidth="1"/>
    <col min="2055" max="2057" width="16.7109375" style="1" customWidth="1"/>
    <col min="2058" max="2058" width="14.5703125" style="1" customWidth="1"/>
    <col min="2059" max="2305" width="9.140625" style="1"/>
    <col min="2306" max="2306" width="1" style="1" customWidth="1"/>
    <col min="2307" max="2307" width="51.28515625" style="1" customWidth="1"/>
    <col min="2308" max="2309" width="8" style="1" customWidth="1"/>
    <col min="2310" max="2310" width="16" style="1" customWidth="1"/>
    <col min="2311" max="2313" width="16.7109375" style="1" customWidth="1"/>
    <col min="2314" max="2314" width="14.5703125" style="1" customWidth="1"/>
    <col min="2315" max="2561" width="9.140625" style="1"/>
    <col min="2562" max="2562" width="1" style="1" customWidth="1"/>
    <col min="2563" max="2563" width="51.28515625" style="1" customWidth="1"/>
    <col min="2564" max="2565" width="8" style="1" customWidth="1"/>
    <col min="2566" max="2566" width="16" style="1" customWidth="1"/>
    <col min="2567" max="2569" width="16.7109375" style="1" customWidth="1"/>
    <col min="2570" max="2570" width="14.5703125" style="1" customWidth="1"/>
    <col min="2571" max="2817" width="9.140625" style="1"/>
    <col min="2818" max="2818" width="1" style="1" customWidth="1"/>
    <col min="2819" max="2819" width="51.28515625" style="1" customWidth="1"/>
    <col min="2820" max="2821" width="8" style="1" customWidth="1"/>
    <col min="2822" max="2822" width="16" style="1" customWidth="1"/>
    <col min="2823" max="2825" width="16.7109375" style="1" customWidth="1"/>
    <col min="2826" max="2826" width="14.5703125" style="1" customWidth="1"/>
    <col min="2827" max="3073" width="9.140625" style="1"/>
    <col min="3074" max="3074" width="1" style="1" customWidth="1"/>
    <col min="3075" max="3075" width="51.28515625" style="1" customWidth="1"/>
    <col min="3076" max="3077" width="8" style="1" customWidth="1"/>
    <col min="3078" max="3078" width="16" style="1" customWidth="1"/>
    <col min="3079" max="3081" width="16.7109375" style="1" customWidth="1"/>
    <col min="3082" max="3082" width="14.5703125" style="1" customWidth="1"/>
    <col min="3083" max="3329" width="9.140625" style="1"/>
    <col min="3330" max="3330" width="1" style="1" customWidth="1"/>
    <col min="3331" max="3331" width="51.28515625" style="1" customWidth="1"/>
    <col min="3332" max="3333" width="8" style="1" customWidth="1"/>
    <col min="3334" max="3334" width="16" style="1" customWidth="1"/>
    <col min="3335" max="3337" width="16.7109375" style="1" customWidth="1"/>
    <col min="3338" max="3338" width="14.5703125" style="1" customWidth="1"/>
    <col min="3339" max="3585" width="9.140625" style="1"/>
    <col min="3586" max="3586" width="1" style="1" customWidth="1"/>
    <col min="3587" max="3587" width="51.28515625" style="1" customWidth="1"/>
    <col min="3588" max="3589" width="8" style="1" customWidth="1"/>
    <col min="3590" max="3590" width="16" style="1" customWidth="1"/>
    <col min="3591" max="3593" width="16.7109375" style="1" customWidth="1"/>
    <col min="3594" max="3594" width="14.5703125" style="1" customWidth="1"/>
    <col min="3595" max="3841" width="9.140625" style="1"/>
    <col min="3842" max="3842" width="1" style="1" customWidth="1"/>
    <col min="3843" max="3843" width="51.28515625" style="1" customWidth="1"/>
    <col min="3844" max="3845" width="8" style="1" customWidth="1"/>
    <col min="3846" max="3846" width="16" style="1" customWidth="1"/>
    <col min="3847" max="3849" width="16.7109375" style="1" customWidth="1"/>
    <col min="3850" max="3850" width="14.5703125" style="1" customWidth="1"/>
    <col min="3851" max="4097" width="9.140625" style="1"/>
    <col min="4098" max="4098" width="1" style="1" customWidth="1"/>
    <col min="4099" max="4099" width="51.28515625" style="1" customWidth="1"/>
    <col min="4100" max="4101" width="8" style="1" customWidth="1"/>
    <col min="4102" max="4102" width="16" style="1" customWidth="1"/>
    <col min="4103" max="4105" width="16.7109375" style="1" customWidth="1"/>
    <col min="4106" max="4106" width="14.5703125" style="1" customWidth="1"/>
    <col min="4107" max="4353" width="9.140625" style="1"/>
    <col min="4354" max="4354" width="1" style="1" customWidth="1"/>
    <col min="4355" max="4355" width="51.28515625" style="1" customWidth="1"/>
    <col min="4356" max="4357" width="8" style="1" customWidth="1"/>
    <col min="4358" max="4358" width="16" style="1" customWidth="1"/>
    <col min="4359" max="4361" width="16.7109375" style="1" customWidth="1"/>
    <col min="4362" max="4362" width="14.5703125" style="1" customWidth="1"/>
    <col min="4363" max="4609" width="9.140625" style="1"/>
    <col min="4610" max="4610" width="1" style="1" customWidth="1"/>
    <col min="4611" max="4611" width="51.28515625" style="1" customWidth="1"/>
    <col min="4612" max="4613" width="8" style="1" customWidth="1"/>
    <col min="4614" max="4614" width="16" style="1" customWidth="1"/>
    <col min="4615" max="4617" width="16.7109375" style="1" customWidth="1"/>
    <col min="4618" max="4618" width="14.5703125" style="1" customWidth="1"/>
    <col min="4619" max="4865" width="9.140625" style="1"/>
    <col min="4866" max="4866" width="1" style="1" customWidth="1"/>
    <col min="4867" max="4867" width="51.28515625" style="1" customWidth="1"/>
    <col min="4868" max="4869" width="8" style="1" customWidth="1"/>
    <col min="4870" max="4870" width="16" style="1" customWidth="1"/>
    <col min="4871" max="4873" width="16.7109375" style="1" customWidth="1"/>
    <col min="4874" max="4874" width="14.5703125" style="1" customWidth="1"/>
    <col min="4875" max="5121" width="9.140625" style="1"/>
    <col min="5122" max="5122" width="1" style="1" customWidth="1"/>
    <col min="5123" max="5123" width="51.28515625" style="1" customWidth="1"/>
    <col min="5124" max="5125" width="8" style="1" customWidth="1"/>
    <col min="5126" max="5126" width="16" style="1" customWidth="1"/>
    <col min="5127" max="5129" width="16.7109375" style="1" customWidth="1"/>
    <col min="5130" max="5130" width="14.5703125" style="1" customWidth="1"/>
    <col min="5131" max="5377" width="9.140625" style="1"/>
    <col min="5378" max="5378" width="1" style="1" customWidth="1"/>
    <col min="5379" max="5379" width="51.28515625" style="1" customWidth="1"/>
    <col min="5380" max="5381" width="8" style="1" customWidth="1"/>
    <col min="5382" max="5382" width="16" style="1" customWidth="1"/>
    <col min="5383" max="5385" width="16.7109375" style="1" customWidth="1"/>
    <col min="5386" max="5386" width="14.5703125" style="1" customWidth="1"/>
    <col min="5387" max="5633" width="9.140625" style="1"/>
    <col min="5634" max="5634" width="1" style="1" customWidth="1"/>
    <col min="5635" max="5635" width="51.28515625" style="1" customWidth="1"/>
    <col min="5636" max="5637" width="8" style="1" customWidth="1"/>
    <col min="5638" max="5638" width="16" style="1" customWidth="1"/>
    <col min="5639" max="5641" width="16.7109375" style="1" customWidth="1"/>
    <col min="5642" max="5642" width="14.5703125" style="1" customWidth="1"/>
    <col min="5643" max="5889" width="9.140625" style="1"/>
    <col min="5890" max="5890" width="1" style="1" customWidth="1"/>
    <col min="5891" max="5891" width="51.28515625" style="1" customWidth="1"/>
    <col min="5892" max="5893" width="8" style="1" customWidth="1"/>
    <col min="5894" max="5894" width="16" style="1" customWidth="1"/>
    <col min="5895" max="5897" width="16.7109375" style="1" customWidth="1"/>
    <col min="5898" max="5898" width="14.5703125" style="1" customWidth="1"/>
    <col min="5899" max="6145" width="9.140625" style="1"/>
    <col min="6146" max="6146" width="1" style="1" customWidth="1"/>
    <col min="6147" max="6147" width="51.28515625" style="1" customWidth="1"/>
    <col min="6148" max="6149" width="8" style="1" customWidth="1"/>
    <col min="6150" max="6150" width="16" style="1" customWidth="1"/>
    <col min="6151" max="6153" width="16.7109375" style="1" customWidth="1"/>
    <col min="6154" max="6154" width="14.5703125" style="1" customWidth="1"/>
    <col min="6155" max="6401" width="9.140625" style="1"/>
    <col min="6402" max="6402" width="1" style="1" customWidth="1"/>
    <col min="6403" max="6403" width="51.28515625" style="1" customWidth="1"/>
    <col min="6404" max="6405" width="8" style="1" customWidth="1"/>
    <col min="6406" max="6406" width="16" style="1" customWidth="1"/>
    <col min="6407" max="6409" width="16.7109375" style="1" customWidth="1"/>
    <col min="6410" max="6410" width="14.5703125" style="1" customWidth="1"/>
    <col min="6411" max="6657" width="9.140625" style="1"/>
    <col min="6658" max="6658" width="1" style="1" customWidth="1"/>
    <col min="6659" max="6659" width="51.28515625" style="1" customWidth="1"/>
    <col min="6660" max="6661" width="8" style="1" customWidth="1"/>
    <col min="6662" max="6662" width="16" style="1" customWidth="1"/>
    <col min="6663" max="6665" width="16.7109375" style="1" customWidth="1"/>
    <col min="6666" max="6666" width="14.5703125" style="1" customWidth="1"/>
    <col min="6667" max="6913" width="9.140625" style="1"/>
    <col min="6914" max="6914" width="1" style="1" customWidth="1"/>
    <col min="6915" max="6915" width="51.28515625" style="1" customWidth="1"/>
    <col min="6916" max="6917" width="8" style="1" customWidth="1"/>
    <col min="6918" max="6918" width="16" style="1" customWidth="1"/>
    <col min="6919" max="6921" width="16.7109375" style="1" customWidth="1"/>
    <col min="6922" max="6922" width="14.5703125" style="1" customWidth="1"/>
    <col min="6923" max="7169" width="9.140625" style="1"/>
    <col min="7170" max="7170" width="1" style="1" customWidth="1"/>
    <col min="7171" max="7171" width="51.28515625" style="1" customWidth="1"/>
    <col min="7172" max="7173" width="8" style="1" customWidth="1"/>
    <col min="7174" max="7174" width="16" style="1" customWidth="1"/>
    <col min="7175" max="7177" width="16.7109375" style="1" customWidth="1"/>
    <col min="7178" max="7178" width="14.5703125" style="1" customWidth="1"/>
    <col min="7179" max="7425" width="9.140625" style="1"/>
    <col min="7426" max="7426" width="1" style="1" customWidth="1"/>
    <col min="7427" max="7427" width="51.28515625" style="1" customWidth="1"/>
    <col min="7428" max="7429" width="8" style="1" customWidth="1"/>
    <col min="7430" max="7430" width="16" style="1" customWidth="1"/>
    <col min="7431" max="7433" width="16.7109375" style="1" customWidth="1"/>
    <col min="7434" max="7434" width="14.5703125" style="1" customWidth="1"/>
    <col min="7435" max="7681" width="9.140625" style="1"/>
    <col min="7682" max="7682" width="1" style="1" customWidth="1"/>
    <col min="7683" max="7683" width="51.28515625" style="1" customWidth="1"/>
    <col min="7684" max="7685" width="8" style="1" customWidth="1"/>
    <col min="7686" max="7686" width="16" style="1" customWidth="1"/>
    <col min="7687" max="7689" width="16.7109375" style="1" customWidth="1"/>
    <col min="7690" max="7690" width="14.5703125" style="1" customWidth="1"/>
    <col min="7691" max="7937" width="9.140625" style="1"/>
    <col min="7938" max="7938" width="1" style="1" customWidth="1"/>
    <col min="7939" max="7939" width="51.28515625" style="1" customWidth="1"/>
    <col min="7940" max="7941" width="8" style="1" customWidth="1"/>
    <col min="7942" max="7942" width="16" style="1" customWidth="1"/>
    <col min="7943" max="7945" width="16.7109375" style="1" customWidth="1"/>
    <col min="7946" max="7946" width="14.5703125" style="1" customWidth="1"/>
    <col min="7947" max="8193" width="9.140625" style="1"/>
    <col min="8194" max="8194" width="1" style="1" customWidth="1"/>
    <col min="8195" max="8195" width="51.28515625" style="1" customWidth="1"/>
    <col min="8196" max="8197" width="8" style="1" customWidth="1"/>
    <col min="8198" max="8198" width="16" style="1" customWidth="1"/>
    <col min="8199" max="8201" width="16.7109375" style="1" customWidth="1"/>
    <col min="8202" max="8202" width="14.5703125" style="1" customWidth="1"/>
    <col min="8203" max="8449" width="9.140625" style="1"/>
    <col min="8450" max="8450" width="1" style="1" customWidth="1"/>
    <col min="8451" max="8451" width="51.28515625" style="1" customWidth="1"/>
    <col min="8452" max="8453" width="8" style="1" customWidth="1"/>
    <col min="8454" max="8454" width="16" style="1" customWidth="1"/>
    <col min="8455" max="8457" width="16.7109375" style="1" customWidth="1"/>
    <col min="8458" max="8458" width="14.5703125" style="1" customWidth="1"/>
    <col min="8459" max="8705" width="9.140625" style="1"/>
    <col min="8706" max="8706" width="1" style="1" customWidth="1"/>
    <col min="8707" max="8707" width="51.28515625" style="1" customWidth="1"/>
    <col min="8708" max="8709" width="8" style="1" customWidth="1"/>
    <col min="8710" max="8710" width="16" style="1" customWidth="1"/>
    <col min="8711" max="8713" width="16.7109375" style="1" customWidth="1"/>
    <col min="8714" max="8714" width="14.5703125" style="1" customWidth="1"/>
    <col min="8715" max="8961" width="9.140625" style="1"/>
    <col min="8962" max="8962" width="1" style="1" customWidth="1"/>
    <col min="8963" max="8963" width="51.28515625" style="1" customWidth="1"/>
    <col min="8964" max="8965" width="8" style="1" customWidth="1"/>
    <col min="8966" max="8966" width="16" style="1" customWidth="1"/>
    <col min="8967" max="8969" width="16.7109375" style="1" customWidth="1"/>
    <col min="8970" max="8970" width="14.5703125" style="1" customWidth="1"/>
    <col min="8971" max="9217" width="9.140625" style="1"/>
    <col min="9218" max="9218" width="1" style="1" customWidth="1"/>
    <col min="9219" max="9219" width="51.28515625" style="1" customWidth="1"/>
    <col min="9220" max="9221" width="8" style="1" customWidth="1"/>
    <col min="9222" max="9222" width="16" style="1" customWidth="1"/>
    <col min="9223" max="9225" width="16.7109375" style="1" customWidth="1"/>
    <col min="9226" max="9226" width="14.5703125" style="1" customWidth="1"/>
    <col min="9227" max="9473" width="9.140625" style="1"/>
    <col min="9474" max="9474" width="1" style="1" customWidth="1"/>
    <col min="9475" max="9475" width="51.28515625" style="1" customWidth="1"/>
    <col min="9476" max="9477" width="8" style="1" customWidth="1"/>
    <col min="9478" max="9478" width="16" style="1" customWidth="1"/>
    <col min="9479" max="9481" width="16.7109375" style="1" customWidth="1"/>
    <col min="9482" max="9482" width="14.5703125" style="1" customWidth="1"/>
    <col min="9483" max="9729" width="9.140625" style="1"/>
    <col min="9730" max="9730" width="1" style="1" customWidth="1"/>
    <col min="9731" max="9731" width="51.28515625" style="1" customWidth="1"/>
    <col min="9732" max="9733" width="8" style="1" customWidth="1"/>
    <col min="9734" max="9734" width="16" style="1" customWidth="1"/>
    <col min="9735" max="9737" width="16.7109375" style="1" customWidth="1"/>
    <col min="9738" max="9738" width="14.5703125" style="1" customWidth="1"/>
    <col min="9739" max="9985" width="9.140625" style="1"/>
    <col min="9986" max="9986" width="1" style="1" customWidth="1"/>
    <col min="9987" max="9987" width="51.28515625" style="1" customWidth="1"/>
    <col min="9988" max="9989" width="8" style="1" customWidth="1"/>
    <col min="9990" max="9990" width="16" style="1" customWidth="1"/>
    <col min="9991" max="9993" width="16.7109375" style="1" customWidth="1"/>
    <col min="9994" max="9994" width="14.5703125" style="1" customWidth="1"/>
    <col min="9995" max="10241" width="9.140625" style="1"/>
    <col min="10242" max="10242" width="1" style="1" customWidth="1"/>
    <col min="10243" max="10243" width="51.28515625" style="1" customWidth="1"/>
    <col min="10244" max="10245" width="8" style="1" customWidth="1"/>
    <col min="10246" max="10246" width="16" style="1" customWidth="1"/>
    <col min="10247" max="10249" width="16.7109375" style="1" customWidth="1"/>
    <col min="10250" max="10250" width="14.5703125" style="1" customWidth="1"/>
    <col min="10251" max="10497" width="9.140625" style="1"/>
    <col min="10498" max="10498" width="1" style="1" customWidth="1"/>
    <col min="10499" max="10499" width="51.28515625" style="1" customWidth="1"/>
    <col min="10500" max="10501" width="8" style="1" customWidth="1"/>
    <col min="10502" max="10502" width="16" style="1" customWidth="1"/>
    <col min="10503" max="10505" width="16.7109375" style="1" customWidth="1"/>
    <col min="10506" max="10506" width="14.5703125" style="1" customWidth="1"/>
    <col min="10507" max="10753" width="9.140625" style="1"/>
    <col min="10754" max="10754" width="1" style="1" customWidth="1"/>
    <col min="10755" max="10755" width="51.28515625" style="1" customWidth="1"/>
    <col min="10756" max="10757" width="8" style="1" customWidth="1"/>
    <col min="10758" max="10758" width="16" style="1" customWidth="1"/>
    <col min="10759" max="10761" width="16.7109375" style="1" customWidth="1"/>
    <col min="10762" max="10762" width="14.5703125" style="1" customWidth="1"/>
    <col min="10763" max="11009" width="9.140625" style="1"/>
    <col min="11010" max="11010" width="1" style="1" customWidth="1"/>
    <col min="11011" max="11011" width="51.28515625" style="1" customWidth="1"/>
    <col min="11012" max="11013" width="8" style="1" customWidth="1"/>
    <col min="11014" max="11014" width="16" style="1" customWidth="1"/>
    <col min="11015" max="11017" width="16.7109375" style="1" customWidth="1"/>
    <col min="11018" max="11018" width="14.5703125" style="1" customWidth="1"/>
    <col min="11019" max="11265" width="9.140625" style="1"/>
    <col min="11266" max="11266" width="1" style="1" customWidth="1"/>
    <col min="11267" max="11267" width="51.28515625" style="1" customWidth="1"/>
    <col min="11268" max="11269" width="8" style="1" customWidth="1"/>
    <col min="11270" max="11270" width="16" style="1" customWidth="1"/>
    <col min="11271" max="11273" width="16.7109375" style="1" customWidth="1"/>
    <col min="11274" max="11274" width="14.5703125" style="1" customWidth="1"/>
    <col min="11275" max="11521" width="9.140625" style="1"/>
    <col min="11522" max="11522" width="1" style="1" customWidth="1"/>
    <col min="11523" max="11523" width="51.28515625" style="1" customWidth="1"/>
    <col min="11524" max="11525" width="8" style="1" customWidth="1"/>
    <col min="11526" max="11526" width="16" style="1" customWidth="1"/>
    <col min="11527" max="11529" width="16.7109375" style="1" customWidth="1"/>
    <col min="11530" max="11530" width="14.5703125" style="1" customWidth="1"/>
    <col min="11531" max="11777" width="9.140625" style="1"/>
    <col min="11778" max="11778" width="1" style="1" customWidth="1"/>
    <col min="11779" max="11779" width="51.28515625" style="1" customWidth="1"/>
    <col min="11780" max="11781" width="8" style="1" customWidth="1"/>
    <col min="11782" max="11782" width="16" style="1" customWidth="1"/>
    <col min="11783" max="11785" width="16.7109375" style="1" customWidth="1"/>
    <col min="11786" max="11786" width="14.5703125" style="1" customWidth="1"/>
    <col min="11787" max="12033" width="9.140625" style="1"/>
    <col min="12034" max="12034" width="1" style="1" customWidth="1"/>
    <col min="12035" max="12035" width="51.28515625" style="1" customWidth="1"/>
    <col min="12036" max="12037" width="8" style="1" customWidth="1"/>
    <col min="12038" max="12038" width="16" style="1" customWidth="1"/>
    <col min="12039" max="12041" width="16.7109375" style="1" customWidth="1"/>
    <col min="12042" max="12042" width="14.5703125" style="1" customWidth="1"/>
    <col min="12043" max="12289" width="9.140625" style="1"/>
    <col min="12290" max="12290" width="1" style="1" customWidth="1"/>
    <col min="12291" max="12291" width="51.28515625" style="1" customWidth="1"/>
    <col min="12292" max="12293" width="8" style="1" customWidth="1"/>
    <col min="12294" max="12294" width="16" style="1" customWidth="1"/>
    <col min="12295" max="12297" width="16.7109375" style="1" customWidth="1"/>
    <col min="12298" max="12298" width="14.5703125" style="1" customWidth="1"/>
    <col min="12299" max="12545" width="9.140625" style="1"/>
    <col min="12546" max="12546" width="1" style="1" customWidth="1"/>
    <col min="12547" max="12547" width="51.28515625" style="1" customWidth="1"/>
    <col min="12548" max="12549" width="8" style="1" customWidth="1"/>
    <col min="12550" max="12550" width="16" style="1" customWidth="1"/>
    <col min="12551" max="12553" width="16.7109375" style="1" customWidth="1"/>
    <col min="12554" max="12554" width="14.5703125" style="1" customWidth="1"/>
    <col min="12555" max="12801" width="9.140625" style="1"/>
    <col min="12802" max="12802" width="1" style="1" customWidth="1"/>
    <col min="12803" max="12803" width="51.28515625" style="1" customWidth="1"/>
    <col min="12804" max="12805" width="8" style="1" customWidth="1"/>
    <col min="12806" max="12806" width="16" style="1" customWidth="1"/>
    <col min="12807" max="12809" width="16.7109375" style="1" customWidth="1"/>
    <col min="12810" max="12810" width="14.5703125" style="1" customWidth="1"/>
    <col min="12811" max="13057" width="9.140625" style="1"/>
    <col min="13058" max="13058" width="1" style="1" customWidth="1"/>
    <col min="13059" max="13059" width="51.28515625" style="1" customWidth="1"/>
    <col min="13060" max="13061" width="8" style="1" customWidth="1"/>
    <col min="13062" max="13062" width="16" style="1" customWidth="1"/>
    <col min="13063" max="13065" width="16.7109375" style="1" customWidth="1"/>
    <col min="13066" max="13066" width="14.5703125" style="1" customWidth="1"/>
    <col min="13067" max="13313" width="9.140625" style="1"/>
    <col min="13314" max="13314" width="1" style="1" customWidth="1"/>
    <col min="13315" max="13315" width="51.28515625" style="1" customWidth="1"/>
    <col min="13316" max="13317" width="8" style="1" customWidth="1"/>
    <col min="13318" max="13318" width="16" style="1" customWidth="1"/>
    <col min="13319" max="13321" width="16.7109375" style="1" customWidth="1"/>
    <col min="13322" max="13322" width="14.5703125" style="1" customWidth="1"/>
    <col min="13323" max="13569" width="9.140625" style="1"/>
    <col min="13570" max="13570" width="1" style="1" customWidth="1"/>
    <col min="13571" max="13571" width="51.28515625" style="1" customWidth="1"/>
    <col min="13572" max="13573" width="8" style="1" customWidth="1"/>
    <col min="13574" max="13574" width="16" style="1" customWidth="1"/>
    <col min="13575" max="13577" width="16.7109375" style="1" customWidth="1"/>
    <col min="13578" max="13578" width="14.5703125" style="1" customWidth="1"/>
    <col min="13579" max="13825" width="9.140625" style="1"/>
    <col min="13826" max="13826" width="1" style="1" customWidth="1"/>
    <col min="13827" max="13827" width="51.28515625" style="1" customWidth="1"/>
    <col min="13828" max="13829" width="8" style="1" customWidth="1"/>
    <col min="13830" max="13830" width="16" style="1" customWidth="1"/>
    <col min="13831" max="13833" width="16.7109375" style="1" customWidth="1"/>
    <col min="13834" max="13834" width="14.5703125" style="1" customWidth="1"/>
    <col min="13835" max="14081" width="9.140625" style="1"/>
    <col min="14082" max="14082" width="1" style="1" customWidth="1"/>
    <col min="14083" max="14083" width="51.28515625" style="1" customWidth="1"/>
    <col min="14084" max="14085" width="8" style="1" customWidth="1"/>
    <col min="14086" max="14086" width="16" style="1" customWidth="1"/>
    <col min="14087" max="14089" width="16.7109375" style="1" customWidth="1"/>
    <col min="14090" max="14090" width="14.5703125" style="1" customWidth="1"/>
    <col min="14091" max="14337" width="9.140625" style="1"/>
    <col min="14338" max="14338" width="1" style="1" customWidth="1"/>
    <col min="14339" max="14339" width="51.28515625" style="1" customWidth="1"/>
    <col min="14340" max="14341" width="8" style="1" customWidth="1"/>
    <col min="14342" max="14342" width="16" style="1" customWidth="1"/>
    <col min="14343" max="14345" width="16.7109375" style="1" customWidth="1"/>
    <col min="14346" max="14346" width="14.5703125" style="1" customWidth="1"/>
    <col min="14347" max="14593" width="9.140625" style="1"/>
    <col min="14594" max="14594" width="1" style="1" customWidth="1"/>
    <col min="14595" max="14595" width="51.28515625" style="1" customWidth="1"/>
    <col min="14596" max="14597" width="8" style="1" customWidth="1"/>
    <col min="14598" max="14598" width="16" style="1" customWidth="1"/>
    <col min="14599" max="14601" width="16.7109375" style="1" customWidth="1"/>
    <col min="14602" max="14602" width="14.5703125" style="1" customWidth="1"/>
    <col min="14603" max="14849" width="9.140625" style="1"/>
    <col min="14850" max="14850" width="1" style="1" customWidth="1"/>
    <col min="14851" max="14851" width="51.28515625" style="1" customWidth="1"/>
    <col min="14852" max="14853" width="8" style="1" customWidth="1"/>
    <col min="14854" max="14854" width="16" style="1" customWidth="1"/>
    <col min="14855" max="14857" width="16.7109375" style="1" customWidth="1"/>
    <col min="14858" max="14858" width="14.5703125" style="1" customWidth="1"/>
    <col min="14859" max="15105" width="9.140625" style="1"/>
    <col min="15106" max="15106" width="1" style="1" customWidth="1"/>
    <col min="15107" max="15107" width="51.28515625" style="1" customWidth="1"/>
    <col min="15108" max="15109" width="8" style="1" customWidth="1"/>
    <col min="15110" max="15110" width="16" style="1" customWidth="1"/>
    <col min="15111" max="15113" width="16.7109375" style="1" customWidth="1"/>
    <col min="15114" max="15114" width="14.5703125" style="1" customWidth="1"/>
    <col min="15115" max="15361" width="9.140625" style="1"/>
    <col min="15362" max="15362" width="1" style="1" customWidth="1"/>
    <col min="15363" max="15363" width="51.28515625" style="1" customWidth="1"/>
    <col min="15364" max="15365" width="8" style="1" customWidth="1"/>
    <col min="15366" max="15366" width="16" style="1" customWidth="1"/>
    <col min="15367" max="15369" width="16.7109375" style="1" customWidth="1"/>
    <col min="15370" max="15370" width="14.5703125" style="1" customWidth="1"/>
    <col min="15371" max="15617" width="9.140625" style="1"/>
    <col min="15618" max="15618" width="1" style="1" customWidth="1"/>
    <col min="15619" max="15619" width="51.28515625" style="1" customWidth="1"/>
    <col min="15620" max="15621" width="8" style="1" customWidth="1"/>
    <col min="15622" max="15622" width="16" style="1" customWidth="1"/>
    <col min="15623" max="15625" width="16.7109375" style="1" customWidth="1"/>
    <col min="15626" max="15626" width="14.5703125" style="1" customWidth="1"/>
    <col min="15627" max="15873" width="9.140625" style="1"/>
    <col min="15874" max="15874" width="1" style="1" customWidth="1"/>
    <col min="15875" max="15875" width="51.28515625" style="1" customWidth="1"/>
    <col min="15876" max="15877" width="8" style="1" customWidth="1"/>
    <col min="15878" max="15878" width="16" style="1" customWidth="1"/>
    <col min="15879" max="15881" width="16.7109375" style="1" customWidth="1"/>
    <col min="15882" max="15882" width="14.5703125" style="1" customWidth="1"/>
    <col min="15883" max="16129" width="9.140625" style="1"/>
    <col min="16130" max="16130" width="1" style="1" customWidth="1"/>
    <col min="16131" max="16131" width="51.28515625" style="1" customWidth="1"/>
    <col min="16132" max="16133" width="8" style="1" customWidth="1"/>
    <col min="16134" max="16134" width="16" style="1" customWidth="1"/>
    <col min="16135" max="16137" width="16.7109375" style="1" customWidth="1"/>
    <col min="16138" max="16138" width="14.5703125" style="1" customWidth="1"/>
    <col min="16139" max="16384" width="9.140625" style="1"/>
  </cols>
  <sheetData>
    <row r="1" spans="3:10" ht="4.5" customHeight="1">
      <c r="C1" s="34"/>
      <c r="D1" s="34"/>
      <c r="E1" s="34"/>
      <c r="F1" s="34"/>
    </row>
    <row r="2" spans="3:10" ht="15" hidden="1">
      <c r="C2" s="2"/>
      <c r="D2" s="2"/>
      <c r="E2" s="2"/>
      <c r="F2" s="3" t="s">
        <v>0</v>
      </c>
    </row>
    <row r="3" spans="3:10" ht="15" hidden="1">
      <c r="C3" s="2"/>
      <c r="D3" s="2"/>
      <c r="E3" s="2"/>
      <c r="F3" s="3" t="s">
        <v>1</v>
      </c>
    </row>
    <row r="4" spans="3:10" ht="15" hidden="1">
      <c r="C4" s="2"/>
      <c r="D4" s="2"/>
      <c r="E4" s="2"/>
      <c r="F4" s="3" t="s">
        <v>2</v>
      </c>
    </row>
    <row r="5" spans="3:10" ht="15" hidden="1">
      <c r="C5" s="2"/>
      <c r="D5" s="2"/>
      <c r="E5" s="2"/>
      <c r="F5" s="3" t="s">
        <v>3</v>
      </c>
    </row>
    <row r="6" spans="3:10" ht="16.5" customHeight="1">
      <c r="C6" s="2"/>
      <c r="D6" s="3"/>
      <c r="E6" s="2"/>
    </row>
    <row r="7" spans="3:10">
      <c r="C7" s="2"/>
      <c r="D7" s="2"/>
      <c r="E7" s="2"/>
      <c r="F7" s="2"/>
    </row>
    <row r="8" spans="3:10" ht="15.75">
      <c r="C8" s="35" t="s">
        <v>4</v>
      </c>
      <c r="D8" s="35"/>
      <c r="E8" s="35"/>
      <c r="F8" s="35"/>
      <c r="G8" s="35"/>
      <c r="H8" s="35"/>
      <c r="I8" s="35"/>
      <c r="J8" s="35"/>
    </row>
    <row r="9" spans="3:10" ht="15">
      <c r="C9" s="36"/>
      <c r="D9" s="37"/>
      <c r="E9" s="37"/>
      <c r="F9" s="37"/>
    </row>
    <row r="10" spans="3:10" ht="15">
      <c r="C10" s="38" t="s">
        <v>5</v>
      </c>
      <c r="D10" s="39"/>
      <c r="E10" s="39"/>
      <c r="F10" s="40"/>
      <c r="I10" s="4" t="s">
        <v>6</v>
      </c>
    </row>
    <row r="11" spans="3:10" ht="60" customHeight="1">
      <c r="C11" s="5" t="s">
        <v>7</v>
      </c>
      <c r="D11" s="6" t="s">
        <v>8</v>
      </c>
      <c r="E11" s="5" t="s">
        <v>9</v>
      </c>
      <c r="F11" s="5" t="s">
        <v>10</v>
      </c>
      <c r="G11" s="7" t="s">
        <v>11</v>
      </c>
      <c r="H11" s="7" t="s">
        <v>12</v>
      </c>
      <c r="I11" s="7" t="s">
        <v>13</v>
      </c>
      <c r="J11" s="8" t="s">
        <v>14</v>
      </c>
    </row>
    <row r="12" spans="3:10" ht="15">
      <c r="C12" s="9">
        <v>1</v>
      </c>
      <c r="D12" s="10">
        <v>2</v>
      </c>
      <c r="E12" s="10">
        <v>3</v>
      </c>
      <c r="F12" s="9">
        <v>4</v>
      </c>
      <c r="G12" s="11">
        <v>5</v>
      </c>
      <c r="H12" s="11"/>
      <c r="I12" s="11">
        <v>6</v>
      </c>
      <c r="J12" s="12"/>
    </row>
    <row r="13" spans="3:10" ht="15.75">
      <c r="C13" s="13" t="s">
        <v>15</v>
      </c>
      <c r="D13" s="14" t="s">
        <v>16</v>
      </c>
      <c r="E13" s="14" t="s">
        <v>17</v>
      </c>
      <c r="F13" s="15">
        <f>F14+F15+F16+F18+F21+F17+F20+F19</f>
        <v>129794.4</v>
      </c>
      <c r="G13" s="15">
        <f>G14+G15+G16+G18+G21+G17+G20+G19</f>
        <v>77627.7</v>
      </c>
      <c r="H13" s="15">
        <f>H14+H15+H16+H18+H21+H17+H20</f>
        <v>67702.100000000006</v>
      </c>
      <c r="I13" s="15">
        <f>G13/F13*100</f>
        <v>59.808204360126481</v>
      </c>
      <c r="J13" s="16">
        <f>G13/H13*100</f>
        <v>114.66069737866327</v>
      </c>
    </row>
    <row r="14" spans="3:10" ht="51" customHeight="1">
      <c r="C14" s="17" t="s">
        <v>18</v>
      </c>
      <c r="D14" s="18" t="s">
        <v>16</v>
      </c>
      <c r="E14" s="18" t="s">
        <v>19</v>
      </c>
      <c r="F14" s="19">
        <v>8333.4</v>
      </c>
      <c r="G14" s="19">
        <v>6175.3</v>
      </c>
      <c r="H14" s="19">
        <v>4949.7</v>
      </c>
      <c r="I14" s="20">
        <f t="shared" ref="I14:I50" si="0">G14/F14*100</f>
        <v>74.103007175942594</v>
      </c>
      <c r="J14" s="21">
        <f t="shared" ref="J14:J57" si="1">G14/H14*100</f>
        <v>124.76109663211912</v>
      </c>
    </row>
    <row r="15" spans="3:10" ht="50.25" customHeight="1">
      <c r="C15" s="22" t="s">
        <v>20</v>
      </c>
      <c r="D15" s="18" t="s">
        <v>16</v>
      </c>
      <c r="E15" s="18" t="s">
        <v>21</v>
      </c>
      <c r="F15" s="19">
        <v>1890.4</v>
      </c>
      <c r="G15" s="19">
        <v>1313.4</v>
      </c>
      <c r="H15" s="19">
        <v>1066</v>
      </c>
      <c r="I15" s="20">
        <f t="shared" si="0"/>
        <v>69.477359289039356</v>
      </c>
      <c r="J15" s="21">
        <f t="shared" si="1"/>
        <v>123.20825515947469</v>
      </c>
    </row>
    <row r="16" spans="3:10" ht="63" customHeight="1">
      <c r="C16" s="22" t="s">
        <v>22</v>
      </c>
      <c r="D16" s="18" t="s">
        <v>16</v>
      </c>
      <c r="E16" s="18" t="s">
        <v>23</v>
      </c>
      <c r="F16" s="19">
        <v>67914.899999999994</v>
      </c>
      <c r="G16" s="19">
        <v>45899</v>
      </c>
      <c r="H16" s="19">
        <v>41688.6</v>
      </c>
      <c r="I16" s="20">
        <f t="shared" si="0"/>
        <v>67.583107683291885</v>
      </c>
      <c r="J16" s="21">
        <f>G16/H16*100</f>
        <v>110.09964354763653</v>
      </c>
    </row>
    <row r="17" spans="3:10" ht="18" customHeight="1">
      <c r="C17" s="23" t="s">
        <v>24</v>
      </c>
      <c r="D17" s="18" t="s">
        <v>16</v>
      </c>
      <c r="E17" s="18" t="s">
        <v>25</v>
      </c>
      <c r="F17" s="19">
        <v>29.1</v>
      </c>
      <c r="G17" s="19">
        <v>29.1</v>
      </c>
      <c r="H17" s="19">
        <v>3.3</v>
      </c>
      <c r="I17" s="20">
        <f>G17/F17*100</f>
        <v>100</v>
      </c>
      <c r="J17" s="21" t="s">
        <v>26</v>
      </c>
    </row>
    <row r="18" spans="3:10" ht="48.75" customHeight="1">
      <c r="C18" s="22" t="s">
        <v>27</v>
      </c>
      <c r="D18" s="18" t="s">
        <v>16</v>
      </c>
      <c r="E18" s="18" t="s">
        <v>28</v>
      </c>
      <c r="F18" s="19">
        <v>9515.2000000000007</v>
      </c>
      <c r="G18" s="19">
        <v>5761.7</v>
      </c>
      <c r="H18" s="19">
        <v>5007.3999999999996</v>
      </c>
      <c r="I18" s="20">
        <f>G18/F18*100</f>
        <v>60.552589540945014</v>
      </c>
      <c r="J18" s="21">
        <f>G18/H18*100</f>
        <v>115.063705715541</v>
      </c>
    </row>
    <row r="19" spans="3:10" ht="18.75" customHeight="1">
      <c r="C19" s="22" t="s">
        <v>29</v>
      </c>
      <c r="D19" s="18" t="s">
        <v>16</v>
      </c>
      <c r="E19" s="18" t="s">
        <v>30</v>
      </c>
      <c r="F19" s="19">
        <v>583.20000000000005</v>
      </c>
      <c r="G19" s="19">
        <v>583.20000000000005</v>
      </c>
      <c r="H19" s="19">
        <v>0</v>
      </c>
      <c r="I19" s="20">
        <f>G19/F19*100</f>
        <v>100</v>
      </c>
      <c r="J19" s="21" t="s">
        <v>31</v>
      </c>
    </row>
    <row r="20" spans="3:10" ht="19.5" customHeight="1">
      <c r="C20" s="22" t="s">
        <v>32</v>
      </c>
      <c r="D20" s="18" t="s">
        <v>16</v>
      </c>
      <c r="E20" s="18" t="s">
        <v>33</v>
      </c>
      <c r="F20" s="19">
        <v>15573.7</v>
      </c>
      <c r="G20" s="19">
        <v>0</v>
      </c>
      <c r="H20" s="19">
        <v>0</v>
      </c>
      <c r="I20" s="20">
        <f>G20/F20*100</f>
        <v>0</v>
      </c>
      <c r="J20" s="21" t="s">
        <v>31</v>
      </c>
    </row>
    <row r="21" spans="3:10" ht="18.75" customHeight="1">
      <c r="C21" s="23" t="s">
        <v>34</v>
      </c>
      <c r="D21" s="18" t="s">
        <v>16</v>
      </c>
      <c r="E21" s="18">
        <v>13</v>
      </c>
      <c r="F21" s="19">
        <v>25954.5</v>
      </c>
      <c r="G21" s="19">
        <v>17866</v>
      </c>
      <c r="H21" s="19">
        <v>14987.1</v>
      </c>
      <c r="I21" s="20">
        <f>G21/F21*100</f>
        <v>68.835847348244044</v>
      </c>
      <c r="J21" s="21">
        <f>G21/H21*100</f>
        <v>119.20918656711439</v>
      </c>
    </row>
    <row r="22" spans="3:10" ht="18.75" customHeight="1">
      <c r="C22" s="13" t="s">
        <v>35</v>
      </c>
      <c r="D22" s="18" t="s">
        <v>19</v>
      </c>
      <c r="E22" s="18" t="s">
        <v>17</v>
      </c>
      <c r="F22" s="24">
        <f>F23</f>
        <v>1157.8</v>
      </c>
      <c r="G22" s="24">
        <f>G23</f>
        <v>737.8</v>
      </c>
      <c r="H22" s="24">
        <f>H23</f>
        <v>648.6</v>
      </c>
      <c r="I22" s="15">
        <f t="shared" si="0"/>
        <v>63.724304715840383</v>
      </c>
      <c r="J22" s="16">
        <f t="shared" si="1"/>
        <v>113.75269811902558</v>
      </c>
    </row>
    <row r="23" spans="3:10" ht="18.75" customHeight="1">
      <c r="C23" s="23" t="s">
        <v>36</v>
      </c>
      <c r="D23" s="18" t="s">
        <v>19</v>
      </c>
      <c r="E23" s="18" t="s">
        <v>21</v>
      </c>
      <c r="F23" s="19">
        <v>1157.8</v>
      </c>
      <c r="G23" s="19">
        <v>737.8</v>
      </c>
      <c r="H23" s="19">
        <v>648.6</v>
      </c>
      <c r="I23" s="20">
        <f t="shared" si="0"/>
        <v>63.724304715840383</v>
      </c>
      <c r="J23" s="21">
        <f t="shared" si="1"/>
        <v>113.75269811902558</v>
      </c>
    </row>
    <row r="24" spans="3:10" ht="31.5">
      <c r="C24" s="25" t="s">
        <v>37</v>
      </c>
      <c r="D24" s="14" t="s">
        <v>21</v>
      </c>
      <c r="E24" s="14" t="s">
        <v>17</v>
      </c>
      <c r="F24" s="15">
        <f>F25+F27+F26</f>
        <v>2669.1</v>
      </c>
      <c r="G24" s="15">
        <f>G25+G27+G26</f>
        <v>1517.8</v>
      </c>
      <c r="H24" s="15">
        <f>H25+H27+H26</f>
        <v>1134.4000000000001</v>
      </c>
      <c r="I24" s="15">
        <f t="shared" si="0"/>
        <v>56.865610130755684</v>
      </c>
      <c r="J24" s="16">
        <f t="shared" si="1"/>
        <v>133.79760225669958</v>
      </c>
    </row>
    <row r="25" spans="3:10" ht="16.5" customHeight="1">
      <c r="C25" s="22" t="s">
        <v>38</v>
      </c>
      <c r="D25" s="18" t="s">
        <v>21</v>
      </c>
      <c r="E25" s="18" t="s">
        <v>39</v>
      </c>
      <c r="F25" s="19">
        <v>157.4</v>
      </c>
      <c r="G25" s="19">
        <v>89.4</v>
      </c>
      <c r="H25" s="19">
        <v>88.3</v>
      </c>
      <c r="I25" s="20">
        <f t="shared" si="0"/>
        <v>56.797966963151211</v>
      </c>
      <c r="J25" s="21">
        <f t="shared" si="1"/>
        <v>101.24575311438279</v>
      </c>
    </row>
    <row r="26" spans="3:10" ht="51" customHeight="1">
      <c r="C26" s="22" t="s">
        <v>40</v>
      </c>
      <c r="D26" s="18" t="s">
        <v>21</v>
      </c>
      <c r="E26" s="18" t="s">
        <v>41</v>
      </c>
      <c r="F26" s="19">
        <v>1659.9</v>
      </c>
      <c r="G26" s="19">
        <v>1197</v>
      </c>
      <c r="H26" s="19">
        <v>818.8</v>
      </c>
      <c r="I26" s="20">
        <f>G26/F26*100</f>
        <v>72.112777878185426</v>
      </c>
      <c r="J26" s="21">
        <f>G26/H26*100</f>
        <v>146.18954567659992</v>
      </c>
    </row>
    <row r="27" spans="3:10" ht="37.5" customHeight="1">
      <c r="C27" s="22" t="s">
        <v>42</v>
      </c>
      <c r="D27" s="18" t="s">
        <v>21</v>
      </c>
      <c r="E27" s="18">
        <v>14</v>
      </c>
      <c r="F27" s="19">
        <v>851.8</v>
      </c>
      <c r="G27" s="19">
        <v>231.4</v>
      </c>
      <c r="H27" s="19">
        <v>227.3</v>
      </c>
      <c r="I27" s="20">
        <f>G27/F27*100</f>
        <v>27.166001408781405</v>
      </c>
      <c r="J27" s="21">
        <f>G27/H27*100</f>
        <v>101.80378354597448</v>
      </c>
    </row>
    <row r="28" spans="3:10" ht="15.75">
      <c r="C28" s="13" t="s">
        <v>43</v>
      </c>
      <c r="D28" s="14" t="s">
        <v>23</v>
      </c>
      <c r="E28" s="14" t="s">
        <v>17</v>
      </c>
      <c r="F28" s="15">
        <f>F31+F32+F30+F29</f>
        <v>59228.6</v>
      </c>
      <c r="G28" s="15">
        <f>G31+G32+G30+G29</f>
        <v>24051.1</v>
      </c>
      <c r="H28" s="15">
        <f>H31+H32+H30+H29</f>
        <v>16040</v>
      </c>
      <c r="I28" s="15">
        <f t="shared" si="0"/>
        <v>40.607240421012818</v>
      </c>
      <c r="J28" s="16">
        <f t="shared" si="1"/>
        <v>149.94451371571071</v>
      </c>
    </row>
    <row r="29" spans="3:10" ht="15.75">
      <c r="C29" s="23" t="s">
        <v>44</v>
      </c>
      <c r="D29" s="18" t="s">
        <v>23</v>
      </c>
      <c r="E29" s="18" t="s">
        <v>16</v>
      </c>
      <c r="F29" s="20">
        <v>500</v>
      </c>
      <c r="G29" s="20">
        <v>500</v>
      </c>
      <c r="H29" s="20">
        <v>0</v>
      </c>
      <c r="I29" s="20">
        <f>G29/F29*100</f>
        <v>100</v>
      </c>
      <c r="J29" s="21" t="s">
        <v>31</v>
      </c>
    </row>
    <row r="30" spans="3:10" ht="15.75">
      <c r="C30" s="23" t="s">
        <v>45</v>
      </c>
      <c r="D30" s="18" t="s">
        <v>23</v>
      </c>
      <c r="E30" s="18" t="s">
        <v>46</v>
      </c>
      <c r="F30" s="20">
        <v>2723.7</v>
      </c>
      <c r="G30" s="20">
        <v>1794.2</v>
      </c>
      <c r="H30" s="20">
        <v>1763.4</v>
      </c>
      <c r="I30" s="20">
        <f>G30/F30*100</f>
        <v>65.873627785732651</v>
      </c>
      <c r="J30" s="21">
        <f>G30/H30*100</f>
        <v>101.74662583645231</v>
      </c>
    </row>
    <row r="31" spans="3:10" ht="18.75">
      <c r="C31" s="23" t="s">
        <v>47</v>
      </c>
      <c r="D31" s="18" t="s">
        <v>23</v>
      </c>
      <c r="E31" s="18" t="s">
        <v>39</v>
      </c>
      <c r="F31" s="19">
        <v>54056.6</v>
      </c>
      <c r="G31" s="26">
        <v>21078.1</v>
      </c>
      <c r="H31" s="19">
        <v>13088.5</v>
      </c>
      <c r="I31" s="20">
        <f>G31/F31*100</f>
        <v>38.99264844625818</v>
      </c>
      <c r="J31" s="21">
        <f>G31/H31*100</f>
        <v>161.04290025594986</v>
      </c>
    </row>
    <row r="32" spans="3:10" ht="18.75" customHeight="1">
      <c r="C32" s="23" t="s">
        <v>48</v>
      </c>
      <c r="D32" s="18" t="s">
        <v>23</v>
      </c>
      <c r="E32" s="18">
        <v>12</v>
      </c>
      <c r="F32" s="19">
        <v>1948.3</v>
      </c>
      <c r="G32" s="19">
        <v>678.8</v>
      </c>
      <c r="H32" s="19">
        <v>1188.0999999999999</v>
      </c>
      <c r="I32" s="20">
        <f>G32/F32*100</f>
        <v>34.840630293076011</v>
      </c>
      <c r="J32" s="21">
        <f>G32/H32*100</f>
        <v>57.133237942934102</v>
      </c>
    </row>
    <row r="33" spans="3:10" ht="17.25" customHeight="1">
      <c r="C33" s="13" t="s">
        <v>49</v>
      </c>
      <c r="D33" s="14" t="s">
        <v>25</v>
      </c>
      <c r="E33" s="14" t="s">
        <v>17</v>
      </c>
      <c r="F33" s="15">
        <f>F34+F35+F36</f>
        <v>102627.4</v>
      </c>
      <c r="G33" s="15">
        <f>G34+G35+G36</f>
        <v>62576.3</v>
      </c>
      <c r="H33" s="15">
        <f>H34+H35+H36</f>
        <v>33393.1</v>
      </c>
      <c r="I33" s="15">
        <f>G33/F33*100</f>
        <v>60.974262234062259</v>
      </c>
      <c r="J33" s="16">
        <f t="shared" si="1"/>
        <v>187.39290452219171</v>
      </c>
    </row>
    <row r="34" spans="3:10" ht="18" customHeight="1">
      <c r="C34" s="23" t="s">
        <v>50</v>
      </c>
      <c r="D34" s="18" t="s">
        <v>25</v>
      </c>
      <c r="E34" s="18" t="s">
        <v>16</v>
      </c>
      <c r="F34" s="19">
        <v>1385</v>
      </c>
      <c r="G34" s="19">
        <v>905.6</v>
      </c>
      <c r="H34" s="19">
        <v>920.4</v>
      </c>
      <c r="I34" s="20">
        <f t="shared" si="0"/>
        <v>65.386281588447659</v>
      </c>
      <c r="J34" s="21">
        <f t="shared" si="1"/>
        <v>98.392003476749252</v>
      </c>
    </row>
    <row r="35" spans="3:10" ht="18" customHeight="1">
      <c r="C35" s="23" t="s">
        <v>51</v>
      </c>
      <c r="D35" s="18" t="s">
        <v>25</v>
      </c>
      <c r="E35" s="18" t="s">
        <v>19</v>
      </c>
      <c r="F35" s="19">
        <v>41876.1</v>
      </c>
      <c r="G35" s="19">
        <v>25460.2</v>
      </c>
      <c r="H35" s="19">
        <v>10595</v>
      </c>
      <c r="I35" s="20">
        <f t="shared" si="0"/>
        <v>60.798880507019526</v>
      </c>
      <c r="J35" s="21">
        <f t="shared" si="1"/>
        <v>240.30391694195376</v>
      </c>
    </row>
    <row r="36" spans="3:10" ht="17.25" customHeight="1">
      <c r="C36" s="23" t="s">
        <v>52</v>
      </c>
      <c r="D36" s="18" t="s">
        <v>25</v>
      </c>
      <c r="E36" s="18" t="s">
        <v>21</v>
      </c>
      <c r="F36" s="19">
        <v>59366.3</v>
      </c>
      <c r="G36" s="19">
        <v>36210.5</v>
      </c>
      <c r="H36" s="19">
        <v>21877.7</v>
      </c>
      <c r="I36" s="20">
        <f t="shared" si="0"/>
        <v>60.995042642037653</v>
      </c>
      <c r="J36" s="21">
        <f t="shared" si="1"/>
        <v>165.51328521736747</v>
      </c>
    </row>
    <row r="37" spans="3:10" ht="15.75">
      <c r="C37" s="25" t="s">
        <v>53</v>
      </c>
      <c r="D37" s="14" t="s">
        <v>28</v>
      </c>
      <c r="E37" s="14" t="s">
        <v>17</v>
      </c>
      <c r="F37" s="15">
        <f>F38</f>
        <v>1096.0999999999999</v>
      </c>
      <c r="G37" s="27">
        <f>G38</f>
        <v>365.5</v>
      </c>
      <c r="H37" s="27">
        <f>H38</f>
        <v>280.39999999999998</v>
      </c>
      <c r="I37" s="15">
        <f t="shared" si="0"/>
        <v>33.345497673569938</v>
      </c>
      <c r="J37" s="16">
        <f t="shared" si="1"/>
        <v>130.34950071326676</v>
      </c>
    </row>
    <row r="38" spans="3:10" ht="16.5" customHeight="1">
      <c r="C38" s="22" t="s">
        <v>54</v>
      </c>
      <c r="D38" s="18" t="s">
        <v>28</v>
      </c>
      <c r="E38" s="18" t="s">
        <v>25</v>
      </c>
      <c r="F38" s="19">
        <v>1096.0999999999999</v>
      </c>
      <c r="G38" s="19">
        <v>365.5</v>
      </c>
      <c r="H38" s="19">
        <v>280.39999999999998</v>
      </c>
      <c r="I38" s="20">
        <f t="shared" si="0"/>
        <v>33.345497673569938</v>
      </c>
      <c r="J38" s="21">
        <f t="shared" si="1"/>
        <v>130.34950071326676</v>
      </c>
    </row>
    <row r="39" spans="3:10" ht="16.5" customHeight="1">
      <c r="C39" s="13" t="s">
        <v>55</v>
      </c>
      <c r="D39" s="14" t="s">
        <v>30</v>
      </c>
      <c r="E39" s="14" t="s">
        <v>17</v>
      </c>
      <c r="F39" s="15">
        <f>F40+F41+F42+F43+F44</f>
        <v>701672.6</v>
      </c>
      <c r="G39" s="28">
        <f>SUM(G40:G44)</f>
        <v>383803.7</v>
      </c>
      <c r="H39" s="28">
        <f>SUM(H40:H44)</f>
        <v>387547.9</v>
      </c>
      <c r="I39" s="15">
        <f t="shared" si="0"/>
        <v>54.698402075269868</v>
      </c>
      <c r="J39" s="16">
        <f t="shared" si="1"/>
        <v>99.033874264316751</v>
      </c>
    </row>
    <row r="40" spans="3:10" ht="18.75" customHeight="1">
      <c r="C40" s="23" t="s">
        <v>56</v>
      </c>
      <c r="D40" s="18" t="s">
        <v>30</v>
      </c>
      <c r="E40" s="18" t="s">
        <v>16</v>
      </c>
      <c r="F40" s="19">
        <v>183152.9</v>
      </c>
      <c r="G40" s="19">
        <v>105909.5</v>
      </c>
      <c r="H40" s="19">
        <v>81910</v>
      </c>
      <c r="I40" s="20">
        <f t="shared" si="0"/>
        <v>57.82572921313286</v>
      </c>
      <c r="J40" s="21">
        <f t="shared" si="1"/>
        <v>129.29984128921987</v>
      </c>
    </row>
    <row r="41" spans="3:10" ht="16.5" customHeight="1">
      <c r="C41" s="23" t="s">
        <v>57</v>
      </c>
      <c r="D41" s="18" t="s">
        <v>30</v>
      </c>
      <c r="E41" s="18" t="s">
        <v>19</v>
      </c>
      <c r="F41" s="19">
        <v>419882.1</v>
      </c>
      <c r="G41" s="19">
        <v>217184.6</v>
      </c>
      <c r="H41" s="19">
        <v>192245.2</v>
      </c>
      <c r="I41" s="20">
        <f t="shared" si="0"/>
        <v>51.725139033076196</v>
      </c>
      <c r="J41" s="21">
        <f t="shared" si="1"/>
        <v>112.97270360976503</v>
      </c>
    </row>
    <row r="42" spans="3:10" ht="18" customHeight="1">
      <c r="C42" s="17" t="s">
        <v>58</v>
      </c>
      <c r="D42" s="18" t="s">
        <v>30</v>
      </c>
      <c r="E42" s="18" t="s">
        <v>21</v>
      </c>
      <c r="F42" s="19">
        <v>34761.4</v>
      </c>
      <c r="G42" s="19">
        <v>20502.900000000001</v>
      </c>
      <c r="H42" s="19">
        <v>17925.2</v>
      </c>
      <c r="I42" s="20">
        <f t="shared" si="0"/>
        <v>58.981801653558264</v>
      </c>
      <c r="J42" s="21">
        <f t="shared" si="1"/>
        <v>114.38031374824268</v>
      </c>
    </row>
    <row r="43" spans="3:10" ht="15.75" customHeight="1">
      <c r="C43" s="23" t="s">
        <v>59</v>
      </c>
      <c r="D43" s="18" t="s">
        <v>30</v>
      </c>
      <c r="E43" s="18" t="s">
        <v>30</v>
      </c>
      <c r="F43" s="19">
        <v>6052.7</v>
      </c>
      <c r="G43" s="19">
        <v>5131.3999999999996</v>
      </c>
      <c r="H43" s="19">
        <v>4355.8</v>
      </c>
      <c r="I43" s="20">
        <f t="shared" si="0"/>
        <v>84.778693806070009</v>
      </c>
      <c r="J43" s="21">
        <f t="shared" si="1"/>
        <v>117.80614353276091</v>
      </c>
    </row>
    <row r="44" spans="3:10" ht="18.75">
      <c r="C44" s="23" t="s">
        <v>60</v>
      </c>
      <c r="D44" s="18" t="s">
        <v>30</v>
      </c>
      <c r="E44" s="18" t="s">
        <v>39</v>
      </c>
      <c r="F44" s="19">
        <v>57823.5</v>
      </c>
      <c r="G44" s="19">
        <v>35075.300000000003</v>
      </c>
      <c r="H44" s="19">
        <v>91111.7</v>
      </c>
      <c r="I44" s="20">
        <f t="shared" si="0"/>
        <v>60.659247537765793</v>
      </c>
      <c r="J44" s="21">
        <f t="shared" si="1"/>
        <v>38.497031665527039</v>
      </c>
    </row>
    <row r="45" spans="3:10" ht="15.75">
      <c r="C45" s="13" t="s">
        <v>61</v>
      </c>
      <c r="D45" s="14" t="s">
        <v>46</v>
      </c>
      <c r="E45" s="14" t="s">
        <v>17</v>
      </c>
      <c r="F45" s="15">
        <f>F46+F47</f>
        <v>124081.60000000001</v>
      </c>
      <c r="G45" s="15">
        <f>G46+G47</f>
        <v>62977.2</v>
      </c>
      <c r="H45" s="15">
        <f>H46+H47</f>
        <v>41881.5</v>
      </c>
      <c r="I45" s="15">
        <f t="shared" si="0"/>
        <v>50.754664672280171</v>
      </c>
      <c r="J45" s="16">
        <f t="shared" si="1"/>
        <v>150.36997242219115</v>
      </c>
    </row>
    <row r="46" spans="3:10" ht="18.75">
      <c r="C46" s="23" t="s">
        <v>62</v>
      </c>
      <c r="D46" s="18" t="s">
        <v>46</v>
      </c>
      <c r="E46" s="18" t="s">
        <v>16</v>
      </c>
      <c r="F46" s="19">
        <v>119356.5</v>
      </c>
      <c r="G46" s="19">
        <v>59582</v>
      </c>
      <c r="H46" s="19">
        <v>39051.1</v>
      </c>
      <c r="I46" s="20">
        <f t="shared" si="0"/>
        <v>49.919359230540437</v>
      </c>
      <c r="J46" s="21">
        <f t="shared" si="1"/>
        <v>152.57444732670785</v>
      </c>
    </row>
    <row r="47" spans="3:10" ht="15.75" customHeight="1">
      <c r="C47" s="23" t="s">
        <v>63</v>
      </c>
      <c r="D47" s="18" t="s">
        <v>46</v>
      </c>
      <c r="E47" s="18" t="s">
        <v>23</v>
      </c>
      <c r="F47" s="19">
        <v>4725.1000000000004</v>
      </c>
      <c r="G47" s="19">
        <v>3395.2</v>
      </c>
      <c r="H47" s="19">
        <v>2830.4</v>
      </c>
      <c r="I47" s="20">
        <f t="shared" si="0"/>
        <v>71.854563924573014</v>
      </c>
      <c r="J47" s="21">
        <f t="shared" si="1"/>
        <v>119.95477671000565</v>
      </c>
    </row>
    <row r="48" spans="3:10" ht="15.75">
      <c r="C48" s="13" t="s">
        <v>64</v>
      </c>
      <c r="D48" s="14" t="s">
        <v>39</v>
      </c>
      <c r="E48" s="14" t="s">
        <v>17</v>
      </c>
      <c r="F48" s="15">
        <f>+F50+F49</f>
        <v>989.5</v>
      </c>
      <c r="G48" s="15">
        <f>+G50+G49</f>
        <v>444.2</v>
      </c>
      <c r="H48" s="15">
        <f>+H50+H49</f>
        <v>503.1</v>
      </c>
      <c r="I48" s="15">
        <f t="shared" si="0"/>
        <v>44.891359272359779</v>
      </c>
      <c r="J48" s="16">
        <f t="shared" si="1"/>
        <v>88.29258596700457</v>
      </c>
    </row>
    <row r="49" spans="3:10" ht="18.75" customHeight="1">
      <c r="C49" s="23" t="s">
        <v>65</v>
      </c>
      <c r="D49" s="18" t="s">
        <v>39</v>
      </c>
      <c r="E49" s="18" t="s">
        <v>30</v>
      </c>
      <c r="F49" s="29">
        <v>551.5</v>
      </c>
      <c r="G49" s="29">
        <v>364.2</v>
      </c>
      <c r="H49" s="29">
        <v>395.3</v>
      </c>
      <c r="I49" s="20">
        <f t="shared" si="0"/>
        <v>66.038077969174978</v>
      </c>
      <c r="J49" s="21">
        <f t="shared" si="1"/>
        <v>92.13255755122691</v>
      </c>
    </row>
    <row r="50" spans="3:10" ht="18.75">
      <c r="C50" s="23" t="s">
        <v>66</v>
      </c>
      <c r="D50" s="18" t="s">
        <v>39</v>
      </c>
      <c r="E50" s="18" t="s">
        <v>39</v>
      </c>
      <c r="F50" s="19">
        <v>438</v>
      </c>
      <c r="G50" s="19">
        <v>80</v>
      </c>
      <c r="H50" s="19">
        <v>107.8</v>
      </c>
      <c r="I50" s="20">
        <f t="shared" si="0"/>
        <v>18.264840182648399</v>
      </c>
      <c r="J50" s="21">
        <f t="shared" si="1"/>
        <v>74.211502782931362</v>
      </c>
    </row>
    <row r="51" spans="3:10" ht="15.75">
      <c r="C51" s="13" t="s">
        <v>67</v>
      </c>
      <c r="D51" s="14">
        <v>10</v>
      </c>
      <c r="E51" s="14" t="s">
        <v>17</v>
      </c>
      <c r="F51" s="15">
        <f>F52+F53+F54+F55</f>
        <v>37193.5</v>
      </c>
      <c r="G51" s="15">
        <f>G52+G53+G54+G55</f>
        <v>28219.4</v>
      </c>
      <c r="H51" s="15">
        <f>H52+H53+H54+H55</f>
        <v>31485</v>
      </c>
      <c r="I51" s="15">
        <f>G51/F51*100</f>
        <v>75.871859330259326</v>
      </c>
      <c r="J51" s="16">
        <f t="shared" si="1"/>
        <v>89.628076861997783</v>
      </c>
    </row>
    <row r="52" spans="3:10" ht="16.5" customHeight="1">
      <c r="C52" s="23" t="s">
        <v>68</v>
      </c>
      <c r="D52" s="18">
        <v>10</v>
      </c>
      <c r="E52" s="18" t="s">
        <v>16</v>
      </c>
      <c r="F52" s="19">
        <v>4215.5</v>
      </c>
      <c r="G52" s="19">
        <v>2764.4</v>
      </c>
      <c r="H52" s="19">
        <v>2745.1</v>
      </c>
      <c r="I52" s="20">
        <f t="shared" ref="I52:I59" si="2">G52/F52*100</f>
        <v>65.577037124896222</v>
      </c>
      <c r="J52" s="21">
        <f t="shared" si="1"/>
        <v>100.70307092637792</v>
      </c>
    </row>
    <row r="53" spans="3:10" ht="15.75" customHeight="1">
      <c r="C53" s="23" t="s">
        <v>69</v>
      </c>
      <c r="D53" s="18">
        <v>10</v>
      </c>
      <c r="E53" s="18" t="s">
        <v>21</v>
      </c>
      <c r="F53" s="19">
        <v>27319.5</v>
      </c>
      <c r="G53" s="19">
        <v>21946.3</v>
      </c>
      <c r="H53" s="19">
        <v>24864.9</v>
      </c>
      <c r="I53" s="20">
        <f t="shared" si="2"/>
        <v>80.331997291312064</v>
      </c>
      <c r="J53" s="21">
        <f t="shared" si="1"/>
        <v>88.26216875997892</v>
      </c>
    </row>
    <row r="54" spans="3:10" ht="15" customHeight="1">
      <c r="C54" s="23" t="s">
        <v>70</v>
      </c>
      <c r="D54" s="18">
        <v>10</v>
      </c>
      <c r="E54" s="18" t="s">
        <v>23</v>
      </c>
      <c r="F54" s="19">
        <v>5178.7</v>
      </c>
      <c r="G54" s="19">
        <v>3218.4</v>
      </c>
      <c r="H54" s="19">
        <v>3475.6</v>
      </c>
      <c r="I54" s="20">
        <f t="shared" si="2"/>
        <v>62.146870836310278</v>
      </c>
      <c r="J54" s="21">
        <f>G54/H54*100</f>
        <v>92.599838876740719</v>
      </c>
    </row>
    <row r="55" spans="3:10" ht="17.25" customHeight="1">
      <c r="C55" s="30" t="s">
        <v>71</v>
      </c>
      <c r="D55" s="18" t="s">
        <v>41</v>
      </c>
      <c r="E55" s="18" t="s">
        <v>28</v>
      </c>
      <c r="F55" s="19">
        <v>479.8</v>
      </c>
      <c r="G55" s="19">
        <v>290.3</v>
      </c>
      <c r="H55" s="19">
        <v>399.4</v>
      </c>
      <c r="I55" s="20">
        <f t="shared" si="2"/>
        <v>60.50437682367653</v>
      </c>
      <c r="J55" s="21">
        <f t="shared" si="1"/>
        <v>72.684026039058594</v>
      </c>
    </row>
    <row r="56" spans="3:10" ht="15.75">
      <c r="C56" s="13" t="s">
        <v>72</v>
      </c>
      <c r="D56" s="14">
        <v>11</v>
      </c>
      <c r="E56" s="14" t="s">
        <v>17</v>
      </c>
      <c r="F56" s="15">
        <f>F57+F58</f>
        <v>29602.899999999998</v>
      </c>
      <c r="G56" s="15">
        <f>G57+G58</f>
        <v>12496.699999999999</v>
      </c>
      <c r="H56" s="15">
        <f>H57+H58</f>
        <v>8666</v>
      </c>
      <c r="I56" s="15">
        <f t="shared" si="2"/>
        <v>42.214445206381804</v>
      </c>
      <c r="J56" s="16">
        <f t="shared" si="1"/>
        <v>144.20378490653124</v>
      </c>
    </row>
    <row r="57" spans="3:10" ht="18.75">
      <c r="C57" s="23" t="s">
        <v>73</v>
      </c>
      <c r="D57" s="18">
        <v>11</v>
      </c>
      <c r="E57" s="18" t="s">
        <v>19</v>
      </c>
      <c r="F57" s="19">
        <v>26180.3</v>
      </c>
      <c r="G57" s="19">
        <v>11613.3</v>
      </c>
      <c r="H57" s="19">
        <v>8666</v>
      </c>
      <c r="I57" s="20">
        <f t="shared" si="2"/>
        <v>44.358926368299826</v>
      </c>
      <c r="J57" s="21">
        <f t="shared" si="1"/>
        <v>134.00992384029539</v>
      </c>
    </row>
    <row r="58" spans="3:10" ht="31.5">
      <c r="C58" s="23" t="s">
        <v>74</v>
      </c>
      <c r="D58" s="18" t="s">
        <v>33</v>
      </c>
      <c r="E58" s="18" t="s">
        <v>25</v>
      </c>
      <c r="F58" s="19">
        <v>3422.6</v>
      </c>
      <c r="G58" s="19">
        <v>883.4</v>
      </c>
      <c r="H58" s="19">
        <v>0</v>
      </c>
      <c r="I58" s="20">
        <f>G58/F58*100</f>
        <v>25.810787120902241</v>
      </c>
      <c r="J58" s="21" t="s">
        <v>31</v>
      </c>
    </row>
    <row r="59" spans="3:10" ht="18.75">
      <c r="C59" s="41" t="s">
        <v>75</v>
      </c>
      <c r="D59" s="42"/>
      <c r="E59" s="42"/>
      <c r="F59" s="31">
        <f>F13+F24+F28+F33+F37+F39+F45+F48+F51+F56+F22</f>
        <v>1190113.5</v>
      </c>
      <c r="G59" s="31">
        <f>G13+G24+G28+G33+G37+G39+G45+G48+G51+G56+G22</f>
        <v>654817.4</v>
      </c>
      <c r="H59" s="31">
        <f>H13+H24+H28+H33+H37+H39+H45+H48+H51+H56+H22</f>
        <v>589282.1</v>
      </c>
      <c r="I59" s="31">
        <f t="shared" si="2"/>
        <v>55.021424427165975</v>
      </c>
      <c r="J59" s="16">
        <f>G59/H59*100</f>
        <v>111.12121002827</v>
      </c>
    </row>
    <row r="61" spans="3:10">
      <c r="E61" s="32"/>
      <c r="F61" s="33"/>
    </row>
  </sheetData>
  <mergeCells count="5">
    <mergeCell ref="C1:F1"/>
    <mergeCell ref="C8:J8"/>
    <mergeCell ref="C9:F9"/>
    <mergeCell ref="C10:F10"/>
    <mergeCell ref="C59:E59"/>
  </mergeCells>
  <pageMargins left="0.70866141732283472" right="0.11811023622047245" top="0.19685039370078741" bottom="0.19685039370078741" header="0.31496062992125984" footer="0.31496062992125984"/>
  <pageSetup paperSize="9" scale="60" orientation="portrait" r:id="rId1"/>
  <rowBreaks count="1" manualBreakCount="1">
    <brk id="59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аналит.данные доходы</vt:lpstr>
      <vt:lpstr>аналит.данные расходы</vt:lpstr>
      <vt:lpstr>Лист1</vt:lpstr>
      <vt:lpstr>Лист2</vt:lpstr>
      <vt:lpstr>Лист3</vt:lpstr>
      <vt:lpstr>'аналит.данные доходы'!Область_печати</vt:lpstr>
      <vt:lpstr>'аналит.данные расходы'!Область_печати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2022-10-12T13:44:02Z</dcterms:modified>
</cp:coreProperties>
</file>