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доходы 9 мес.2023" sheetId="1" r:id="rId1"/>
    <sheet name=" расходы 9 мес.2023" sheetId="2" r:id="rId2"/>
    <sheet name="утв по отчету" sheetId="3" state="hidden" r:id="rId3"/>
  </sheets>
  <definedNames>
    <definedName name="_xlnm.Print_Area" localSheetId="1">' расходы 9 мес.2023'!$C$1:$J$63</definedName>
    <definedName name="_xlnm.Print_Area" localSheetId="0">'доходы 9 мес.2023'!$A$1:$K$46</definedName>
    <definedName name="_xlnm.Print_Area" localSheetId="2">'утв по отчету'!$A$1:$N$45</definedName>
  </definedNames>
  <calcPr fullCalcOnLoad="1"/>
</workbook>
</file>

<file path=xl/sharedStrings.xml><?xml version="1.0" encoding="utf-8"?>
<sst xmlns="http://schemas.openxmlformats.org/spreadsheetml/2006/main" count="342" uniqueCount="184">
  <si>
    <t>Код бюджетной классификации РФ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</si>
  <si>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</si>
  <si>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</si>
  <si>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</si>
  <si>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</si>
  <si>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</si>
  <si>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</si>
  <si>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</si>
  <si>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</si>
  <si>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</si>
  <si>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</si>
  <si>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>1 05 03000 01 0000 110</t>
  </si>
  <si>
    <t>Единый сельскохозяйственный налог</t>
  </si>
  <si>
    <t>1 06 00000 00 0000 000</t>
  </si>
  <si>
    <t>НАЛОГИ НА ИМУЩЕСТВО</t>
  </si>
  <si>
    <t>1 06 02010 02 0000 110</t>
  </si>
  <si>
    <t>Налог на имущество организаций по имуществу, не входящему в Единую систему газоснабжения</t>
  </si>
  <si>
    <t>1 06 04000 02 0000 110</t>
  </si>
  <si>
    <t>Транспортный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</si>
  <si>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</si>
  <si>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</si>
  <si>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</si>
  <si>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</si>
  <si>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</si>
  <si>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</si>
  <si>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</si>
  <si>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</si>
  <si>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1 11 05035 05 0000 120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</si>
  <si>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</si>
  <si>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</si>
  <si>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1 12 00000 00 0000 000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</si>
  <si>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</si>
  <si>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</si>
  <si>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</si>
  <si>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</si>
  <si>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</si>
  <si>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1 14 02032 05 0000 410</t>
  </si>
  <si>
    <t>1 14 06014 10 0000 430</t>
  </si>
  <si>
    <t>Доходы 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</si>
  <si>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</si>
  <si>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</si>
  <si>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</si>
  <si>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</si>
  <si>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</si>
  <si>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</si>
  <si>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</si>
  <si>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</si>
  <si>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</si>
  <si>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</si>
  <si>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</si>
  <si>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</si>
  <si>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</si>
  <si>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</si>
  <si>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ИТОГО ДОХОДОВ</t>
  </si>
  <si>
    <t>Процент исполнения к годовому плану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</si>
  <si>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</si>
  <si>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 xml:space="preserve">Прочие доходы от оказания платных услуг получателями средств бюджетов муниципальных районов и компенсации затрат бюджетов муниципальных районов  </t>
  </si>
  <si>
    <t>1 05 02000 020 000 110</t>
  </si>
  <si>
    <t>ЗАДОЛЖЕННОСТЬ И ПЕРЕРАСЧЕТЫ ПО ОТМЕНЕННЫМ НАЛОГАМ, СБОРАМ И ИНЫМ ОБЯЗАТЕЛЬНЫМ ПЛАТЕЖАМ</t>
  </si>
  <si>
    <t>1 09 00000 00 0000 000</t>
  </si>
  <si>
    <t>1 05 01040 020 000110</t>
  </si>
  <si>
    <t xml:space="preserve">1 13 00000 00 0000 000 </t>
  </si>
  <si>
    <t>ДОХОДЫ ОТ ОКАЗАНИЯ ПЛАТНЫХ УСЛУГ И КОМПЕНСАЦИИ ЗАТРАТ ГОСУДАРСТВА</t>
  </si>
  <si>
    <t>ВОЗВРАТ ОСТАТКОВ СУБСИДИЙ И СУБВЕНЦИЙ ПРОШЛЫХ ЛЕТ</t>
  </si>
  <si>
    <t>1 19 00000 00 0000 000</t>
  </si>
  <si>
    <t>Структура собственных доходов, %</t>
  </si>
  <si>
    <t>Структура доходов, %</t>
  </si>
  <si>
    <t>Налог, взимаемый в связи с применением упрощенной системы налогообложения</t>
  </si>
  <si>
    <t>2011г</t>
  </si>
  <si>
    <t>2012 год</t>
  </si>
  <si>
    <t>ПРОЧИЕ НЕНАЛОГОВЫЕ ДОХОДЫ</t>
  </si>
  <si>
    <t>ПРОЧИЕ БЕЗВОЗМЕЗДНЫЕ ПОСТУПЛЕНИЯ</t>
  </si>
  <si>
    <t>Прочие поступления от использования имущества</t>
  </si>
  <si>
    <t>Доходы от продажи квартир</t>
  </si>
  <si>
    <t>Доходы от реализации иного имуществ, находящегося в собственности мунициапльных районов</t>
  </si>
  <si>
    <t>Прочие доходы от компенсации затраи бюджетов муниципальных районов</t>
  </si>
  <si>
    <t>Первонач. утв план на 2014 год, тыс. руб.</t>
  </si>
  <si>
    <t>Акцизы на нефтепродукты</t>
  </si>
  <si>
    <t>Исполнение районного бюджета по  доходам  на 01.04.2015 г.</t>
  </si>
  <si>
    <t>Исполнено за 2014 г., тыс. руб.</t>
  </si>
  <si>
    <t>Исполнено на 01.04.14г., тыс. руб.</t>
  </si>
  <si>
    <t>Исполнено на 01.04.15г., тыс. руб.</t>
  </si>
  <si>
    <t>Утверждено на 2015 год, тыс. руб.</t>
  </si>
  <si>
    <t>2015/ 2014 г., %.</t>
  </si>
  <si>
    <t>Земельный налог</t>
  </si>
  <si>
    <t>БЕЗВОЗМЕЗДНЫЕ ПОСТУПЛЕНИЯ ОТ ДРУГИХ БЮДЖЕТОВ БЮДЖЕТНОЙ СИСТЕМЫ РФ</t>
  </si>
  <si>
    <t xml:space="preserve">БЕЗВОЗМЕЗДНЫЕ ПОСТУПЛЕНИЯ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</si>
  <si>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</si>
  <si>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от сдачи в аренду имущества, срставляющего казну муниципальных районов (за исключением земельных участков)</t>
  </si>
  <si>
    <t>Прочие межбюджетные трансферты</t>
  </si>
  <si>
    <t>Прочие безвозмездные поступления</t>
  </si>
  <si>
    <t>Исполнено  за 2022 г., тыс. руб.</t>
  </si>
  <si>
    <t>Утверждено на 2023 год, тыс. руб.</t>
  </si>
  <si>
    <t>2023/ 2022 г., %.</t>
  </si>
  <si>
    <t>(тыс.рублей)</t>
  </si>
  <si>
    <t>ИТОГО РАСХОДОВ </t>
  </si>
  <si>
    <t>02</t>
  </si>
  <si>
    <t>Иные дотации </t>
  </si>
  <si>
    <t>01</t>
  </si>
  <si>
    <t>Дотации на выравнивание бюджетной обеспеченности субъектов Российской Федерации и муниципальных образований  </t>
  </si>
  <si>
    <t>00</t>
  </si>
  <si>
    <t>МЕЖБЮДЖЕТНЫЕ ТРАНСФЕРТЫ ОБЩЕГО ХАРАКТЕРА БЮДЖЕТАМ БЮДЖЕТНОЙ СИСТЕМЫ РОССИЙСКОЙ ФЕДЕРАЦИИ</t>
  </si>
  <si>
    <t>-</t>
  </si>
  <si>
    <t>05</t>
  </si>
  <si>
    <t>11</t>
  </si>
  <si>
    <t>Другие вопросы в области физической культуры и спорта</t>
  </si>
  <si>
    <t>Массовый спорт </t>
  </si>
  <si>
    <t>ФИЗИЧЕСКАЯ КУЛЬТУРА И СПОРТ</t>
  </si>
  <si>
    <t>06</t>
  </si>
  <si>
    <t>10</t>
  </si>
  <si>
    <t xml:space="preserve">Другие вопросы в области социальной политики </t>
  </si>
  <si>
    <t>04</t>
  </si>
  <si>
    <t>Охрана семьи и детства </t>
  </si>
  <si>
    <t>03</t>
  </si>
  <si>
    <t>Социальное обеспечение населения</t>
  </si>
  <si>
    <t>Пенсионное обеспечение</t>
  </si>
  <si>
    <t>СОЦИАЛЬНАЯ ПОЛИТИКА </t>
  </si>
  <si>
    <t>2,2 раза</t>
  </si>
  <si>
    <t>09</t>
  </si>
  <si>
    <t>Другие вопросы в области здравоохранения</t>
  </si>
  <si>
    <t>07</t>
  </si>
  <si>
    <t>Санитарно-эпидемиологическое благополучие</t>
  </si>
  <si>
    <t>ЗДРАВООХРАНЕНИЕ </t>
  </si>
  <si>
    <t>08</t>
  </si>
  <si>
    <t>Другие вопросы в области культуры, кинематографии</t>
  </si>
  <si>
    <t>Культура  </t>
  </si>
  <si>
    <t xml:space="preserve">КУЛЬТУРА, КИНЕМАТОГРАФИЯ </t>
  </si>
  <si>
    <t>Другие вопросы в области образования</t>
  </si>
  <si>
    <t xml:space="preserve">Молодежная политика </t>
  </si>
  <si>
    <t>Дополнительное образование детей</t>
  </si>
  <si>
    <t>Общее образование </t>
  </si>
  <si>
    <t>Дошкольное образование</t>
  </si>
  <si>
    <t>ОБРАЗОВАНИЕ </t>
  </si>
  <si>
    <t>Другие вопросы в области охраны окружающей среды 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</si>
  <si>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</si>
  <si>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</si>
  <si>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</si>
  <si>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 </t>
  </si>
  <si>
    <t>Жилищное хозяйство 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</si>
  <si>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</si>
  <si>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</si>
  <si>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</si>
  <si>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</si>
  <si>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Общеэкономические вопросы</t>
  </si>
  <si>
    <t>НАЦИОНАЛЬНАЯ ЭКОНОМИКА </t>
  </si>
  <si>
    <t>Другие вопросы в области национальной  безопасности и правоохранительной деятельности</t>
  </si>
  <si>
    <t>Защита населения и территории от чрезвычайных  ситуаций природного и техногенного характера, пожарная безопасность</t>
  </si>
  <si>
    <t>Гражданская оборона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</si>
  <si>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</si>
  <si>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</si>
  <si>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</si>
  <si>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</si>
  <si>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</si>
  <si>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 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</si>
  <si>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</si>
  <si>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</si>
  <si>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</si>
  <si>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</si>
  <si>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</si>
  <si>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Процент исполнения к уровню 2022 года</t>
  </si>
  <si>
    <t xml:space="preserve">Процент исполнения к годовому плану </t>
  </si>
  <si>
    <t>Утверждено на  2023  год</t>
  </si>
  <si>
    <t>Под-раздел</t>
  </si>
  <si>
    <t>Раздел</t>
  </si>
  <si>
    <t>Наименование</t>
  </si>
  <si>
    <t xml:space="preserve">      (тыс. рублей)</t>
  </si>
  <si>
    <t xml:space="preserve">                                                                                                                                                                       </t>
  </si>
  <si>
    <t>№   от     года</t>
  </si>
  <si>
    <t>Никольского муниципального района</t>
  </si>
  <si>
    <t>к решению Представительного Собрания</t>
  </si>
  <si>
    <t xml:space="preserve">Приложение </t>
  </si>
  <si>
    <t>Аналитические данные о поступлении доходов в бюджет Никольского муниципального района по видам доходов за 9 месяцев 2023 года.</t>
  </si>
  <si>
    <t>Исполнено  на 01.10.2022 г., тыс. руб.</t>
  </si>
  <si>
    <t>Исполнено  на 01.10.2023 г., тыс. руб.</t>
  </si>
  <si>
    <t>Прочие безвоздмездные поступления от государственных(муниципальных) организаций в бюджеты муниципальных районов</t>
  </si>
  <si>
    <t>Аналитические данные о расходах бюджета Никольского муниципального района за 9 месяцев 2023 года</t>
  </si>
  <si>
    <t>Фактически исполнено за 9 месяцев 2023 года</t>
  </si>
  <si>
    <t>Фактически исполнено за 9 месяцев 2022 года</t>
  </si>
  <si>
    <t>Обеспечение проведения выборов и референдумов</t>
  </si>
  <si>
    <t>11,0 раз</t>
  </si>
  <si>
    <t>2,1 раза</t>
  </si>
  <si>
    <t>8,7 раза</t>
  </si>
  <si>
    <t>2,0 раза</t>
  </si>
  <si>
    <t>15,3 раза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</si>
</sst>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0.0000"/>
    <numFmt numFmtId="180" formatCode="0.000"/>
    <numFmt numFmtId="181" formatCode="0.000000"/>
    <numFmt numFmtId="182" formatCode="0.00000"/>
    <numFmt numFmtId="183" formatCode="#,##0.00;[Red]\-#,##0.00;0.00"/>
    <numFmt numFmtId="184" formatCode="&quot;&quot;###,##0.00"/>
  </numFmts>
  <fonts count="61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Arial"/>
      <family val="2"/>
    </font>
    <font>
      <b/>
      <sz val="16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9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Arial Cyr"/>
      <family val="0"/>
    </font>
    <font>
      <b/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24" fillId="0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24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25" fillId="0" borderId="0">
      <alignment horizontal="left" vertical="top"/>
      <protection/>
    </xf>
    <xf numFmtId="0" fontId="52" fillId="0" borderId="7" applyNumberFormat="0" applyFill="0" applyAlignment="0" applyProtection="0"/>
    <xf numFmtId="0" fontId="53" fillId="35" borderId="8" applyNumberFormat="0" applyAlignment="0" applyProtection="0"/>
    <xf numFmtId="0" fontId="54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56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26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8" fillId="0" borderId="11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77" fontId="1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wrapText="1"/>
    </xf>
    <xf numFmtId="177" fontId="3" fillId="0" borderId="12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176" fontId="3" fillId="33" borderId="12" xfId="0" applyNumberFormat="1" applyFont="1" applyFill="1" applyBorder="1" applyAlignment="1">
      <alignment/>
    </xf>
    <xf numFmtId="176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177" fontId="1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 wrapText="1"/>
    </xf>
    <xf numFmtId="0" fontId="1" fillId="0" borderId="12" xfId="0" applyFont="1" applyBorder="1" applyAlignment="1">
      <alignment wrapText="1"/>
    </xf>
    <xf numFmtId="176" fontId="1" fillId="0" borderId="12" xfId="0" applyNumberFormat="1" applyFont="1" applyBorder="1" applyAlignment="1">
      <alignment horizontal="right"/>
    </xf>
    <xf numFmtId="3" fontId="1" fillId="0" borderId="14" xfId="104" applyNumberFormat="1" applyFont="1" applyFill="1" applyBorder="1" applyAlignment="1" applyProtection="1">
      <alignment horizontal="left" wrapText="1"/>
      <protection hidden="1"/>
    </xf>
    <xf numFmtId="0" fontId="1" fillId="0" borderId="12" xfId="104" applyNumberFormat="1" applyFont="1" applyFill="1" applyBorder="1" applyAlignment="1" applyProtection="1">
      <alignment horizontal="left" wrapText="1"/>
      <protection hidden="1"/>
    </xf>
    <xf numFmtId="176" fontId="1" fillId="0" borderId="12" xfId="0" applyNumberFormat="1" applyFont="1" applyFill="1" applyBorder="1" applyAlignment="1">
      <alignment/>
    </xf>
    <xf numFmtId="176" fontId="4" fillId="0" borderId="12" xfId="0" applyNumberFormat="1" applyFont="1" applyBorder="1" applyAlignment="1">
      <alignment/>
    </xf>
    <xf numFmtId="176" fontId="3" fillId="0" borderId="12" xfId="0" applyNumberFormat="1" applyFont="1" applyFill="1" applyBorder="1" applyAlignment="1">
      <alignment/>
    </xf>
    <xf numFmtId="0" fontId="3" fillId="41" borderId="15" xfId="104" applyNumberFormat="1" applyFont="1" applyFill="1" applyBorder="1" applyAlignment="1" applyProtection="1">
      <alignment horizontal="left" wrapText="1"/>
      <protection hidden="1"/>
    </xf>
    <xf numFmtId="176" fontId="1" fillId="41" borderId="12" xfId="0" applyNumberFormat="1" applyFont="1" applyFill="1" applyBorder="1" applyAlignment="1">
      <alignment/>
    </xf>
    <xf numFmtId="176" fontId="1" fillId="33" borderId="12" xfId="0" applyNumberFormat="1" applyFont="1" applyFill="1" applyBorder="1" applyAlignment="1">
      <alignment/>
    </xf>
    <xf numFmtId="0" fontId="5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" fontId="3" fillId="0" borderId="12" xfId="0" applyNumberFormat="1" applyFont="1" applyBorder="1" applyAlignment="1">
      <alignment horizontal="right"/>
    </xf>
    <xf numFmtId="0" fontId="3" fillId="41" borderId="12" xfId="104" applyNumberFormat="1" applyFont="1" applyFill="1" applyBorder="1" applyAlignment="1" applyProtection="1">
      <alignment horizontal="left" wrapText="1"/>
      <protection hidden="1"/>
    </xf>
    <xf numFmtId="0" fontId="3" fillId="41" borderId="12" xfId="104" applyNumberFormat="1" applyFont="1" applyFill="1" applyBorder="1" applyAlignment="1" applyProtection="1">
      <alignment wrapText="1"/>
      <protection hidden="1"/>
    </xf>
    <xf numFmtId="177" fontId="7" fillId="41" borderId="12" xfId="104" applyNumberFormat="1" applyFont="1" applyFill="1" applyBorder="1" applyAlignment="1" applyProtection="1">
      <alignment vertical="center" wrapText="1"/>
      <protection hidden="1"/>
    </xf>
    <xf numFmtId="0" fontId="7" fillId="41" borderId="12" xfId="104" applyNumberFormat="1" applyFont="1" applyFill="1" applyBorder="1" applyAlignment="1" applyProtection="1">
      <alignment vertical="center" wrapText="1"/>
      <protection hidden="1"/>
    </xf>
    <xf numFmtId="0" fontId="3" fillId="41" borderId="12" xfId="104" applyNumberFormat="1" applyFont="1" applyFill="1" applyBorder="1" applyAlignment="1" applyProtection="1">
      <alignment vertical="center" wrapText="1"/>
      <protection hidden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wrapText="1"/>
    </xf>
    <xf numFmtId="176" fontId="3" fillId="0" borderId="12" xfId="0" applyNumberFormat="1" applyFont="1" applyBorder="1" applyAlignment="1">
      <alignment/>
    </xf>
    <xf numFmtId="0" fontId="1" fillId="0" borderId="12" xfId="0" applyFont="1" applyFill="1" applyBorder="1" applyAlignment="1">
      <alignment horizontal="left" wrapText="1"/>
    </xf>
    <xf numFmtId="177" fontId="1" fillId="0" borderId="12" xfId="0" applyNumberFormat="1" applyFont="1" applyFill="1" applyBorder="1" applyAlignment="1">
      <alignment horizontal="right"/>
    </xf>
    <xf numFmtId="176" fontId="1" fillId="0" borderId="12" xfId="0" applyNumberFormat="1" applyFont="1" applyFill="1" applyBorder="1" applyAlignment="1">
      <alignment horizontal="right"/>
    </xf>
    <xf numFmtId="177" fontId="1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177" fontId="4" fillId="0" borderId="0" xfId="0" applyNumberFormat="1" applyFont="1" applyAlignment="1">
      <alignment/>
    </xf>
    <xf numFmtId="176" fontId="7" fillId="41" borderId="12" xfId="104" applyNumberFormat="1" applyFont="1" applyFill="1" applyBorder="1" applyAlignment="1" applyProtection="1">
      <alignment vertical="center" wrapText="1"/>
      <protection hidden="1"/>
    </xf>
    <xf numFmtId="0" fontId="1" fillId="0" borderId="12" xfId="104" applyNumberFormat="1" applyFont="1" applyFill="1" applyBorder="1" applyAlignment="1" applyProtection="1">
      <alignment horizontal="left" vertical="top" wrapText="1"/>
      <protection hidden="1"/>
    </xf>
    <xf numFmtId="184" fontId="10" fillId="0" borderId="17" xfId="0" applyNumberFormat="1" applyFont="1" applyBorder="1" applyAlignment="1">
      <alignment horizontal="left" wrapText="1"/>
    </xf>
    <xf numFmtId="177" fontId="3" fillId="42" borderId="12" xfId="0" applyNumberFormat="1" applyFont="1" applyFill="1" applyBorder="1" applyAlignment="1">
      <alignment horizontal="right"/>
    </xf>
    <xf numFmtId="177" fontId="1" fillId="42" borderId="12" xfId="0" applyNumberFormat="1" applyFont="1" applyFill="1" applyBorder="1" applyAlignment="1">
      <alignment horizontal="right"/>
    </xf>
    <xf numFmtId="0" fontId="4" fillId="42" borderId="0" xfId="0" applyFont="1" applyFill="1" applyAlignment="1">
      <alignment/>
    </xf>
    <xf numFmtId="177" fontId="3" fillId="42" borderId="12" xfId="104" applyNumberFormat="1" applyFont="1" applyFill="1" applyBorder="1" applyAlignment="1" applyProtection="1">
      <alignment wrapText="1"/>
      <protection hidden="1"/>
    </xf>
    <xf numFmtId="176" fontId="3" fillId="42" borderId="12" xfId="104" applyNumberFormat="1" applyFont="1" applyFill="1" applyBorder="1" applyAlignment="1" applyProtection="1">
      <alignment wrapText="1"/>
      <protection hidden="1"/>
    </xf>
    <xf numFmtId="0" fontId="4" fillId="43" borderId="0" xfId="0" applyFont="1" applyFill="1" applyAlignment="1">
      <alignment/>
    </xf>
    <xf numFmtId="176" fontId="3" fillId="43" borderId="18" xfId="104" applyNumberFormat="1" applyFont="1" applyFill="1" applyBorder="1" applyAlignment="1" applyProtection="1">
      <alignment wrapText="1"/>
      <protection hidden="1"/>
    </xf>
    <xf numFmtId="177" fontId="3" fillId="43" borderId="0" xfId="0" applyNumberFormat="1" applyFont="1" applyFill="1" applyBorder="1" applyAlignment="1">
      <alignment horizontal="right"/>
    </xf>
    <xf numFmtId="177" fontId="1" fillId="42" borderId="12" xfId="0" applyNumberFormat="1" applyFont="1" applyFill="1" applyBorder="1" applyAlignment="1">
      <alignment/>
    </xf>
    <xf numFmtId="176" fontId="1" fillId="42" borderId="12" xfId="0" applyNumberFormat="1" applyFont="1" applyFill="1" applyBorder="1" applyAlignment="1">
      <alignment/>
    </xf>
    <xf numFmtId="176" fontId="3" fillId="42" borderId="12" xfId="0" applyNumberFormat="1" applyFont="1" applyFill="1" applyBorder="1" applyAlignment="1">
      <alignment horizontal="right"/>
    </xf>
    <xf numFmtId="176" fontId="1" fillId="42" borderId="12" xfId="0" applyNumberFormat="1" applyFont="1" applyFill="1" applyBorder="1" applyAlignment="1">
      <alignment horizontal="right"/>
    </xf>
    <xf numFmtId="176" fontId="4" fillId="42" borderId="12" xfId="0" applyNumberFormat="1" applyFont="1" applyFill="1" applyBorder="1" applyAlignment="1">
      <alignment/>
    </xf>
    <xf numFmtId="4" fontId="3" fillId="42" borderId="12" xfId="0" applyNumberFormat="1" applyFont="1" applyFill="1" applyBorder="1" applyAlignment="1">
      <alignment horizontal="right"/>
    </xf>
    <xf numFmtId="0" fontId="4" fillId="42" borderId="12" xfId="0" applyFont="1" applyFill="1" applyBorder="1" applyAlignment="1">
      <alignment/>
    </xf>
    <xf numFmtId="176" fontId="3" fillId="42" borderId="12" xfId="0" applyNumberFormat="1" applyFont="1" applyFill="1" applyBorder="1" applyAlignment="1">
      <alignment/>
    </xf>
    <xf numFmtId="176" fontId="3" fillId="42" borderId="12" xfId="104" applyNumberFormat="1" applyFont="1" applyFill="1" applyBorder="1" applyAlignment="1" applyProtection="1">
      <alignment vertical="center" wrapText="1"/>
      <protection hidden="1"/>
    </xf>
    <xf numFmtId="0" fontId="3" fillId="41" borderId="0" xfId="104" applyNumberFormat="1" applyFont="1" applyFill="1" applyBorder="1" applyAlignment="1" applyProtection="1">
      <alignment horizontal="left" wrapText="1"/>
      <protection hidden="1"/>
    </xf>
    <xf numFmtId="0" fontId="3" fillId="42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177" fontId="11" fillId="0" borderId="0" xfId="0" applyNumberFormat="1" applyFont="1" applyAlignment="1">
      <alignment/>
    </xf>
    <xf numFmtId="49" fontId="11" fillId="0" borderId="0" xfId="0" applyNumberFormat="1" applyFont="1" applyAlignment="1">
      <alignment wrapText="1"/>
    </xf>
    <xf numFmtId="176" fontId="3" fillId="0" borderId="12" xfId="0" applyNumberFormat="1" applyFont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177" fontId="12" fillId="0" borderId="12" xfId="0" applyNumberFormat="1" applyFont="1" applyFill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7" fontId="14" fillId="0" borderId="12" xfId="0" applyNumberFormat="1" applyFont="1" applyBorder="1" applyAlignment="1">
      <alignment horizontal="center" vertical="center"/>
    </xf>
    <xf numFmtId="177" fontId="14" fillId="42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top" wrapText="1"/>
    </xf>
    <xf numFmtId="176" fontId="11" fillId="0" borderId="0" xfId="0" applyNumberFormat="1" applyFont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/>
    </xf>
    <xf numFmtId="177" fontId="15" fillId="0" borderId="12" xfId="0" applyNumberFormat="1" applyFont="1" applyFill="1" applyBorder="1" applyAlignment="1">
      <alignment horizontal="center" vertical="center"/>
    </xf>
    <xf numFmtId="0" fontId="1" fillId="41" borderId="12" xfId="0" applyFont="1" applyFill="1" applyBorder="1" applyAlignment="1">
      <alignment horizontal="left" wrapText="1"/>
    </xf>
    <xf numFmtId="177" fontId="3" fillId="42" borderId="12" xfId="0" applyNumberFormat="1" applyFont="1" applyFill="1" applyBorder="1" applyAlignment="1">
      <alignment horizontal="center" vertical="center"/>
    </xf>
    <xf numFmtId="177" fontId="5" fillId="42" borderId="12" xfId="0" applyNumberFormat="1" applyFont="1" applyFill="1" applyBorder="1" applyAlignment="1">
      <alignment horizontal="center" vertical="center"/>
    </xf>
    <xf numFmtId="177" fontId="13" fillId="42" borderId="12" xfId="0" applyNumberFormat="1" applyFont="1" applyFill="1" applyBorder="1" applyAlignment="1">
      <alignment horizontal="center" vertical="center"/>
    </xf>
    <xf numFmtId="2" fontId="11" fillId="0" borderId="0" xfId="0" applyNumberFormat="1" applyFont="1" applyAlignment="1">
      <alignment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23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top"/>
    </xf>
    <xf numFmtId="0" fontId="8" fillId="0" borderId="0" xfId="0" applyFont="1" applyAlignment="1">
      <alignment horizontal="center"/>
    </xf>
    <xf numFmtId="49" fontId="14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4" fillId="0" borderId="19" xfId="0" applyFont="1" applyBorder="1" applyAlignment="1">
      <alignment horizontal="right"/>
    </xf>
    <xf numFmtId="0" fontId="23" fillId="0" borderId="0" xfId="0" applyFont="1" applyFill="1" applyBorder="1" applyAlignment="1">
      <alignment horizontal="center" vertical="top"/>
    </xf>
    <xf numFmtId="0" fontId="5" fillId="0" borderId="0" xfId="98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 vertical="top"/>
    </xf>
    <xf numFmtId="0" fontId="20" fillId="0" borderId="20" xfId="0" applyFont="1" applyFill="1" applyBorder="1" applyAlignment="1">
      <alignment horizontal="center" vertical="top"/>
    </xf>
    <xf numFmtId="0" fontId="20" fillId="0" borderId="19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 wrapText="1"/>
    </xf>
    <xf numFmtId="0" fontId="13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1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редактируемые) 2" xfId="43"/>
    <cellStyle name="Данные (редактируемые) 3" xfId="44"/>
    <cellStyle name="Данные (редактируемые) 4" xfId="45"/>
    <cellStyle name="Данные (только для чтения)" xfId="46"/>
    <cellStyle name="Данные (только для чтения) 2" xfId="47"/>
    <cellStyle name="Данные (только для чтения) 3" xfId="48"/>
    <cellStyle name="Данные (только для чтения) 4" xfId="49"/>
    <cellStyle name="Данные для удаления" xfId="50"/>
    <cellStyle name="Данные для удаления 2" xfId="51"/>
    <cellStyle name="Данные для удаления 3" xfId="52"/>
    <cellStyle name="Данные для удаления 4" xfId="53"/>
    <cellStyle name="Currency" xfId="54"/>
    <cellStyle name="Currency [0]" xfId="55"/>
    <cellStyle name="Заголовки полей" xfId="56"/>
    <cellStyle name="Заголовки полей [печать]" xfId="57"/>
    <cellStyle name="Заголовки полей 2" xfId="58"/>
    <cellStyle name="Заголовки полей 3" xfId="59"/>
    <cellStyle name="Заголовки полей 4" xfId="60"/>
    <cellStyle name="Заголовок 1" xfId="61"/>
    <cellStyle name="Заголовок 2" xfId="62"/>
    <cellStyle name="Заголовок 3" xfId="63"/>
    <cellStyle name="Заголовок 4" xfId="64"/>
    <cellStyle name="Заголовок меры" xfId="65"/>
    <cellStyle name="Заголовок меры 2" xfId="66"/>
    <cellStyle name="Заголовок меры 3" xfId="67"/>
    <cellStyle name="Заголовок меры 4" xfId="68"/>
    <cellStyle name="Заголовок показателя [печать]" xfId="69"/>
    <cellStyle name="Заголовок показателя константы" xfId="70"/>
    <cellStyle name="Заголовок показателя константы 2" xfId="71"/>
    <cellStyle name="Заголовок показателя константы 3" xfId="72"/>
    <cellStyle name="Заголовок показателя константы 4" xfId="73"/>
    <cellStyle name="Заголовок результата расчета" xfId="74"/>
    <cellStyle name="Заголовок результата расчета 2" xfId="75"/>
    <cellStyle name="Заголовок результата расчета 3" xfId="76"/>
    <cellStyle name="Заголовок результата расчета 4" xfId="77"/>
    <cellStyle name="Заголовок свободного показателя" xfId="78"/>
    <cellStyle name="Заголовок свободного показателя 2" xfId="79"/>
    <cellStyle name="Заголовок свободного показателя 3" xfId="80"/>
    <cellStyle name="Заголовок свободного показателя 4" xfId="81"/>
    <cellStyle name="Значение фильтра" xfId="82"/>
    <cellStyle name="Значение фильтра [печать]" xfId="83"/>
    <cellStyle name="Значение фильтра [печать] 2" xfId="84"/>
    <cellStyle name="Значение фильтра [печать] 3" xfId="85"/>
    <cellStyle name="Значение фильтра [печать] 4" xfId="86"/>
    <cellStyle name="Значение фильтра 2" xfId="87"/>
    <cellStyle name="Значение фильтра 3" xfId="88"/>
    <cellStyle name="Значение фильтра 4" xfId="89"/>
    <cellStyle name="Информация о задаче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2 3" xfId="97"/>
    <cellStyle name="Обычный 2 3 2" xfId="98"/>
    <cellStyle name="Обычный 2 4" xfId="99"/>
    <cellStyle name="Обычный 2 5" xfId="100"/>
    <cellStyle name="Обычный 3" xfId="101"/>
    <cellStyle name="Обычный 4" xfId="102"/>
    <cellStyle name="Обычный 5" xfId="103"/>
    <cellStyle name="Обычный_tmp" xfId="104"/>
    <cellStyle name="Отдельная ячейка" xfId="105"/>
    <cellStyle name="Отдельная ячейка - константа" xfId="106"/>
    <cellStyle name="Отдельная ячейка - константа [печать]" xfId="107"/>
    <cellStyle name="Отдельная ячейка - константа [печать] 2" xfId="108"/>
    <cellStyle name="Отдельная ячейка - константа [печать] 3" xfId="109"/>
    <cellStyle name="Отдельная ячейка - константа [печать] 4" xfId="110"/>
    <cellStyle name="Отдельная ячейка - константа 2" xfId="111"/>
    <cellStyle name="Отдельная ячейка - константа 3" xfId="112"/>
    <cellStyle name="Отдельная ячейка - константа 4" xfId="113"/>
    <cellStyle name="Отдельная ячейка [печать]" xfId="114"/>
    <cellStyle name="Отдельная ячейка [печать] 2" xfId="115"/>
    <cellStyle name="Отдельная ячейка [печать] 3" xfId="116"/>
    <cellStyle name="Отдельная ячейка [печать] 4" xfId="117"/>
    <cellStyle name="Отдельная ячейка 2" xfId="118"/>
    <cellStyle name="Отдельная ячейка 3" xfId="119"/>
    <cellStyle name="Отдельная ячейка 4" xfId="120"/>
    <cellStyle name="Отдельная ячейка-результат" xfId="121"/>
    <cellStyle name="Отдельная ячейка-результат [печать]" xfId="122"/>
    <cellStyle name="Отдельная ячейка-результат [печать] 2" xfId="123"/>
    <cellStyle name="Отдельная ячейка-результат [печать] 3" xfId="124"/>
    <cellStyle name="Отдельная ячейка-результат [печать] 4" xfId="125"/>
    <cellStyle name="Отдельная ячейка-результат 2" xfId="126"/>
    <cellStyle name="Отдельная ячейка-результат 3" xfId="127"/>
    <cellStyle name="Отдельная ячейка-результат 4" xfId="128"/>
    <cellStyle name="Плохой" xfId="129"/>
    <cellStyle name="Пояснение" xfId="130"/>
    <cellStyle name="Примечание" xfId="131"/>
    <cellStyle name="Percent" xfId="132"/>
    <cellStyle name="Свойства элементов измерения" xfId="133"/>
    <cellStyle name="Свойства элементов измерения [печать]" xfId="134"/>
    <cellStyle name="Свойства элементов измерения [печать] 2" xfId="135"/>
    <cellStyle name="Свойства элементов измерения [печать] 3" xfId="136"/>
    <cellStyle name="Свойства элементов измерения [печать] 4" xfId="137"/>
    <cellStyle name="Связанная ячейка" xfId="138"/>
    <cellStyle name="Текст предупреждения" xfId="139"/>
    <cellStyle name="Comma" xfId="140"/>
    <cellStyle name="Comma [0]" xfId="141"/>
    <cellStyle name="Хороший" xfId="142"/>
    <cellStyle name="Элементы осей" xfId="143"/>
    <cellStyle name="Элементы осей [печать]" xfId="144"/>
    <cellStyle name="Элементы осей [печать] 2" xfId="145"/>
    <cellStyle name="Элементы осей [печать] 3" xfId="146"/>
    <cellStyle name="Элементы осей [печать] 4" xfId="147"/>
    <cellStyle name="Элементы осей 2" xfId="148"/>
    <cellStyle name="Элементы осей 3" xfId="149"/>
    <cellStyle name="Элементы осей 4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view="pageBreakPreview" zoomScaleSheetLayoutView="100" zoomScalePageLayoutView="0" workbookViewId="0" topLeftCell="B1">
      <pane xSplit="1" topLeftCell="C1" activePane="topRight" state="frozen"/>
      <selection pane="topLeft" activeCell="B1" sqref="B1"/>
      <selection pane="topRight" activeCell="B3" sqref="B3"/>
    </sheetView>
  </sheetViews>
  <sheetFormatPr defaultColWidth="9.00390625" defaultRowHeight="12.75"/>
  <cols>
    <col min="1" max="1" width="23.125" style="3" hidden="1" customWidth="1"/>
    <col min="2" max="2" width="63.75390625" style="3" customWidth="1"/>
    <col min="3" max="3" width="13.375" style="53" customWidth="1"/>
    <col min="4" max="4" width="15.75390625" style="3" customWidth="1"/>
    <col min="5" max="5" width="16.125" style="3" customWidth="1"/>
    <col min="6" max="6" width="8.875" style="3" hidden="1" customWidth="1"/>
    <col min="7" max="7" width="8.625" style="3" hidden="1" customWidth="1"/>
    <col min="8" max="8" width="15.875" style="50" customWidth="1"/>
    <col min="9" max="9" width="14.125" style="3" customWidth="1"/>
    <col min="10" max="10" width="8.625" style="3" hidden="1" customWidth="1"/>
    <col min="11" max="11" width="13.875" style="3" customWidth="1"/>
    <col min="12" max="16384" width="9.125" style="3" customWidth="1"/>
  </cols>
  <sheetData>
    <row r="1" spans="1:11" ht="64.5" customHeight="1">
      <c r="A1" s="104" t="s">
        <v>171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21" customHeight="1">
      <c r="A2" s="102"/>
      <c r="B2" s="102"/>
      <c r="C2" s="102"/>
      <c r="D2" s="102"/>
      <c r="E2" s="102"/>
      <c r="F2" s="102"/>
      <c r="G2" s="102"/>
      <c r="H2" s="105" t="s">
        <v>94</v>
      </c>
      <c r="I2" s="105"/>
      <c r="J2" s="105"/>
      <c r="K2" s="105"/>
    </row>
    <row r="3" spans="1:11" ht="79.5" customHeight="1">
      <c r="A3" s="6" t="s">
        <v>0</v>
      </c>
      <c r="B3" s="6" t="s">
        <v>1</v>
      </c>
      <c r="C3" s="66" t="s">
        <v>91</v>
      </c>
      <c r="D3" s="66" t="s">
        <v>172</v>
      </c>
      <c r="E3" s="66" t="s">
        <v>92</v>
      </c>
      <c r="F3" s="66" t="s">
        <v>68</v>
      </c>
      <c r="G3" s="66" t="s">
        <v>69</v>
      </c>
      <c r="H3" s="66" t="s">
        <v>173</v>
      </c>
      <c r="I3" s="6" t="s">
        <v>54</v>
      </c>
      <c r="J3" s="6" t="s">
        <v>66</v>
      </c>
      <c r="K3" s="6" t="s">
        <v>93</v>
      </c>
    </row>
    <row r="4" spans="1:11" ht="24" customHeight="1">
      <c r="A4" s="7" t="s">
        <v>2</v>
      </c>
      <c r="B4" s="7" t="s">
        <v>3</v>
      </c>
      <c r="C4" s="48">
        <f>SUM(C5+C8+C13+C16+C18+C23+C28+C32+C33+C17+C25+C7)</f>
        <v>249522.34999999998</v>
      </c>
      <c r="D4" s="48">
        <f>SUM(D5+D8+D13+D16+D18+D23+D28+D32+D33+D17+D25+D7)</f>
        <v>176605.40000000002</v>
      </c>
      <c r="E4" s="8">
        <f>SUM(E5+E8+E13+E16+E18+E23+E28+E32+E33+E17+E25+E7)</f>
        <v>217054</v>
      </c>
      <c r="F4" s="8">
        <f>SUM(F5+F8+F13+F16+F18+F23+F28+F32+F34+F17+F25+F7)</f>
        <v>166.1</v>
      </c>
      <c r="G4" s="8">
        <f>SUM(G5+G8+G13+G16+G18+G23+G28+G32+G34+G17+G25+G7)</f>
        <v>6496.8</v>
      </c>
      <c r="H4" s="48">
        <f>SUM(H5+H8+H13+H16+H18+H23+H28+H32+H33+H17+H25+H7)</f>
        <v>176477.3</v>
      </c>
      <c r="I4" s="2">
        <f aca="true" t="shared" si="0" ref="I4:I14">SUM(H4/E4*100)</f>
        <v>81.30571194265022</v>
      </c>
      <c r="J4" s="63">
        <f>SUM(H4/$H$46*100)</f>
        <v>23.032209944729026</v>
      </c>
      <c r="K4" s="12">
        <f>SUM(H4/D4*100)</f>
        <v>99.92746541158989</v>
      </c>
    </row>
    <row r="5" spans="1:11" ht="24" customHeight="1">
      <c r="A5" s="7" t="s">
        <v>4</v>
      </c>
      <c r="B5" s="7" t="s">
        <v>5</v>
      </c>
      <c r="C5" s="8">
        <f aca="true" t="shared" si="1" ref="C5:H5">SUM(C6:C6)</f>
        <v>168238.1</v>
      </c>
      <c r="D5" s="8">
        <f t="shared" si="1"/>
        <v>113452.5</v>
      </c>
      <c r="E5" s="8">
        <f t="shared" si="1"/>
        <v>154317.5</v>
      </c>
      <c r="F5" s="8">
        <f t="shared" si="1"/>
        <v>0</v>
      </c>
      <c r="G5" s="8">
        <f t="shared" si="1"/>
        <v>6496.8</v>
      </c>
      <c r="H5" s="8">
        <f t="shared" si="1"/>
        <v>120938.3</v>
      </c>
      <c r="I5" s="2">
        <f t="shared" si="0"/>
        <v>78.36978955724399</v>
      </c>
      <c r="J5" s="62"/>
      <c r="K5" s="12">
        <f aca="true" t="shared" si="2" ref="K5:K32">SUM(H5/D5*100)</f>
        <v>106.5981798550054</v>
      </c>
    </row>
    <row r="6" spans="1:11" ht="21" customHeight="1">
      <c r="A6" s="13" t="s">
        <v>6</v>
      </c>
      <c r="B6" s="13" t="s">
        <v>7</v>
      </c>
      <c r="C6" s="49">
        <v>168238.1</v>
      </c>
      <c r="D6" s="49">
        <v>113452.5</v>
      </c>
      <c r="E6" s="56">
        <v>154317.5</v>
      </c>
      <c r="F6" s="57"/>
      <c r="G6" s="57">
        <v>6496.8</v>
      </c>
      <c r="H6" s="49">
        <v>120938.3</v>
      </c>
      <c r="I6" s="2">
        <f t="shared" si="0"/>
        <v>78.36978955724399</v>
      </c>
      <c r="J6" s="62"/>
      <c r="K6" s="12">
        <f t="shared" si="2"/>
        <v>106.5981798550054</v>
      </c>
    </row>
    <row r="7" spans="1:11" ht="21" customHeight="1">
      <c r="A7" s="13"/>
      <c r="B7" s="7" t="s">
        <v>77</v>
      </c>
      <c r="C7" s="48">
        <v>16955.32</v>
      </c>
      <c r="D7" s="48">
        <v>12639.6</v>
      </c>
      <c r="E7" s="56">
        <v>15500</v>
      </c>
      <c r="F7" s="57"/>
      <c r="G7" s="57"/>
      <c r="H7" s="48">
        <v>13355.4</v>
      </c>
      <c r="I7" s="2">
        <f t="shared" si="0"/>
        <v>86.16387096774193</v>
      </c>
      <c r="J7" s="62"/>
      <c r="K7" s="12">
        <f t="shared" si="2"/>
        <v>105.66315389727524</v>
      </c>
    </row>
    <row r="8" spans="1:11" ht="27" customHeight="1">
      <c r="A8" s="7" t="s">
        <v>8</v>
      </c>
      <c r="B8" s="7" t="s">
        <v>9</v>
      </c>
      <c r="C8" s="48">
        <f>SUM(C9:C12)</f>
        <v>44218.83</v>
      </c>
      <c r="D8" s="48">
        <f>SUM(D9:D12)</f>
        <v>34745.8</v>
      </c>
      <c r="E8" s="48">
        <f>SUM(E9:E12)</f>
        <v>36577</v>
      </c>
      <c r="F8" s="58"/>
      <c r="G8" s="58"/>
      <c r="H8" s="48">
        <f>SUM(H9:H12)</f>
        <v>29261.2</v>
      </c>
      <c r="I8" s="2">
        <f t="shared" si="0"/>
        <v>79.9989064166006</v>
      </c>
      <c r="J8" s="62"/>
      <c r="K8" s="12">
        <f t="shared" si="2"/>
        <v>84.21507059846081</v>
      </c>
    </row>
    <row r="9" spans="1:11" ht="30" customHeight="1">
      <c r="A9" s="15"/>
      <c r="B9" s="16" t="s">
        <v>67</v>
      </c>
      <c r="C9" s="49">
        <v>40125.1</v>
      </c>
      <c r="D9" s="49">
        <v>31709.1</v>
      </c>
      <c r="E9" s="49">
        <v>33600</v>
      </c>
      <c r="F9" s="59"/>
      <c r="G9" s="59"/>
      <c r="H9" s="49">
        <v>27641.5</v>
      </c>
      <c r="I9" s="2">
        <f t="shared" si="0"/>
        <v>82.26636904761905</v>
      </c>
      <c r="J9" s="62"/>
      <c r="K9" s="12">
        <f t="shared" si="2"/>
        <v>87.17213670523604</v>
      </c>
    </row>
    <row r="10" spans="1:11" ht="21" customHeight="1">
      <c r="A10" s="18" t="s">
        <v>60</v>
      </c>
      <c r="B10" s="46" t="s">
        <v>55</v>
      </c>
      <c r="C10" s="49">
        <v>2739.87</v>
      </c>
      <c r="D10" s="49">
        <v>1696.4</v>
      </c>
      <c r="E10" s="49">
        <v>2382</v>
      </c>
      <c r="F10" s="59"/>
      <c r="G10" s="59"/>
      <c r="H10" s="49">
        <v>860</v>
      </c>
      <c r="I10" s="2">
        <f t="shared" si="0"/>
        <v>36.10411418975651</v>
      </c>
      <c r="J10" s="62"/>
      <c r="K10" s="12">
        <f t="shared" si="2"/>
        <v>50.69559066257958</v>
      </c>
    </row>
    <row r="11" spans="1:11" ht="30" customHeight="1">
      <c r="A11" s="13" t="s">
        <v>57</v>
      </c>
      <c r="B11" s="13" t="s">
        <v>10</v>
      </c>
      <c r="C11" s="49">
        <v>15.9</v>
      </c>
      <c r="D11" s="49">
        <v>4.3</v>
      </c>
      <c r="E11" s="49"/>
      <c r="F11" s="59"/>
      <c r="G11" s="59"/>
      <c r="H11" s="49">
        <v>-50.8</v>
      </c>
      <c r="I11" s="2"/>
      <c r="J11" s="62"/>
      <c r="K11" s="12">
        <f t="shared" si="2"/>
        <v>-1181.3953488372092</v>
      </c>
    </row>
    <row r="12" spans="1:11" ht="21.75" customHeight="1">
      <c r="A12" s="13" t="s">
        <v>11</v>
      </c>
      <c r="B12" s="13" t="s">
        <v>12</v>
      </c>
      <c r="C12" s="49">
        <v>1337.96</v>
      </c>
      <c r="D12" s="49">
        <v>1336</v>
      </c>
      <c r="E12" s="49">
        <v>595</v>
      </c>
      <c r="F12" s="59"/>
      <c r="G12" s="59"/>
      <c r="H12" s="49">
        <v>810.5</v>
      </c>
      <c r="I12" s="2">
        <f t="shared" si="0"/>
        <v>136.21848739495798</v>
      </c>
      <c r="J12" s="62"/>
      <c r="K12" s="12">
        <f t="shared" si="2"/>
        <v>60.66616766467065</v>
      </c>
    </row>
    <row r="13" spans="1:11" ht="23.25" customHeight="1" hidden="1">
      <c r="A13" s="7" t="s">
        <v>13</v>
      </c>
      <c r="B13" s="7" t="s">
        <v>14</v>
      </c>
      <c r="C13" s="48">
        <f>SUM(C14:C15)</f>
        <v>0</v>
      </c>
      <c r="D13" s="48">
        <f>SUM(D14:D15)</f>
        <v>0</v>
      </c>
      <c r="E13" s="48">
        <f>SUM(E14:E15)</f>
        <v>0</v>
      </c>
      <c r="F13" s="58"/>
      <c r="G13" s="58"/>
      <c r="H13" s="48">
        <f>SUM(H14:H15)</f>
        <v>0</v>
      </c>
      <c r="I13" s="2" t="e">
        <f t="shared" si="0"/>
        <v>#DIV/0!</v>
      </c>
      <c r="J13" s="62"/>
      <c r="K13" s="12" t="e">
        <f t="shared" si="2"/>
        <v>#DIV/0!</v>
      </c>
    </row>
    <row r="14" spans="1:11" ht="36.75" customHeight="1" hidden="1">
      <c r="A14" s="13" t="s">
        <v>15</v>
      </c>
      <c r="B14" s="13" t="s">
        <v>16</v>
      </c>
      <c r="C14" s="49"/>
      <c r="D14" s="49"/>
      <c r="E14" s="56"/>
      <c r="F14" s="60"/>
      <c r="G14" s="60"/>
      <c r="H14" s="49"/>
      <c r="I14" s="2" t="e">
        <f t="shared" si="0"/>
        <v>#DIV/0!</v>
      </c>
      <c r="J14" s="62"/>
      <c r="K14" s="12" t="e">
        <f t="shared" si="2"/>
        <v>#DIV/0!</v>
      </c>
    </row>
    <row r="15" spans="1:11" ht="16.5" customHeight="1" hidden="1">
      <c r="A15" s="13" t="s">
        <v>17</v>
      </c>
      <c r="B15" s="13" t="s">
        <v>84</v>
      </c>
      <c r="C15" s="49"/>
      <c r="D15" s="49"/>
      <c r="E15" s="56"/>
      <c r="F15" s="57"/>
      <c r="G15" s="57"/>
      <c r="H15" s="49"/>
      <c r="I15" s="2"/>
      <c r="J15" s="62"/>
      <c r="K15" s="12" t="e">
        <f t="shared" si="2"/>
        <v>#DIV/0!</v>
      </c>
    </row>
    <row r="16" spans="1:11" ht="27" customHeight="1">
      <c r="A16" s="7" t="s">
        <v>19</v>
      </c>
      <c r="B16" s="7" t="s">
        <v>20</v>
      </c>
      <c r="C16" s="48">
        <v>1754.13</v>
      </c>
      <c r="D16" s="48">
        <v>1319.1</v>
      </c>
      <c r="E16" s="48">
        <v>1600</v>
      </c>
      <c r="F16" s="58"/>
      <c r="G16" s="58"/>
      <c r="H16" s="48">
        <v>1338.5</v>
      </c>
      <c r="I16" s="2">
        <f>SUM(H16/E16*100)</f>
        <v>83.65625</v>
      </c>
      <c r="J16" s="62"/>
      <c r="K16" s="12">
        <f t="shared" si="2"/>
        <v>101.47069971950573</v>
      </c>
    </row>
    <row r="17" spans="1:11" ht="24" customHeight="1" hidden="1">
      <c r="A17" s="7" t="s">
        <v>59</v>
      </c>
      <c r="B17" s="23" t="s">
        <v>58</v>
      </c>
      <c r="C17" s="48"/>
      <c r="D17" s="48"/>
      <c r="E17" s="48"/>
      <c r="F17" s="58"/>
      <c r="G17" s="58"/>
      <c r="H17" s="48"/>
      <c r="I17" s="2"/>
      <c r="J17" s="62"/>
      <c r="K17" s="12" t="e">
        <f t="shared" si="2"/>
        <v>#DIV/0!</v>
      </c>
    </row>
    <row r="18" spans="1:11" ht="48.75" customHeight="1">
      <c r="A18" s="7" t="s">
        <v>21</v>
      </c>
      <c r="B18" s="7" t="s">
        <v>22</v>
      </c>
      <c r="C18" s="48">
        <f aca="true" t="shared" si="3" ref="C18:H18">SUM(C19:C22)</f>
        <v>3170.77</v>
      </c>
      <c r="D18" s="48">
        <f t="shared" si="3"/>
        <v>2492.6</v>
      </c>
      <c r="E18" s="48">
        <f t="shared" si="3"/>
        <v>2862</v>
      </c>
      <c r="F18" s="48">
        <f t="shared" si="3"/>
        <v>0</v>
      </c>
      <c r="G18" s="48">
        <f t="shared" si="3"/>
        <v>0</v>
      </c>
      <c r="H18" s="48">
        <f t="shared" si="3"/>
        <v>2878.8</v>
      </c>
      <c r="I18" s="2">
        <f>SUM(H18/E18*100)</f>
        <v>100.58700209643607</v>
      </c>
      <c r="J18" s="62"/>
      <c r="K18" s="12">
        <f t="shared" si="2"/>
        <v>115.49386183101984</v>
      </c>
    </row>
    <row r="19" spans="1:11" ht="27" customHeight="1">
      <c r="A19" s="13" t="s">
        <v>23</v>
      </c>
      <c r="B19" s="13" t="s">
        <v>24</v>
      </c>
      <c r="C19" s="49">
        <v>3.2</v>
      </c>
      <c r="D19" s="49">
        <v>3.2</v>
      </c>
      <c r="E19" s="49"/>
      <c r="F19" s="59"/>
      <c r="G19" s="59"/>
      <c r="H19" s="49">
        <v>0.1</v>
      </c>
      <c r="I19" s="2"/>
      <c r="J19" s="62"/>
      <c r="K19" s="12">
        <f t="shared" si="2"/>
        <v>3.125</v>
      </c>
    </row>
    <row r="20" spans="1:11" ht="45" customHeight="1">
      <c r="A20" s="13" t="s">
        <v>25</v>
      </c>
      <c r="B20" s="13" t="s">
        <v>26</v>
      </c>
      <c r="C20" s="49">
        <v>1782.27</v>
      </c>
      <c r="D20" s="49">
        <v>1527.1</v>
      </c>
      <c r="E20" s="49">
        <v>1800</v>
      </c>
      <c r="F20" s="59"/>
      <c r="G20" s="59"/>
      <c r="H20" s="49">
        <v>1619</v>
      </c>
      <c r="I20" s="2">
        <f aca="true" t="shared" si="4" ref="I20:I25">SUM(H20/E20*100)</f>
        <v>89.94444444444444</v>
      </c>
      <c r="J20" s="62"/>
      <c r="K20" s="12">
        <f t="shared" si="2"/>
        <v>106.0179425054024</v>
      </c>
    </row>
    <row r="21" spans="1:11" ht="45" customHeight="1">
      <c r="A21" s="13"/>
      <c r="B21" s="13" t="s">
        <v>88</v>
      </c>
      <c r="C21" s="49">
        <v>1385.3</v>
      </c>
      <c r="D21" s="49">
        <v>962.3</v>
      </c>
      <c r="E21" s="49">
        <v>1062</v>
      </c>
      <c r="F21" s="59"/>
      <c r="G21" s="59"/>
      <c r="H21" s="49">
        <v>1255.7</v>
      </c>
      <c r="I21" s="2">
        <f t="shared" si="4"/>
        <v>118.23917137476461</v>
      </c>
      <c r="J21" s="62"/>
      <c r="K21" s="12">
        <f t="shared" si="2"/>
        <v>130.48945235373586</v>
      </c>
    </row>
    <row r="22" spans="1:11" ht="27" customHeight="1">
      <c r="A22" s="13" t="s">
        <v>27</v>
      </c>
      <c r="B22" s="13" t="s">
        <v>72</v>
      </c>
      <c r="C22" s="49">
        <v>0</v>
      </c>
      <c r="D22" s="49">
        <v>0</v>
      </c>
      <c r="E22" s="49">
        <v>0</v>
      </c>
      <c r="F22" s="59"/>
      <c r="G22" s="59"/>
      <c r="H22" s="49">
        <v>4</v>
      </c>
      <c r="I22" s="2"/>
      <c r="J22" s="62"/>
      <c r="K22" s="12"/>
    </row>
    <row r="23" spans="1:11" ht="29.25" customHeight="1">
      <c r="A23" s="7" t="s">
        <v>30</v>
      </c>
      <c r="B23" s="7" t="s">
        <v>31</v>
      </c>
      <c r="C23" s="48">
        <v>166.22</v>
      </c>
      <c r="D23" s="48">
        <v>166.2</v>
      </c>
      <c r="E23" s="48">
        <v>206</v>
      </c>
      <c r="F23" s="58"/>
      <c r="G23" s="58"/>
      <c r="H23" s="48">
        <v>102.2</v>
      </c>
      <c r="I23" s="2">
        <f t="shared" si="4"/>
        <v>49.61165048543689</v>
      </c>
      <c r="J23" s="62"/>
      <c r="K23" s="12">
        <f t="shared" si="2"/>
        <v>61.4921780986763</v>
      </c>
    </row>
    <row r="24" spans="1:11" s="43" customFormat="1" ht="22.5" customHeight="1" hidden="1">
      <c r="A24" s="38" t="s">
        <v>32</v>
      </c>
      <c r="B24" s="38" t="s">
        <v>33</v>
      </c>
      <c r="C24" s="49">
        <v>455.1</v>
      </c>
      <c r="D24" s="49">
        <v>455.1</v>
      </c>
      <c r="E24" s="49">
        <v>440</v>
      </c>
      <c r="F24" s="59"/>
      <c r="G24" s="59"/>
      <c r="H24" s="49">
        <v>455.1</v>
      </c>
      <c r="I24" s="2">
        <f t="shared" si="4"/>
        <v>103.43181818181819</v>
      </c>
      <c r="J24" s="62"/>
      <c r="K24" s="12">
        <f t="shared" si="2"/>
        <v>100</v>
      </c>
    </row>
    <row r="25" spans="1:11" ht="36.75" customHeight="1">
      <c r="A25" s="7" t="s">
        <v>61</v>
      </c>
      <c r="B25" s="26" t="s">
        <v>62</v>
      </c>
      <c r="C25" s="48">
        <v>2938.18</v>
      </c>
      <c r="D25" s="48">
        <v>2025.2</v>
      </c>
      <c r="E25" s="48">
        <v>2000</v>
      </c>
      <c r="F25" s="48">
        <f>SUM(F26+F27)</f>
        <v>0</v>
      </c>
      <c r="G25" s="48">
        <f>SUM(G26+G27)</f>
        <v>0</v>
      </c>
      <c r="H25" s="48">
        <v>1851.1</v>
      </c>
      <c r="I25" s="2">
        <f t="shared" si="4"/>
        <v>92.55499999999999</v>
      </c>
      <c r="J25" s="62"/>
      <c r="K25" s="12">
        <f t="shared" si="2"/>
        <v>91.40331819079597</v>
      </c>
    </row>
    <row r="26" spans="1:11" ht="48.75" customHeight="1" hidden="1">
      <c r="A26" s="13"/>
      <c r="B26" s="19" t="s">
        <v>56</v>
      </c>
      <c r="C26" s="49"/>
      <c r="D26" s="49"/>
      <c r="E26" s="49">
        <v>8</v>
      </c>
      <c r="F26" s="59"/>
      <c r="G26" s="59"/>
      <c r="H26" s="49"/>
      <c r="I26" s="2"/>
      <c r="J26" s="62"/>
      <c r="K26" s="12" t="e">
        <f t="shared" si="2"/>
        <v>#DIV/0!</v>
      </c>
    </row>
    <row r="27" spans="1:11" ht="27.75" customHeight="1" hidden="1">
      <c r="A27" s="13"/>
      <c r="B27" s="19" t="s">
        <v>75</v>
      </c>
      <c r="C27" s="49">
        <v>73</v>
      </c>
      <c r="D27" s="49">
        <v>73</v>
      </c>
      <c r="E27" s="49">
        <v>56</v>
      </c>
      <c r="F27" s="59"/>
      <c r="G27" s="59"/>
      <c r="H27" s="49">
        <v>73</v>
      </c>
      <c r="I27" s="2"/>
      <c r="J27" s="62"/>
      <c r="K27" s="12">
        <f t="shared" si="2"/>
        <v>100</v>
      </c>
    </row>
    <row r="28" spans="1:11" ht="33" customHeight="1">
      <c r="A28" s="26" t="s">
        <v>34</v>
      </c>
      <c r="B28" s="26" t="s">
        <v>35</v>
      </c>
      <c r="C28" s="48">
        <f aca="true" t="shared" si="5" ref="C28:H28">SUM(C29:C31)</f>
        <v>7177.9</v>
      </c>
      <c r="D28" s="48">
        <f t="shared" si="5"/>
        <v>6302.3</v>
      </c>
      <c r="E28" s="48">
        <f t="shared" si="5"/>
        <v>1873.5</v>
      </c>
      <c r="F28" s="48">
        <f t="shared" si="5"/>
        <v>0</v>
      </c>
      <c r="G28" s="48">
        <f t="shared" si="5"/>
        <v>0</v>
      </c>
      <c r="H28" s="48">
        <f t="shared" si="5"/>
        <v>3727.8999999999996</v>
      </c>
      <c r="I28" s="2">
        <f>SUM(H28/E28*100)</f>
        <v>198.98051774753134</v>
      </c>
      <c r="J28" s="62"/>
      <c r="K28" s="12">
        <f t="shared" si="2"/>
        <v>59.15142090982657</v>
      </c>
    </row>
    <row r="29" spans="1:11" ht="22.5" customHeight="1" hidden="1">
      <c r="A29" s="26"/>
      <c r="B29" s="27" t="s">
        <v>73</v>
      </c>
      <c r="C29" s="49"/>
      <c r="D29" s="49"/>
      <c r="E29" s="49"/>
      <c r="F29" s="59"/>
      <c r="G29" s="59"/>
      <c r="H29" s="49"/>
      <c r="I29" s="2"/>
      <c r="J29" s="62"/>
      <c r="K29" s="12" t="e">
        <f t="shared" si="2"/>
        <v>#DIV/0!</v>
      </c>
    </row>
    <row r="30" spans="1:11" ht="39" customHeight="1">
      <c r="A30" s="27" t="s">
        <v>36</v>
      </c>
      <c r="B30" s="27" t="s">
        <v>74</v>
      </c>
      <c r="C30" s="49">
        <v>5229.8</v>
      </c>
      <c r="D30" s="49">
        <v>4782.1</v>
      </c>
      <c r="E30" s="49">
        <v>850</v>
      </c>
      <c r="F30" s="59"/>
      <c r="G30" s="59"/>
      <c r="H30" s="49">
        <v>2400.7</v>
      </c>
      <c r="I30" s="2">
        <f aca="true" t="shared" si="6" ref="I30:I43">SUM(H30/E30*100)</f>
        <v>282.435294117647</v>
      </c>
      <c r="J30" s="62"/>
      <c r="K30" s="12">
        <f t="shared" si="2"/>
        <v>50.20179419083666</v>
      </c>
    </row>
    <row r="31" spans="1:11" ht="48.75" customHeight="1">
      <c r="A31" s="27" t="s">
        <v>37</v>
      </c>
      <c r="B31" s="27" t="s">
        <v>38</v>
      </c>
      <c r="C31" s="49">
        <v>1948.1</v>
      </c>
      <c r="D31" s="49">
        <v>1520.2</v>
      </c>
      <c r="E31" s="49">
        <v>1023.5</v>
      </c>
      <c r="F31" s="59"/>
      <c r="G31" s="59"/>
      <c r="H31" s="49">
        <v>1327.2</v>
      </c>
      <c r="I31" s="2">
        <f t="shared" si="6"/>
        <v>129.67269174401562</v>
      </c>
      <c r="J31" s="62"/>
      <c r="K31" s="12">
        <f t="shared" si="2"/>
        <v>87.30430206551769</v>
      </c>
    </row>
    <row r="32" spans="1:11" ht="25.5" customHeight="1">
      <c r="A32" s="7" t="s">
        <v>39</v>
      </c>
      <c r="B32" s="7" t="s">
        <v>40</v>
      </c>
      <c r="C32" s="48">
        <v>4902.9</v>
      </c>
      <c r="D32" s="48">
        <v>3462.1</v>
      </c>
      <c r="E32" s="48">
        <v>2000</v>
      </c>
      <c r="F32" s="58">
        <v>166.1</v>
      </c>
      <c r="G32" s="58"/>
      <c r="H32" s="48">
        <v>2890.9</v>
      </c>
      <c r="I32" s="2">
        <f t="shared" si="6"/>
        <v>144.54500000000002</v>
      </c>
      <c r="J32" s="62"/>
      <c r="K32" s="12">
        <f t="shared" si="2"/>
        <v>83.50134311545017</v>
      </c>
    </row>
    <row r="33" spans="1:11" ht="20.25" customHeight="1">
      <c r="A33" s="28"/>
      <c r="B33" s="7" t="s">
        <v>70</v>
      </c>
      <c r="C33" s="48">
        <v>0</v>
      </c>
      <c r="D33" s="48">
        <v>0</v>
      </c>
      <c r="E33" s="48">
        <v>118</v>
      </c>
      <c r="F33" s="61"/>
      <c r="G33" s="61"/>
      <c r="H33" s="48">
        <v>133</v>
      </c>
      <c r="I33" s="2">
        <f t="shared" si="6"/>
        <v>112.71186440677967</v>
      </c>
      <c r="J33" s="62"/>
      <c r="K33" s="12"/>
    </row>
    <row r="34" spans="1:11" ht="32.25" customHeight="1">
      <c r="A34" s="28" t="s">
        <v>64</v>
      </c>
      <c r="B34" s="30" t="s">
        <v>86</v>
      </c>
      <c r="C34" s="51">
        <f>SUM(C36:C45)</f>
        <v>825540.64</v>
      </c>
      <c r="D34" s="51">
        <f>SUM(D36:D45)</f>
        <v>472877.67999999993</v>
      </c>
      <c r="E34" s="51">
        <f>SUM(E36:E45)</f>
        <v>875197.7000000001</v>
      </c>
      <c r="F34" s="51">
        <f>SUM(F35+F43)</f>
        <v>0</v>
      </c>
      <c r="G34" s="51">
        <f>SUM(G35+G43)</f>
        <v>0</v>
      </c>
      <c r="H34" s="51">
        <f>SUM(H36:H45)</f>
        <v>589742.2700000001</v>
      </c>
      <c r="I34" s="2">
        <f t="shared" si="6"/>
        <v>67.38389166242096</v>
      </c>
      <c r="J34" s="64">
        <f>SUM(H34/H46*100)</f>
        <v>76.96779005527098</v>
      </c>
      <c r="K34" s="12">
        <f>SUM(H34/D34*100)</f>
        <v>124.7134925040235</v>
      </c>
    </row>
    <row r="35" spans="1:11" ht="30" customHeight="1">
      <c r="A35" s="7" t="s">
        <v>41</v>
      </c>
      <c r="B35" s="7" t="s">
        <v>85</v>
      </c>
      <c r="C35" s="48">
        <f aca="true" t="shared" si="7" ref="C35:H35">SUM(C36+C38+C39+C40+C41)</f>
        <v>826086.9299999999</v>
      </c>
      <c r="D35" s="48">
        <f>SUM(D36+D38+D39+D40+D41)</f>
        <v>473419.06</v>
      </c>
      <c r="E35" s="48">
        <f t="shared" si="7"/>
        <v>874492.4</v>
      </c>
      <c r="F35" s="48">
        <f t="shared" si="7"/>
        <v>0</v>
      </c>
      <c r="G35" s="48">
        <f t="shared" si="7"/>
        <v>0</v>
      </c>
      <c r="H35" s="48">
        <f t="shared" si="7"/>
        <v>589054.7700000001</v>
      </c>
      <c r="I35" s="2">
        <f t="shared" si="6"/>
        <v>67.35962142152408</v>
      </c>
      <c r="J35" s="63"/>
      <c r="K35" s="12">
        <f aca="true" t="shared" si="8" ref="K35:K45">SUM(H35/D35*100)</f>
        <v>124.42565578158178</v>
      </c>
    </row>
    <row r="36" spans="1:11" ht="33" customHeight="1">
      <c r="A36" s="7" t="s">
        <v>43</v>
      </c>
      <c r="B36" s="7" t="s">
        <v>44</v>
      </c>
      <c r="C36" s="48">
        <v>223275</v>
      </c>
      <c r="D36" s="48">
        <v>154082.1</v>
      </c>
      <c r="E36" s="48">
        <v>252585.2</v>
      </c>
      <c r="F36" s="48"/>
      <c r="G36" s="48"/>
      <c r="H36" s="48">
        <v>184876.6</v>
      </c>
      <c r="I36" s="2">
        <f t="shared" si="6"/>
        <v>73.19375798740386</v>
      </c>
      <c r="J36" s="57"/>
      <c r="K36" s="12">
        <f t="shared" si="8"/>
        <v>119.98577381798405</v>
      </c>
    </row>
    <row r="37" spans="1:11" ht="31.5" customHeight="1" hidden="1">
      <c r="A37" s="13" t="s">
        <v>45</v>
      </c>
      <c r="B37" s="13" t="s">
        <v>46</v>
      </c>
      <c r="C37" s="48"/>
      <c r="D37" s="48"/>
      <c r="E37" s="49"/>
      <c r="F37" s="49"/>
      <c r="G37" s="49"/>
      <c r="H37" s="48"/>
      <c r="I37" s="2" t="e">
        <f t="shared" si="6"/>
        <v>#DIV/0!</v>
      </c>
      <c r="J37" s="57"/>
      <c r="K37" s="12" t="e">
        <f t="shared" si="8"/>
        <v>#DIV/0!</v>
      </c>
    </row>
    <row r="38" spans="1:11" ht="30.75" customHeight="1">
      <c r="A38" s="7" t="s">
        <v>47</v>
      </c>
      <c r="B38" s="7" t="s">
        <v>48</v>
      </c>
      <c r="C38" s="48">
        <v>213834.5</v>
      </c>
      <c r="D38" s="48">
        <v>66957.9</v>
      </c>
      <c r="E38" s="48">
        <v>240341.1</v>
      </c>
      <c r="F38" s="48"/>
      <c r="G38" s="48"/>
      <c r="H38" s="48">
        <v>143597.1</v>
      </c>
      <c r="I38" s="2">
        <f t="shared" si="6"/>
        <v>59.747209278812484</v>
      </c>
      <c r="J38" s="57"/>
      <c r="K38" s="12">
        <f t="shared" si="8"/>
        <v>214.45878678990832</v>
      </c>
    </row>
    <row r="39" spans="1:11" ht="32.25" customHeight="1">
      <c r="A39" s="7" t="s">
        <v>49</v>
      </c>
      <c r="B39" s="7" t="s">
        <v>50</v>
      </c>
      <c r="C39" s="48">
        <v>382873.2</v>
      </c>
      <c r="D39" s="48">
        <v>248830.6</v>
      </c>
      <c r="E39" s="48">
        <v>377139.5</v>
      </c>
      <c r="F39" s="48"/>
      <c r="G39" s="48"/>
      <c r="H39" s="48">
        <v>257195.6</v>
      </c>
      <c r="I39" s="2">
        <f t="shared" si="6"/>
        <v>68.19641008168065</v>
      </c>
      <c r="J39" s="57"/>
      <c r="K39" s="12">
        <f t="shared" si="8"/>
        <v>103.36172480394292</v>
      </c>
    </row>
    <row r="40" spans="1:11" ht="27" customHeight="1">
      <c r="A40" s="7" t="s">
        <v>51</v>
      </c>
      <c r="B40" s="7" t="s">
        <v>52</v>
      </c>
      <c r="C40" s="48">
        <v>4104.7</v>
      </c>
      <c r="D40" s="48">
        <v>3048.46</v>
      </c>
      <c r="E40" s="48">
        <v>4322.4</v>
      </c>
      <c r="F40" s="48"/>
      <c r="G40" s="48"/>
      <c r="H40" s="48">
        <v>3281.3</v>
      </c>
      <c r="I40" s="2">
        <f t="shared" si="6"/>
        <v>75.91384416065151</v>
      </c>
      <c r="J40" s="57"/>
      <c r="K40" s="12">
        <f t="shared" si="8"/>
        <v>107.63795490181928</v>
      </c>
    </row>
    <row r="41" spans="1:11" ht="33" customHeight="1">
      <c r="A41" s="28"/>
      <c r="B41" s="7" t="s">
        <v>89</v>
      </c>
      <c r="C41" s="48">
        <v>1999.53</v>
      </c>
      <c r="D41" s="48">
        <v>500</v>
      </c>
      <c r="E41" s="8">
        <v>104.2</v>
      </c>
      <c r="F41" s="8"/>
      <c r="G41" s="8"/>
      <c r="H41" s="48">
        <v>104.17</v>
      </c>
      <c r="I41" s="2">
        <f t="shared" si="6"/>
        <v>99.97120921305182</v>
      </c>
      <c r="J41" s="57"/>
      <c r="K41" s="12">
        <f t="shared" si="8"/>
        <v>20.834</v>
      </c>
    </row>
    <row r="42" spans="1:11" ht="57.75" customHeight="1">
      <c r="A42" s="28"/>
      <c r="B42" s="15" t="s">
        <v>174</v>
      </c>
      <c r="C42" s="48">
        <v>58.3</v>
      </c>
      <c r="D42" s="48">
        <v>58.3</v>
      </c>
      <c r="E42" s="8"/>
      <c r="F42" s="8"/>
      <c r="G42" s="8"/>
      <c r="H42" s="48">
        <v>0</v>
      </c>
      <c r="I42" s="2"/>
      <c r="J42" s="57"/>
      <c r="K42" s="12">
        <f t="shared" si="8"/>
        <v>0</v>
      </c>
    </row>
    <row r="43" spans="1:11" ht="33" customHeight="1">
      <c r="A43" s="28"/>
      <c r="B43" s="65" t="s">
        <v>90</v>
      </c>
      <c r="C43" s="48">
        <v>282.39</v>
      </c>
      <c r="D43" s="48">
        <v>287.3</v>
      </c>
      <c r="E43" s="64">
        <v>705.3</v>
      </c>
      <c r="F43" s="8"/>
      <c r="G43" s="8"/>
      <c r="H43" s="48">
        <v>682.5</v>
      </c>
      <c r="I43" s="2">
        <f t="shared" si="6"/>
        <v>96.76733304976605</v>
      </c>
      <c r="J43" s="57"/>
      <c r="K43" s="12">
        <f>SUM(H43/D43*100)</f>
        <v>237.55656108597285</v>
      </c>
    </row>
    <row r="44" spans="1:11" ht="43.5" customHeight="1">
      <c r="A44" s="28" t="s">
        <v>64</v>
      </c>
      <c r="B44" s="30" t="s">
        <v>63</v>
      </c>
      <c r="C44" s="52">
        <v>-1681.9</v>
      </c>
      <c r="D44" s="52">
        <v>-1681.9</v>
      </c>
      <c r="E44" s="45"/>
      <c r="F44" s="45"/>
      <c r="G44" s="45"/>
      <c r="H44" s="52">
        <v>-48.5</v>
      </c>
      <c r="I44" s="2"/>
      <c r="J44" s="62"/>
      <c r="K44" s="12">
        <f t="shared" si="8"/>
        <v>2.8836434984244006</v>
      </c>
    </row>
    <row r="45" spans="1:11" ht="70.5" customHeight="1">
      <c r="A45" s="28"/>
      <c r="B45" s="47" t="s">
        <v>87</v>
      </c>
      <c r="C45" s="52">
        <v>794.92</v>
      </c>
      <c r="D45" s="52">
        <v>794.92</v>
      </c>
      <c r="E45" s="45"/>
      <c r="F45" s="45"/>
      <c r="G45" s="45"/>
      <c r="H45" s="52">
        <v>53.5</v>
      </c>
      <c r="I45" s="2"/>
      <c r="J45" s="62"/>
      <c r="K45" s="12">
        <f t="shared" si="8"/>
        <v>6.730237004981634</v>
      </c>
    </row>
    <row r="46" spans="1:11" ht="38.25" customHeight="1">
      <c r="A46" s="35"/>
      <c r="B46" s="36" t="s">
        <v>53</v>
      </c>
      <c r="C46" s="48">
        <f>SUM(C34+C4)</f>
        <v>1075062.99</v>
      </c>
      <c r="D46" s="48">
        <f>SUM(D34+D4)</f>
        <v>649483.08</v>
      </c>
      <c r="E46" s="8">
        <f>SUM(E34+E4)</f>
        <v>1092251.7000000002</v>
      </c>
      <c r="F46" s="8">
        <f>SUM(F35+F4)</f>
        <v>166.1</v>
      </c>
      <c r="G46" s="8">
        <f>SUM(G35+G4)</f>
        <v>6496.8</v>
      </c>
      <c r="H46" s="48">
        <f>SUM(H34+H4)</f>
        <v>766219.5700000001</v>
      </c>
      <c r="I46" s="2">
        <f>SUM(H46/E46*100)</f>
        <v>70.15045799425168</v>
      </c>
      <c r="J46" s="63"/>
      <c r="K46" s="12">
        <f>SUM(H46/D46*100)</f>
        <v>117.97375383512687</v>
      </c>
    </row>
    <row r="47" ht="15.75">
      <c r="C47" s="54"/>
    </row>
    <row r="48" ht="15.75">
      <c r="C48" s="55"/>
    </row>
    <row r="49" ht="15.75">
      <c r="C49" s="55"/>
    </row>
  </sheetData>
  <sheetProtection/>
  <mergeCells count="2">
    <mergeCell ref="A1:K1"/>
    <mergeCell ref="H2:K2"/>
  </mergeCells>
  <printOptions/>
  <pageMargins left="0.7874015748031497" right="0.1968503937007874" top="0.5118110236220472" bottom="0.2362204724409449" header="0.5118110236220472" footer="0"/>
  <pageSetup fitToHeight="0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C1:K65"/>
  <sheetViews>
    <sheetView view="pageBreakPreview" zoomScale="87" zoomScaleSheetLayoutView="87" zoomScalePageLayoutView="0" workbookViewId="0" topLeftCell="B1">
      <selection activeCell="C73" sqref="C73"/>
    </sheetView>
  </sheetViews>
  <sheetFormatPr defaultColWidth="9.00390625" defaultRowHeight="12.75"/>
  <cols>
    <col min="1" max="1" width="9.125" style="67" customWidth="1"/>
    <col min="2" max="2" width="1.00390625" style="67" customWidth="1"/>
    <col min="3" max="3" width="51.25390625" style="67" customWidth="1"/>
    <col min="4" max="5" width="8.00390625" style="67" customWidth="1"/>
    <col min="6" max="6" width="16.00390625" style="67" customWidth="1"/>
    <col min="7" max="8" width="16.75390625" style="67" customWidth="1"/>
    <col min="9" max="9" width="15.625" style="67" customWidth="1"/>
    <col min="10" max="10" width="14.625" style="67" customWidth="1"/>
    <col min="11" max="16384" width="9.125" style="67" customWidth="1"/>
  </cols>
  <sheetData>
    <row r="1" spans="3:6" ht="4.5" customHeight="1">
      <c r="C1" s="106"/>
      <c r="D1" s="106"/>
      <c r="E1" s="106"/>
      <c r="F1" s="106"/>
    </row>
    <row r="2" spans="3:6" ht="15" hidden="1">
      <c r="C2" s="100"/>
      <c r="D2" s="100"/>
      <c r="E2" s="100"/>
      <c r="F2" s="101" t="s">
        <v>170</v>
      </c>
    </row>
    <row r="3" spans="3:6" ht="15" hidden="1">
      <c r="C3" s="100"/>
      <c r="D3" s="100"/>
      <c r="E3" s="100"/>
      <c r="F3" s="101" t="s">
        <v>169</v>
      </c>
    </row>
    <row r="4" spans="3:6" ht="15" hidden="1">
      <c r="C4" s="100"/>
      <c r="D4" s="100"/>
      <c r="E4" s="100"/>
      <c r="F4" s="101" t="s">
        <v>168</v>
      </c>
    </row>
    <row r="5" spans="3:6" ht="15" hidden="1">
      <c r="C5" s="100"/>
      <c r="D5" s="100"/>
      <c r="E5" s="100"/>
      <c r="F5" s="101" t="s">
        <v>167</v>
      </c>
    </row>
    <row r="6" spans="3:5" ht="16.5" customHeight="1">
      <c r="C6" s="100"/>
      <c r="D6" s="101"/>
      <c r="E6" s="100"/>
    </row>
    <row r="7" spans="3:6" ht="12">
      <c r="C7" s="100"/>
      <c r="D7" s="100"/>
      <c r="E7" s="100"/>
      <c r="F7" s="100"/>
    </row>
    <row r="8" spans="3:9" ht="15.75">
      <c r="C8" s="107" t="s">
        <v>175</v>
      </c>
      <c r="D8" s="107"/>
      <c r="E8" s="107"/>
      <c r="F8" s="107"/>
      <c r="G8" s="107"/>
      <c r="H8" s="107"/>
      <c r="I8" s="107"/>
    </row>
    <row r="9" spans="3:6" ht="15">
      <c r="C9" s="108"/>
      <c r="D9" s="109"/>
      <c r="E9" s="109"/>
      <c r="F9" s="109"/>
    </row>
    <row r="10" spans="3:9" ht="15">
      <c r="C10" s="110" t="s">
        <v>166</v>
      </c>
      <c r="D10" s="111"/>
      <c r="E10" s="111"/>
      <c r="F10" s="112"/>
      <c r="I10" s="99" t="s">
        <v>165</v>
      </c>
    </row>
    <row r="11" spans="3:10" ht="60" customHeight="1">
      <c r="C11" s="97" t="s">
        <v>164</v>
      </c>
      <c r="D11" s="98" t="s">
        <v>163</v>
      </c>
      <c r="E11" s="97" t="s">
        <v>162</v>
      </c>
      <c r="F11" s="97" t="s">
        <v>161</v>
      </c>
      <c r="G11" s="96" t="s">
        <v>176</v>
      </c>
      <c r="H11" s="96" t="s">
        <v>177</v>
      </c>
      <c r="I11" s="95" t="s">
        <v>160</v>
      </c>
      <c r="J11" s="95" t="s">
        <v>159</v>
      </c>
    </row>
    <row r="12" spans="3:10" ht="15">
      <c r="C12" s="93">
        <v>1</v>
      </c>
      <c r="D12" s="94">
        <v>2</v>
      </c>
      <c r="E12" s="94">
        <v>3</v>
      </c>
      <c r="F12" s="93">
        <v>4</v>
      </c>
      <c r="G12" s="92">
        <v>5</v>
      </c>
      <c r="H12" s="92">
        <v>6</v>
      </c>
      <c r="I12" s="92">
        <v>7</v>
      </c>
      <c r="J12" s="91">
        <v>8</v>
      </c>
    </row>
    <row r="13" spans="3:10" ht="15.75">
      <c r="C13" s="83" t="s">
        <v>158</v>
      </c>
      <c r="D13" s="80" t="s">
        <v>98</v>
      </c>
      <c r="E13" s="80" t="s">
        <v>100</v>
      </c>
      <c r="F13" s="71">
        <f>F14+F15+F16+F18+F21+F17+F20+F19</f>
        <v>102530.1</v>
      </c>
      <c r="G13" s="71">
        <f>G14+G15+G16+G18+G21+G17+G20+G19</f>
        <v>60803.90000000001</v>
      </c>
      <c r="H13" s="71">
        <f>H14+H15+H16+H18+H21+H17+H20</f>
        <v>52910.7</v>
      </c>
      <c r="I13" s="71">
        <f>G13/F13*100</f>
        <v>59.303463080597794</v>
      </c>
      <c r="J13" s="70">
        <f>G13/H13*100</f>
        <v>114.9179655532813</v>
      </c>
    </row>
    <row r="14" spans="3:10" ht="51" customHeight="1">
      <c r="C14" s="86" t="s">
        <v>157</v>
      </c>
      <c r="D14" s="77" t="s">
        <v>98</v>
      </c>
      <c r="E14" s="77" t="s">
        <v>96</v>
      </c>
      <c r="F14" s="76">
        <v>1892.1</v>
      </c>
      <c r="G14" s="76">
        <v>1657.5</v>
      </c>
      <c r="H14" s="76">
        <v>2186.9</v>
      </c>
      <c r="I14" s="74">
        <f aca="true" t="shared" si="0" ref="I14:I63">G14/F14*100</f>
        <v>87.60107816711592</v>
      </c>
      <c r="J14" s="73">
        <f aca="true" t="shared" si="1" ref="J14:J63">G14/H14*100</f>
        <v>75.79221729388632</v>
      </c>
    </row>
    <row r="15" spans="3:10" ht="50.25" customHeight="1">
      <c r="C15" s="79" t="s">
        <v>156</v>
      </c>
      <c r="D15" s="77" t="s">
        <v>98</v>
      </c>
      <c r="E15" s="77" t="s">
        <v>113</v>
      </c>
      <c r="F15" s="76">
        <v>1364.2</v>
      </c>
      <c r="G15" s="76">
        <v>1057.2</v>
      </c>
      <c r="H15" s="76">
        <v>1313.4</v>
      </c>
      <c r="I15" s="74">
        <f t="shared" si="0"/>
        <v>77.495968333089</v>
      </c>
      <c r="J15" s="73">
        <f t="shared" si="1"/>
        <v>80.4933759707629</v>
      </c>
    </row>
    <row r="16" spans="3:10" ht="63" customHeight="1">
      <c r="C16" s="79" t="s">
        <v>155</v>
      </c>
      <c r="D16" s="77" t="s">
        <v>98</v>
      </c>
      <c r="E16" s="77" t="s">
        <v>111</v>
      </c>
      <c r="F16" s="76">
        <v>45369.3</v>
      </c>
      <c r="G16" s="76">
        <v>30955.8</v>
      </c>
      <c r="H16" s="76">
        <v>26322.6</v>
      </c>
      <c r="I16" s="74">
        <f t="shared" si="0"/>
        <v>68.23071989208562</v>
      </c>
      <c r="J16" s="73">
        <f t="shared" si="1"/>
        <v>117.60160470470242</v>
      </c>
    </row>
    <row r="17" spans="3:11" ht="18" customHeight="1">
      <c r="C17" s="78" t="s">
        <v>154</v>
      </c>
      <c r="D17" s="77" t="s">
        <v>98</v>
      </c>
      <c r="E17" s="77" t="s">
        <v>103</v>
      </c>
      <c r="F17" s="76">
        <v>0.8</v>
      </c>
      <c r="G17" s="76">
        <v>0.8</v>
      </c>
      <c r="H17" s="76">
        <v>29.1</v>
      </c>
      <c r="I17" s="74">
        <f t="shared" si="0"/>
        <v>100</v>
      </c>
      <c r="J17" s="73">
        <f t="shared" si="1"/>
        <v>2.7491408934707904</v>
      </c>
      <c r="K17" s="90"/>
    </row>
    <row r="18" spans="3:10" ht="48.75" customHeight="1">
      <c r="C18" s="79" t="s">
        <v>153</v>
      </c>
      <c r="D18" s="77" t="s">
        <v>98</v>
      </c>
      <c r="E18" s="77" t="s">
        <v>108</v>
      </c>
      <c r="F18" s="76">
        <v>10472.7</v>
      </c>
      <c r="G18" s="76">
        <v>6608.8</v>
      </c>
      <c r="H18" s="76">
        <v>5761.7</v>
      </c>
      <c r="I18" s="74">
        <f t="shared" si="0"/>
        <v>63.10502544711488</v>
      </c>
      <c r="J18" s="73">
        <f t="shared" si="1"/>
        <v>114.70225801412779</v>
      </c>
    </row>
    <row r="19" spans="3:10" ht="19.5" customHeight="1">
      <c r="C19" s="79" t="s">
        <v>178</v>
      </c>
      <c r="D19" s="103" t="s">
        <v>98</v>
      </c>
      <c r="E19" s="103" t="s">
        <v>120</v>
      </c>
      <c r="F19" s="76">
        <v>3232.8</v>
      </c>
      <c r="G19" s="76">
        <v>3232.8</v>
      </c>
      <c r="H19" s="76">
        <v>0</v>
      </c>
      <c r="I19" s="74">
        <f t="shared" si="0"/>
        <v>100</v>
      </c>
      <c r="J19" s="73" t="s">
        <v>102</v>
      </c>
    </row>
    <row r="20" spans="3:10" ht="19.5" customHeight="1">
      <c r="C20" s="79" t="s">
        <v>152</v>
      </c>
      <c r="D20" s="77" t="s">
        <v>98</v>
      </c>
      <c r="E20" s="77" t="s">
        <v>104</v>
      </c>
      <c r="F20" s="76">
        <v>14776.2</v>
      </c>
      <c r="G20" s="76">
        <v>0</v>
      </c>
      <c r="H20" s="76">
        <v>0</v>
      </c>
      <c r="I20" s="74">
        <f t="shared" si="0"/>
        <v>0</v>
      </c>
      <c r="J20" s="73" t="s">
        <v>102</v>
      </c>
    </row>
    <row r="21" spans="3:10" ht="18.75" customHeight="1">
      <c r="C21" s="78" t="s">
        <v>151</v>
      </c>
      <c r="D21" s="77" t="s">
        <v>98</v>
      </c>
      <c r="E21" s="77">
        <v>13</v>
      </c>
      <c r="F21" s="76">
        <v>25422</v>
      </c>
      <c r="G21" s="76">
        <v>17291</v>
      </c>
      <c r="H21" s="76">
        <v>17297</v>
      </c>
      <c r="I21" s="74">
        <f t="shared" si="0"/>
        <v>68.01589174730547</v>
      </c>
      <c r="J21" s="73">
        <f t="shared" si="1"/>
        <v>99.96531190379835</v>
      </c>
    </row>
    <row r="22" spans="3:10" ht="18.75" customHeight="1">
      <c r="C22" s="83" t="s">
        <v>150</v>
      </c>
      <c r="D22" s="80" t="s">
        <v>96</v>
      </c>
      <c r="E22" s="80" t="s">
        <v>100</v>
      </c>
      <c r="F22" s="89">
        <f>F23</f>
        <v>6.4</v>
      </c>
      <c r="G22" s="89">
        <f>G23</f>
        <v>70.6</v>
      </c>
      <c r="H22" s="89">
        <f>H23</f>
        <v>0</v>
      </c>
      <c r="I22" s="71" t="s">
        <v>179</v>
      </c>
      <c r="J22" s="73" t="s">
        <v>102</v>
      </c>
    </row>
    <row r="23" spans="3:10" ht="18.75" customHeight="1">
      <c r="C23" s="78" t="s">
        <v>149</v>
      </c>
      <c r="D23" s="77" t="s">
        <v>96</v>
      </c>
      <c r="E23" s="77" t="s">
        <v>113</v>
      </c>
      <c r="F23" s="76">
        <v>6.4</v>
      </c>
      <c r="G23" s="76">
        <v>70.6</v>
      </c>
      <c r="H23" s="76">
        <v>0</v>
      </c>
      <c r="I23" s="74" t="s">
        <v>179</v>
      </c>
      <c r="J23" s="73" t="s">
        <v>102</v>
      </c>
    </row>
    <row r="24" spans="3:10" ht="31.5">
      <c r="C24" s="81" t="s">
        <v>148</v>
      </c>
      <c r="D24" s="80" t="s">
        <v>113</v>
      </c>
      <c r="E24" s="80" t="s">
        <v>100</v>
      </c>
      <c r="F24" s="71">
        <f>F25+F27+F26</f>
        <v>1526.4</v>
      </c>
      <c r="G24" s="71">
        <f>G25+G27+G26</f>
        <v>752.8</v>
      </c>
      <c r="H24" s="71">
        <f>H25+H27+H26</f>
        <v>350.40000000000003</v>
      </c>
      <c r="I24" s="71">
        <f t="shared" si="0"/>
        <v>49.31865828092243</v>
      </c>
      <c r="J24" s="70" t="s">
        <v>180</v>
      </c>
    </row>
    <row r="25" spans="3:10" ht="16.5" customHeight="1">
      <c r="C25" s="79" t="s">
        <v>147</v>
      </c>
      <c r="D25" s="77" t="s">
        <v>113</v>
      </c>
      <c r="E25" s="77" t="s">
        <v>118</v>
      </c>
      <c r="F25" s="76">
        <v>132.4</v>
      </c>
      <c r="G25" s="76">
        <v>19.2</v>
      </c>
      <c r="H25" s="76">
        <v>79.9</v>
      </c>
      <c r="I25" s="74">
        <f t="shared" si="0"/>
        <v>14.501510574018125</v>
      </c>
      <c r="J25" s="73">
        <f t="shared" si="1"/>
        <v>24.030037546933663</v>
      </c>
    </row>
    <row r="26" spans="3:10" ht="51" customHeight="1">
      <c r="C26" s="79" t="s">
        <v>146</v>
      </c>
      <c r="D26" s="77" t="s">
        <v>113</v>
      </c>
      <c r="E26" s="77" t="s">
        <v>109</v>
      </c>
      <c r="F26" s="76">
        <v>402.3</v>
      </c>
      <c r="G26" s="76">
        <v>339.6</v>
      </c>
      <c r="H26" s="76">
        <v>39.1</v>
      </c>
      <c r="I26" s="74">
        <f>G26/F26*100</f>
        <v>84.41461595824012</v>
      </c>
      <c r="J26" s="73" t="s">
        <v>181</v>
      </c>
    </row>
    <row r="27" spans="3:10" ht="37.5" customHeight="1">
      <c r="C27" s="79" t="s">
        <v>145</v>
      </c>
      <c r="D27" s="77" t="s">
        <v>113</v>
      </c>
      <c r="E27" s="77">
        <v>14</v>
      </c>
      <c r="F27" s="76">
        <v>991.7</v>
      </c>
      <c r="G27" s="76">
        <v>394</v>
      </c>
      <c r="H27" s="76">
        <v>231.4</v>
      </c>
      <c r="I27" s="74">
        <f>G27/F27*100</f>
        <v>39.729756982958556</v>
      </c>
      <c r="J27" s="73">
        <f t="shared" si="1"/>
        <v>170.2679343128781</v>
      </c>
    </row>
    <row r="28" spans="3:10" ht="15.75">
      <c r="C28" s="83" t="s">
        <v>144</v>
      </c>
      <c r="D28" s="80" t="s">
        <v>111</v>
      </c>
      <c r="E28" s="80" t="s">
        <v>100</v>
      </c>
      <c r="F28" s="71">
        <f>F31+F32+F30+F29</f>
        <v>65392.1</v>
      </c>
      <c r="G28" s="71">
        <f>G31+G32+G30+G29</f>
        <v>24405.6</v>
      </c>
      <c r="H28" s="71">
        <f>H31+H32+H30+H29</f>
        <v>18177.5</v>
      </c>
      <c r="I28" s="71">
        <f t="shared" si="0"/>
        <v>37.321939500337194</v>
      </c>
      <c r="J28" s="70">
        <f t="shared" si="1"/>
        <v>134.2626873882547</v>
      </c>
    </row>
    <row r="29" spans="3:10" ht="15.75">
      <c r="C29" s="79" t="s">
        <v>143</v>
      </c>
      <c r="D29" s="77" t="s">
        <v>111</v>
      </c>
      <c r="E29" s="77" t="s">
        <v>98</v>
      </c>
      <c r="F29" s="74">
        <v>0</v>
      </c>
      <c r="G29" s="74">
        <v>0</v>
      </c>
      <c r="H29" s="74">
        <v>500</v>
      </c>
      <c r="I29" s="74" t="s">
        <v>102</v>
      </c>
      <c r="J29" s="73">
        <f>G29/H29*100</f>
        <v>0</v>
      </c>
    </row>
    <row r="30" spans="3:10" ht="15.75">
      <c r="C30" s="78" t="s">
        <v>142</v>
      </c>
      <c r="D30" s="77" t="s">
        <v>111</v>
      </c>
      <c r="E30" s="77" t="s">
        <v>123</v>
      </c>
      <c r="F30" s="74">
        <v>5337.3</v>
      </c>
      <c r="G30" s="74">
        <v>3569.3</v>
      </c>
      <c r="H30" s="74">
        <v>1794.3</v>
      </c>
      <c r="I30" s="74">
        <f>G30/F30*100</f>
        <v>66.87463698873962</v>
      </c>
      <c r="J30" s="73">
        <f>G30/H30*100</f>
        <v>198.9243716212451</v>
      </c>
    </row>
    <row r="31" spans="3:10" ht="18.75">
      <c r="C31" s="78" t="s">
        <v>141</v>
      </c>
      <c r="D31" s="77" t="s">
        <v>111</v>
      </c>
      <c r="E31" s="77" t="s">
        <v>118</v>
      </c>
      <c r="F31" s="76">
        <v>59006.7</v>
      </c>
      <c r="G31" s="76">
        <v>20251</v>
      </c>
      <c r="H31" s="76">
        <v>15307.7</v>
      </c>
      <c r="I31" s="74">
        <f>G31/F31*100</f>
        <v>34.319831476764506</v>
      </c>
      <c r="J31" s="73">
        <f>G31/H31*100</f>
        <v>132.2928983452772</v>
      </c>
    </row>
    <row r="32" spans="3:10" ht="32.25" customHeight="1">
      <c r="C32" s="78" t="s">
        <v>140</v>
      </c>
      <c r="D32" s="77" t="s">
        <v>111</v>
      </c>
      <c r="E32" s="77">
        <v>12</v>
      </c>
      <c r="F32" s="76">
        <v>1048.1</v>
      </c>
      <c r="G32" s="76">
        <v>585.3</v>
      </c>
      <c r="H32" s="76">
        <v>575.5</v>
      </c>
      <c r="I32" s="74">
        <f>G32/F32*100</f>
        <v>55.84390802404351</v>
      </c>
      <c r="J32" s="73">
        <f>G32/H32*100</f>
        <v>101.7028670721112</v>
      </c>
    </row>
    <row r="33" spans="3:11" ht="17.25" customHeight="1">
      <c r="C33" s="83" t="s">
        <v>139</v>
      </c>
      <c r="D33" s="80" t="s">
        <v>103</v>
      </c>
      <c r="E33" s="80" t="s">
        <v>100</v>
      </c>
      <c r="F33" s="71">
        <f>F34+F35+F36+F37</f>
        <v>12784.4</v>
      </c>
      <c r="G33" s="71">
        <f>G34+G35+G36+G37</f>
        <v>11644.1</v>
      </c>
      <c r="H33" s="71">
        <f>H34+H35+H36+H37</f>
        <v>6595.3</v>
      </c>
      <c r="I33" s="71">
        <f t="shared" si="0"/>
        <v>91.08053565282688</v>
      </c>
      <c r="J33" s="70">
        <f t="shared" si="1"/>
        <v>176.55148363228358</v>
      </c>
      <c r="K33" s="82"/>
    </row>
    <row r="34" spans="3:10" ht="18" customHeight="1">
      <c r="C34" s="78" t="s">
        <v>138</v>
      </c>
      <c r="D34" s="77" t="s">
        <v>103</v>
      </c>
      <c r="E34" s="77" t="s">
        <v>98</v>
      </c>
      <c r="F34" s="76">
        <v>435</v>
      </c>
      <c r="G34" s="76">
        <v>200.8</v>
      </c>
      <c r="H34" s="76">
        <v>138.3</v>
      </c>
      <c r="I34" s="74">
        <f t="shared" si="0"/>
        <v>46.16091954022989</v>
      </c>
      <c r="J34" s="73">
        <f t="shared" si="1"/>
        <v>145.19161243673173</v>
      </c>
    </row>
    <row r="35" spans="3:10" ht="18" customHeight="1">
      <c r="C35" s="78" t="s">
        <v>137</v>
      </c>
      <c r="D35" s="77" t="s">
        <v>103</v>
      </c>
      <c r="E35" s="77" t="s">
        <v>96</v>
      </c>
      <c r="F35" s="76">
        <v>8380.8</v>
      </c>
      <c r="G35" s="76">
        <v>7474.7</v>
      </c>
      <c r="H35" s="76">
        <v>4664.8</v>
      </c>
      <c r="I35" s="74">
        <f>G35/F35*100</f>
        <v>89.18838297059946</v>
      </c>
      <c r="J35" s="73">
        <f>G35/H35*100</f>
        <v>160.23623735208366</v>
      </c>
    </row>
    <row r="36" spans="3:10" ht="17.25" customHeight="1">
      <c r="C36" s="78" t="s">
        <v>136</v>
      </c>
      <c r="D36" s="77" t="s">
        <v>103</v>
      </c>
      <c r="E36" s="77" t="s">
        <v>113</v>
      </c>
      <c r="F36" s="76">
        <v>3968.6</v>
      </c>
      <c r="G36" s="76">
        <v>3968.6</v>
      </c>
      <c r="H36" s="76">
        <v>1792.2</v>
      </c>
      <c r="I36" s="74">
        <f>G36/F36*100</f>
        <v>100</v>
      </c>
      <c r="J36" s="73" t="s">
        <v>117</v>
      </c>
    </row>
    <row r="37" spans="3:10" ht="31.5" customHeight="1">
      <c r="C37" s="78" t="s">
        <v>135</v>
      </c>
      <c r="D37" s="77" t="s">
        <v>103</v>
      </c>
      <c r="E37" s="77" t="s">
        <v>103</v>
      </c>
      <c r="F37" s="76">
        <v>0</v>
      </c>
      <c r="G37" s="76">
        <v>0</v>
      </c>
      <c r="H37" s="76">
        <v>0</v>
      </c>
      <c r="I37" s="74" t="s">
        <v>102</v>
      </c>
      <c r="J37" s="73" t="s">
        <v>102</v>
      </c>
    </row>
    <row r="38" spans="3:10" ht="15.75">
      <c r="C38" s="81" t="s">
        <v>134</v>
      </c>
      <c r="D38" s="80" t="s">
        <v>108</v>
      </c>
      <c r="E38" s="80" t="s">
        <v>100</v>
      </c>
      <c r="F38" s="71">
        <f>F39</f>
        <v>818.7</v>
      </c>
      <c r="G38" s="71">
        <f>G39</f>
        <v>268.4</v>
      </c>
      <c r="H38" s="88">
        <f>H39</f>
        <v>365.5</v>
      </c>
      <c r="I38" s="71">
        <f t="shared" si="0"/>
        <v>32.78368144619518</v>
      </c>
      <c r="J38" s="70">
        <f t="shared" si="1"/>
        <v>73.43365253077975</v>
      </c>
    </row>
    <row r="39" spans="3:10" ht="16.5" customHeight="1">
      <c r="C39" s="79" t="s">
        <v>133</v>
      </c>
      <c r="D39" s="77" t="s">
        <v>108</v>
      </c>
      <c r="E39" s="77" t="s">
        <v>103</v>
      </c>
      <c r="F39" s="76">
        <v>818.7</v>
      </c>
      <c r="G39" s="76">
        <v>268.4</v>
      </c>
      <c r="H39" s="76">
        <v>365.5</v>
      </c>
      <c r="I39" s="74">
        <f t="shared" si="0"/>
        <v>32.78368144619518</v>
      </c>
      <c r="J39" s="73">
        <f t="shared" si="1"/>
        <v>73.43365253077975</v>
      </c>
    </row>
    <row r="40" spans="3:10" ht="16.5" customHeight="1">
      <c r="C40" s="83" t="s">
        <v>132</v>
      </c>
      <c r="D40" s="80" t="s">
        <v>120</v>
      </c>
      <c r="E40" s="80" t="s">
        <v>100</v>
      </c>
      <c r="F40" s="71">
        <f>F41+F42+F43+F44+F45</f>
        <v>764121.7</v>
      </c>
      <c r="G40" s="71">
        <f>G41+G42+G43+G44+G45</f>
        <v>478038.70000000007</v>
      </c>
      <c r="H40" s="87">
        <f>SUM(H41:H45)</f>
        <v>383803.7</v>
      </c>
      <c r="I40" s="71">
        <f t="shared" si="0"/>
        <v>62.5605450021901</v>
      </c>
      <c r="J40" s="70">
        <f t="shared" si="1"/>
        <v>124.55291598283186</v>
      </c>
    </row>
    <row r="41" spans="3:10" ht="18.75" customHeight="1">
      <c r="C41" s="78" t="s">
        <v>131</v>
      </c>
      <c r="D41" s="77" t="s">
        <v>120</v>
      </c>
      <c r="E41" s="77" t="s">
        <v>98</v>
      </c>
      <c r="F41" s="76">
        <v>157431</v>
      </c>
      <c r="G41" s="76">
        <v>94858.4</v>
      </c>
      <c r="H41" s="76">
        <v>105909.5</v>
      </c>
      <c r="I41" s="74">
        <f t="shared" si="0"/>
        <v>60.25395252523328</v>
      </c>
      <c r="J41" s="73">
        <f t="shared" si="1"/>
        <v>89.56552528337873</v>
      </c>
    </row>
    <row r="42" spans="3:10" ht="16.5" customHeight="1">
      <c r="C42" s="78" t="s">
        <v>130</v>
      </c>
      <c r="D42" s="77" t="s">
        <v>120</v>
      </c>
      <c r="E42" s="77" t="s">
        <v>96</v>
      </c>
      <c r="F42" s="76">
        <v>501696.9</v>
      </c>
      <c r="G42" s="76">
        <v>314688.9</v>
      </c>
      <c r="H42" s="76">
        <v>217184.6</v>
      </c>
      <c r="I42" s="74">
        <f t="shared" si="0"/>
        <v>62.724904220057965</v>
      </c>
      <c r="J42" s="73">
        <f t="shared" si="1"/>
        <v>144.8946656438808</v>
      </c>
    </row>
    <row r="43" spans="3:10" ht="18" customHeight="1">
      <c r="C43" s="86" t="s">
        <v>129</v>
      </c>
      <c r="D43" s="77" t="s">
        <v>120</v>
      </c>
      <c r="E43" s="77" t="s">
        <v>113</v>
      </c>
      <c r="F43" s="76">
        <v>33145.2</v>
      </c>
      <c r="G43" s="76">
        <v>21372.8</v>
      </c>
      <c r="H43" s="76">
        <v>20502.9</v>
      </c>
      <c r="I43" s="74">
        <f t="shared" si="0"/>
        <v>64.48233831746377</v>
      </c>
      <c r="J43" s="73">
        <f t="shared" si="1"/>
        <v>104.24281443112923</v>
      </c>
    </row>
    <row r="44" spans="3:10" ht="15.75" customHeight="1">
      <c r="C44" s="78" t="s">
        <v>128</v>
      </c>
      <c r="D44" s="77" t="s">
        <v>120</v>
      </c>
      <c r="E44" s="77" t="s">
        <v>120</v>
      </c>
      <c r="F44" s="76">
        <v>6414</v>
      </c>
      <c r="G44" s="76">
        <v>5339.7</v>
      </c>
      <c r="H44" s="76">
        <v>5131.4</v>
      </c>
      <c r="I44" s="74">
        <f t="shared" si="0"/>
        <v>83.25070159027128</v>
      </c>
      <c r="J44" s="73">
        <f t="shared" si="1"/>
        <v>104.05932104299023</v>
      </c>
    </row>
    <row r="45" spans="3:10" ht="18.75">
      <c r="C45" s="78" t="s">
        <v>127</v>
      </c>
      <c r="D45" s="77" t="s">
        <v>120</v>
      </c>
      <c r="E45" s="77" t="s">
        <v>118</v>
      </c>
      <c r="F45" s="76">
        <v>65434.6</v>
      </c>
      <c r="G45" s="76">
        <v>41778.9</v>
      </c>
      <c r="H45" s="76">
        <v>35075.3</v>
      </c>
      <c r="I45" s="74">
        <f t="shared" si="0"/>
        <v>63.84833100530912</v>
      </c>
      <c r="J45" s="73">
        <f t="shared" si="1"/>
        <v>119.11202470114297</v>
      </c>
    </row>
    <row r="46" spans="3:11" ht="15.75">
      <c r="C46" s="83" t="s">
        <v>126</v>
      </c>
      <c r="D46" s="80" t="s">
        <v>123</v>
      </c>
      <c r="E46" s="80" t="s">
        <v>100</v>
      </c>
      <c r="F46" s="71">
        <f>F47+F48</f>
        <v>58477.5</v>
      </c>
      <c r="G46" s="71">
        <f>G47+G48</f>
        <v>34738.4</v>
      </c>
      <c r="H46" s="71">
        <f>H47+H48</f>
        <v>39583.2</v>
      </c>
      <c r="I46" s="71">
        <f t="shared" si="0"/>
        <v>59.40472831430893</v>
      </c>
      <c r="J46" s="70">
        <f t="shared" si="1"/>
        <v>87.76046403524728</v>
      </c>
      <c r="K46" s="82"/>
    </row>
    <row r="47" spans="3:11" ht="18.75">
      <c r="C47" s="78" t="s">
        <v>125</v>
      </c>
      <c r="D47" s="77" t="s">
        <v>123</v>
      </c>
      <c r="E47" s="77" t="s">
        <v>98</v>
      </c>
      <c r="F47" s="76">
        <v>53201.6</v>
      </c>
      <c r="G47" s="76">
        <v>30832</v>
      </c>
      <c r="H47" s="76">
        <v>36188</v>
      </c>
      <c r="I47" s="74">
        <f t="shared" si="0"/>
        <v>57.95314426633785</v>
      </c>
      <c r="J47" s="73">
        <f t="shared" si="1"/>
        <v>85.19951365093401</v>
      </c>
      <c r="K47" s="82"/>
    </row>
    <row r="48" spans="3:10" ht="15.75" customHeight="1">
      <c r="C48" s="78" t="s">
        <v>124</v>
      </c>
      <c r="D48" s="77" t="s">
        <v>123</v>
      </c>
      <c r="E48" s="77" t="s">
        <v>111</v>
      </c>
      <c r="F48" s="76">
        <v>5275.9</v>
      </c>
      <c r="G48" s="76">
        <v>3906.4</v>
      </c>
      <c r="H48" s="76">
        <v>3395.2</v>
      </c>
      <c r="I48" s="74">
        <f t="shared" si="0"/>
        <v>74.04234348641938</v>
      </c>
      <c r="J48" s="73">
        <f t="shared" si="1"/>
        <v>115.05655042412819</v>
      </c>
    </row>
    <row r="49" spans="3:10" ht="15.75">
      <c r="C49" s="83" t="s">
        <v>122</v>
      </c>
      <c r="D49" s="80" t="s">
        <v>118</v>
      </c>
      <c r="E49" s="80" t="s">
        <v>100</v>
      </c>
      <c r="F49" s="71">
        <f>+F51+F50</f>
        <v>861</v>
      </c>
      <c r="G49" s="71">
        <f>+G51+G50</f>
        <v>234.4</v>
      </c>
      <c r="H49" s="71">
        <f>+H51+H50</f>
        <v>444.2</v>
      </c>
      <c r="I49" s="71">
        <f t="shared" si="0"/>
        <v>27.224157955865273</v>
      </c>
      <c r="J49" s="70">
        <f t="shared" si="1"/>
        <v>52.76902296262945</v>
      </c>
    </row>
    <row r="50" spans="3:10" ht="21" customHeight="1">
      <c r="C50" s="78" t="s">
        <v>121</v>
      </c>
      <c r="D50" s="77" t="s">
        <v>118</v>
      </c>
      <c r="E50" s="77" t="s">
        <v>120</v>
      </c>
      <c r="F50" s="85">
        <v>558</v>
      </c>
      <c r="G50" s="85">
        <v>74.4</v>
      </c>
      <c r="H50" s="85">
        <v>364.2</v>
      </c>
      <c r="I50" s="74">
        <f t="shared" si="0"/>
        <v>13.333333333333334</v>
      </c>
      <c r="J50" s="73">
        <f t="shared" si="1"/>
        <v>20.428336079077432</v>
      </c>
    </row>
    <row r="51" spans="3:10" ht="18" customHeight="1">
      <c r="C51" s="78" t="s">
        <v>119</v>
      </c>
      <c r="D51" s="77" t="s">
        <v>118</v>
      </c>
      <c r="E51" s="77" t="s">
        <v>118</v>
      </c>
      <c r="F51" s="76">
        <v>303</v>
      </c>
      <c r="G51" s="76">
        <v>160</v>
      </c>
      <c r="H51" s="76">
        <v>80</v>
      </c>
      <c r="I51" s="74">
        <f>G51/F51*100</f>
        <v>52.8052805280528</v>
      </c>
      <c r="J51" s="73">
        <f>G51/H51*100</f>
        <v>200</v>
      </c>
    </row>
    <row r="52" spans="3:10" ht="15.75">
      <c r="C52" s="83" t="s">
        <v>116</v>
      </c>
      <c r="D52" s="80">
        <v>10</v>
      </c>
      <c r="E52" s="80" t="s">
        <v>100</v>
      </c>
      <c r="F52" s="71">
        <f>F53+F54+F55+F56</f>
        <v>11982.2</v>
      </c>
      <c r="G52" s="71">
        <f>G53+G54+G55+G56</f>
        <v>10059.800000000001</v>
      </c>
      <c r="H52" s="71">
        <f>H53+H54+H55+H56</f>
        <v>26551.5</v>
      </c>
      <c r="I52" s="71">
        <f t="shared" si="0"/>
        <v>83.95620169918713</v>
      </c>
      <c r="J52" s="70">
        <f t="shared" si="1"/>
        <v>37.88787827429713</v>
      </c>
    </row>
    <row r="53" spans="3:10" ht="16.5" customHeight="1">
      <c r="C53" s="78" t="s">
        <v>115</v>
      </c>
      <c r="D53" s="77">
        <v>10</v>
      </c>
      <c r="E53" s="77" t="s">
        <v>98</v>
      </c>
      <c r="F53" s="76">
        <v>1658.2</v>
      </c>
      <c r="G53" s="76">
        <v>1219.1</v>
      </c>
      <c r="H53" s="76">
        <v>1162.5</v>
      </c>
      <c r="I53" s="74">
        <f t="shared" si="0"/>
        <v>73.51947895308165</v>
      </c>
      <c r="J53" s="73">
        <f t="shared" si="1"/>
        <v>104.86881720430105</v>
      </c>
    </row>
    <row r="54" spans="3:10" ht="15.75" customHeight="1">
      <c r="C54" s="78" t="s">
        <v>114</v>
      </c>
      <c r="D54" s="77">
        <v>10</v>
      </c>
      <c r="E54" s="77" t="s">
        <v>113</v>
      </c>
      <c r="F54" s="76">
        <v>9914.5</v>
      </c>
      <c r="G54" s="76">
        <v>8588.5</v>
      </c>
      <c r="H54" s="76">
        <v>21880.3</v>
      </c>
      <c r="I54" s="74">
        <f t="shared" si="0"/>
        <v>86.62564930152806</v>
      </c>
      <c r="J54" s="73">
        <f t="shared" si="1"/>
        <v>39.25220403742179</v>
      </c>
    </row>
    <row r="55" spans="3:10" ht="15" customHeight="1">
      <c r="C55" s="78" t="s">
        <v>112</v>
      </c>
      <c r="D55" s="77">
        <v>10</v>
      </c>
      <c r="E55" s="77" t="s">
        <v>111</v>
      </c>
      <c r="F55" s="76">
        <v>0</v>
      </c>
      <c r="G55" s="76">
        <v>0</v>
      </c>
      <c r="H55" s="76">
        <v>3218.5</v>
      </c>
      <c r="I55" s="74" t="s">
        <v>102</v>
      </c>
      <c r="J55" s="73">
        <f t="shared" si="1"/>
        <v>0</v>
      </c>
    </row>
    <row r="56" spans="3:10" ht="17.25" customHeight="1">
      <c r="C56" s="84" t="s">
        <v>110</v>
      </c>
      <c r="D56" s="77" t="s">
        <v>109</v>
      </c>
      <c r="E56" s="77" t="s">
        <v>108</v>
      </c>
      <c r="F56" s="76">
        <v>409.5</v>
      </c>
      <c r="G56" s="76">
        <v>252.2</v>
      </c>
      <c r="H56" s="76">
        <v>290.2</v>
      </c>
      <c r="I56" s="74">
        <f t="shared" si="0"/>
        <v>61.58730158730158</v>
      </c>
      <c r="J56" s="73">
        <f t="shared" si="1"/>
        <v>86.90558235699517</v>
      </c>
    </row>
    <row r="57" spans="3:11" ht="15.75">
      <c r="C57" s="83" t="s">
        <v>107</v>
      </c>
      <c r="D57" s="80">
        <v>11</v>
      </c>
      <c r="E57" s="80" t="s">
        <v>100</v>
      </c>
      <c r="F57" s="71">
        <f>F58+F59</f>
        <v>62941.1</v>
      </c>
      <c r="G57" s="71">
        <f>G58+G59</f>
        <v>20211.4</v>
      </c>
      <c r="H57" s="71">
        <f>H58+H59</f>
        <v>9868.4</v>
      </c>
      <c r="I57" s="71">
        <f t="shared" si="0"/>
        <v>32.11160910756247</v>
      </c>
      <c r="J57" s="70" t="s">
        <v>182</v>
      </c>
      <c r="K57" s="82"/>
    </row>
    <row r="58" spans="3:11" ht="18.75">
      <c r="C58" s="78" t="s">
        <v>106</v>
      </c>
      <c r="D58" s="77">
        <v>11</v>
      </c>
      <c r="E58" s="77" t="s">
        <v>96</v>
      </c>
      <c r="F58" s="76">
        <v>10387.4</v>
      </c>
      <c r="G58" s="76">
        <v>6677.1</v>
      </c>
      <c r="H58" s="76">
        <v>8985</v>
      </c>
      <c r="I58" s="74">
        <f t="shared" si="0"/>
        <v>64.2807632323777</v>
      </c>
      <c r="J58" s="73">
        <f t="shared" si="1"/>
        <v>74.31385642737897</v>
      </c>
      <c r="K58" s="82"/>
    </row>
    <row r="59" spans="3:10" ht="31.5">
      <c r="C59" s="78" t="s">
        <v>105</v>
      </c>
      <c r="D59" s="77" t="s">
        <v>104</v>
      </c>
      <c r="E59" s="77" t="s">
        <v>103</v>
      </c>
      <c r="F59" s="76">
        <v>52553.7</v>
      </c>
      <c r="G59" s="76">
        <v>13534.3</v>
      </c>
      <c r="H59" s="76">
        <v>883.4</v>
      </c>
      <c r="I59" s="74">
        <f>G59/F59*100</f>
        <v>25.753277124160622</v>
      </c>
      <c r="J59" s="73" t="s">
        <v>183</v>
      </c>
    </row>
    <row r="60" spans="3:10" ht="48.75" customHeight="1">
      <c r="C60" s="81" t="s">
        <v>101</v>
      </c>
      <c r="D60" s="80">
        <v>14</v>
      </c>
      <c r="E60" s="80" t="s">
        <v>100</v>
      </c>
      <c r="F60" s="71">
        <f>F61+F62</f>
        <v>64461.8</v>
      </c>
      <c r="G60" s="71">
        <f>G61+G62</f>
        <v>50216.3</v>
      </c>
      <c r="H60" s="71">
        <f>SUM(H61:H62)</f>
        <v>46806.799999999996</v>
      </c>
      <c r="I60" s="71">
        <f t="shared" si="0"/>
        <v>77.90086531868486</v>
      </c>
      <c r="J60" s="70">
        <f t="shared" si="1"/>
        <v>107.28419802250957</v>
      </c>
    </row>
    <row r="61" spans="3:10" ht="33" customHeight="1">
      <c r="C61" s="79" t="s">
        <v>99</v>
      </c>
      <c r="D61" s="77">
        <v>14</v>
      </c>
      <c r="E61" s="77" t="s">
        <v>98</v>
      </c>
      <c r="F61" s="76">
        <v>18227.8</v>
      </c>
      <c r="G61" s="75">
        <v>14609.7</v>
      </c>
      <c r="H61" s="75">
        <v>13599.1</v>
      </c>
      <c r="I61" s="74">
        <f t="shared" si="0"/>
        <v>80.15064900865711</v>
      </c>
      <c r="J61" s="73">
        <f t="shared" si="1"/>
        <v>107.43137413505306</v>
      </c>
    </row>
    <row r="62" spans="3:10" ht="18.75">
      <c r="C62" s="78" t="s">
        <v>97</v>
      </c>
      <c r="D62" s="77">
        <v>14</v>
      </c>
      <c r="E62" s="77" t="s">
        <v>96</v>
      </c>
      <c r="F62" s="76">
        <v>46234</v>
      </c>
      <c r="G62" s="75">
        <v>35606.6</v>
      </c>
      <c r="H62" s="75">
        <v>33207.7</v>
      </c>
      <c r="I62" s="74">
        <f t="shared" si="0"/>
        <v>77.01388588484664</v>
      </c>
      <c r="J62" s="73">
        <f t="shared" si="1"/>
        <v>107.2239269807906</v>
      </c>
    </row>
    <row r="63" spans="3:10" ht="18.75">
      <c r="C63" s="113" t="s">
        <v>95</v>
      </c>
      <c r="D63" s="114"/>
      <c r="E63" s="114"/>
      <c r="F63" s="72">
        <f>F13++F24++F28+F33++++++F38++F40+F46+F49+F52+F57+F60+F22</f>
        <v>1145903.4</v>
      </c>
      <c r="G63" s="72">
        <f>G13++G24++G28+G33++++++G38++G40+G46+G49+G52+G57+G60+G22</f>
        <v>691444.4000000003</v>
      </c>
      <c r="H63" s="72">
        <f>H13+H24+H28+H33+H38+H40+H46+H49+H52+H57+H60+H22</f>
        <v>585457.2000000001</v>
      </c>
      <c r="I63" s="71">
        <f t="shared" si="0"/>
        <v>60.34054877575198</v>
      </c>
      <c r="J63" s="70">
        <f t="shared" si="1"/>
        <v>118.10332164332426</v>
      </c>
    </row>
    <row r="65" spans="5:6" ht="12">
      <c r="E65" s="69"/>
      <c r="F65" s="68"/>
    </row>
  </sheetData>
  <sheetProtection/>
  <mergeCells count="5">
    <mergeCell ref="C1:F1"/>
    <mergeCell ref="C8:I8"/>
    <mergeCell ref="C9:F9"/>
    <mergeCell ref="C10:F10"/>
    <mergeCell ref="C63:E63"/>
  </mergeCells>
  <printOptions/>
  <pageMargins left="0.7086614173228347" right="0.11811023622047245" top="0.1968503937007874" bottom="0.1968503937007874" header="0.31496062992125984" footer="0.31496062992125984"/>
  <pageSetup horizontalDpi="600" verticalDpi="600" orientation="portrait" paperSize="9" scale="60" r:id="rId1"/>
  <rowBreaks count="1" manualBreakCount="1">
    <brk id="63" min="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view="pageBreakPreview" zoomScaleSheetLayoutView="100" zoomScalePageLayoutView="0" workbookViewId="0" topLeftCell="B1">
      <selection activeCell="B51" sqref="B51"/>
    </sheetView>
  </sheetViews>
  <sheetFormatPr defaultColWidth="9.00390625" defaultRowHeight="12.75"/>
  <cols>
    <col min="1" max="1" width="23.125" style="3" hidden="1" customWidth="1"/>
    <col min="2" max="2" width="63.75390625" style="3" customWidth="1"/>
    <col min="3" max="3" width="12.875" style="3" customWidth="1"/>
    <col min="4" max="4" width="13.375" style="3" customWidth="1"/>
    <col min="5" max="5" width="14.125" style="3" hidden="1" customWidth="1"/>
    <col min="6" max="6" width="14.125" style="3" customWidth="1"/>
    <col min="7" max="7" width="8.875" style="3" hidden="1" customWidth="1"/>
    <col min="8" max="8" width="8.625" style="3" hidden="1" customWidth="1"/>
    <col min="9" max="9" width="14.125" style="3" customWidth="1"/>
    <col min="10" max="10" width="10.875" style="3" customWidth="1"/>
    <col min="11" max="11" width="11.625" style="3" customWidth="1"/>
    <col min="12" max="13" width="10.625" style="3" customWidth="1"/>
    <col min="14" max="14" width="0.6171875" style="3" customWidth="1"/>
    <col min="15" max="16384" width="9.125" style="3" customWidth="1"/>
  </cols>
  <sheetData>
    <row r="1" spans="1:12" ht="15.75">
      <c r="A1" s="1"/>
      <c r="K1" s="3">
        <v>103084.2</v>
      </c>
      <c r="L1" s="44">
        <f>SUM(F6-K1)</f>
        <v>44708.8</v>
      </c>
    </row>
    <row r="2" spans="1:12" ht="21" customHeight="1">
      <c r="A2" s="115" t="s">
        <v>78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2.25" customHeight="1">
      <c r="A3" s="4"/>
      <c r="B3" s="4"/>
      <c r="C3" s="4"/>
      <c r="D3" s="4"/>
      <c r="I3" s="4"/>
      <c r="J3" s="4"/>
      <c r="K3" s="4"/>
      <c r="L3" s="4"/>
    </row>
    <row r="4" spans="1:12" ht="18.75" customHeight="1">
      <c r="A4" s="5"/>
      <c r="E4" s="44">
        <f>SUM(E7+E10+E15+E18+E19)</f>
        <v>137412</v>
      </c>
      <c r="F4" s="44">
        <f>SUM(F7+F10+F15+F18+F19+F9)</f>
        <v>138819</v>
      </c>
      <c r="G4" s="44">
        <f>SUM(G7+G10+G15+G18+G19+G9)</f>
        <v>0</v>
      </c>
      <c r="H4" s="44">
        <f>SUM(H7+H10+H15+H18+H19+H9)</f>
        <v>0</v>
      </c>
      <c r="I4" s="44">
        <f>SUM(I7+I10+I15+I18+I19+I9)</f>
        <v>27605.999999999996</v>
      </c>
      <c r="L4" s="44"/>
    </row>
    <row r="5" spans="1:13" ht="79.5" customHeight="1">
      <c r="A5" s="6" t="s">
        <v>0</v>
      </c>
      <c r="B5" s="6" t="s">
        <v>1</v>
      </c>
      <c r="C5" s="6" t="s">
        <v>79</v>
      </c>
      <c r="D5" s="6" t="s">
        <v>80</v>
      </c>
      <c r="E5" s="6" t="s">
        <v>76</v>
      </c>
      <c r="F5" s="6" t="s">
        <v>82</v>
      </c>
      <c r="G5" s="6" t="s">
        <v>68</v>
      </c>
      <c r="H5" s="6" t="s">
        <v>69</v>
      </c>
      <c r="I5" s="6" t="s">
        <v>81</v>
      </c>
      <c r="J5" s="6" t="s">
        <v>54</v>
      </c>
      <c r="K5" s="6" t="s">
        <v>65</v>
      </c>
      <c r="L5" s="6" t="s">
        <v>66</v>
      </c>
      <c r="M5" s="6" t="s">
        <v>83</v>
      </c>
    </row>
    <row r="6" spans="1:13" ht="24" customHeight="1">
      <c r="A6" s="7" t="s">
        <v>2</v>
      </c>
      <c r="B6" s="7" t="s">
        <v>3</v>
      </c>
      <c r="C6" s="8">
        <f>SUM(C7+C10+C15+C18+C20+C25+C30+C34+C36+C19+C27,C35+C9)</f>
        <v>138901.69999999998</v>
      </c>
      <c r="D6" s="8">
        <f>SUM(D7+D10+D15+D18+D20+D25+D30+D34+D35+D19+D27+D9)</f>
        <v>28078.499999999996</v>
      </c>
      <c r="E6" s="8">
        <f>SUM(E7+E10+E15+E18+E20+E25+E30+E34+E36+E19+E27)</f>
        <v>142985</v>
      </c>
      <c r="F6" s="8">
        <f>SUM(F7+F10+F15+F18+F20+F25+F30+F34+F36+F19+F27+F9)</f>
        <v>147793</v>
      </c>
      <c r="G6" s="8">
        <f>SUM(G7+G10+G15+G18+G20+G25+G30+G34+G36+G19+G27+G9)</f>
        <v>166.1</v>
      </c>
      <c r="H6" s="8">
        <f>SUM(H7+H10+H15+H18+H20+H25+H30+H34+H36+H19+H27+H9)</f>
        <v>0</v>
      </c>
      <c r="I6" s="8">
        <f>SUM(I7+I10+I15+I18+I20+I25+I30+I34+I35+I19+I27+I9)</f>
        <v>29147.499999999996</v>
      </c>
      <c r="J6" s="2">
        <f aca="true" t="shared" si="0" ref="J6:J16">SUM(I6/F6*100)</f>
        <v>19.721840682576303</v>
      </c>
      <c r="K6" s="10"/>
      <c r="L6" s="11">
        <f>SUM(I6/$I$45*100)</f>
        <v>28.235520910123903</v>
      </c>
      <c r="M6" s="12">
        <f>SUM(I6/C6*100)</f>
        <v>20.984264411450688</v>
      </c>
    </row>
    <row r="7" spans="1:13" ht="24" customHeight="1">
      <c r="A7" s="7" t="s">
        <v>4</v>
      </c>
      <c r="B7" s="7" t="s">
        <v>5</v>
      </c>
      <c r="C7" s="8">
        <f>SUM(C8:C8)</f>
        <v>105348</v>
      </c>
      <c r="D7" s="8">
        <f>SUM(D8:D8)</f>
        <v>21083.5</v>
      </c>
      <c r="E7" s="8">
        <f>SUM(E8:E8)</f>
        <v>97509</v>
      </c>
      <c r="F7" s="8">
        <f>SUM(F8:F8)</f>
        <v>113575</v>
      </c>
      <c r="G7" s="9"/>
      <c r="H7" s="9"/>
      <c r="I7" s="8">
        <f>SUM(I8:I8)</f>
        <v>21791.3</v>
      </c>
      <c r="J7" s="2">
        <f t="shared" si="0"/>
        <v>19.186704820603126</v>
      </c>
      <c r="K7" s="12">
        <f aca="true" t="shared" si="1" ref="K7:K34">SUM(I7/$I$6*100)</f>
        <v>74.76215798953598</v>
      </c>
      <c r="L7" s="10"/>
      <c r="M7" s="12">
        <f aca="true" t="shared" si="2" ref="M7:M45">SUM(I7/C7*100)</f>
        <v>20.68506283935148</v>
      </c>
    </row>
    <row r="8" spans="1:13" ht="21" customHeight="1">
      <c r="A8" s="13" t="s">
        <v>6</v>
      </c>
      <c r="B8" s="13" t="s">
        <v>7</v>
      </c>
      <c r="C8" s="14">
        <v>105348</v>
      </c>
      <c r="D8" s="14">
        <v>21083.5</v>
      </c>
      <c r="E8" s="2">
        <v>97509</v>
      </c>
      <c r="F8" s="2">
        <v>113575</v>
      </c>
      <c r="G8" s="12"/>
      <c r="H8" s="12">
        <v>6496.8</v>
      </c>
      <c r="I8" s="14">
        <v>21791.3</v>
      </c>
      <c r="J8" s="2">
        <f t="shared" si="0"/>
        <v>19.186704820603126</v>
      </c>
      <c r="K8" s="11">
        <f t="shared" si="1"/>
        <v>74.76215798953598</v>
      </c>
      <c r="L8" s="10"/>
      <c r="M8" s="12">
        <f t="shared" si="2"/>
        <v>20.68506283935148</v>
      </c>
    </row>
    <row r="9" spans="1:13" ht="21" customHeight="1">
      <c r="A9" s="13"/>
      <c r="B9" s="7" t="s">
        <v>77</v>
      </c>
      <c r="C9" s="14">
        <v>2772.6</v>
      </c>
      <c r="D9" s="14">
        <v>718.8</v>
      </c>
      <c r="E9" s="2"/>
      <c r="F9" s="2">
        <v>3730</v>
      </c>
      <c r="G9" s="12"/>
      <c r="H9" s="12"/>
      <c r="I9" s="14">
        <v>1014.1</v>
      </c>
      <c r="J9" s="2">
        <f t="shared" si="0"/>
        <v>27.187667560321714</v>
      </c>
      <c r="K9" s="11">
        <f t="shared" si="1"/>
        <v>3.479200617548675</v>
      </c>
      <c r="L9" s="10"/>
      <c r="M9" s="12"/>
    </row>
    <row r="10" spans="1:13" ht="27" customHeight="1">
      <c r="A10" s="7" t="s">
        <v>8</v>
      </c>
      <c r="B10" s="7" t="s">
        <v>9</v>
      </c>
      <c r="C10" s="8">
        <f>SUM(C11:C14)</f>
        <v>18926.300000000003</v>
      </c>
      <c r="D10" s="8">
        <f>SUM(D11:D14)</f>
        <v>4547.8</v>
      </c>
      <c r="E10" s="8">
        <f>SUM(E11:E14)</f>
        <v>28613</v>
      </c>
      <c r="F10" s="8">
        <f>SUM(F11:F14)</f>
        <v>20054</v>
      </c>
      <c r="G10" s="9"/>
      <c r="H10" s="9"/>
      <c r="I10" s="8">
        <f>SUM(I11:I14)</f>
        <v>4393.8</v>
      </c>
      <c r="J10" s="2">
        <f t="shared" si="0"/>
        <v>21.909843422758552</v>
      </c>
      <c r="K10" s="25">
        <f t="shared" si="1"/>
        <v>15.07436315292907</v>
      </c>
      <c r="L10" s="10"/>
      <c r="M10" s="12">
        <f t="shared" si="2"/>
        <v>23.21531413958354</v>
      </c>
    </row>
    <row r="11" spans="1:13" ht="30" customHeight="1">
      <c r="A11" s="15"/>
      <c r="B11" s="16" t="s">
        <v>67</v>
      </c>
      <c r="C11" s="14"/>
      <c r="D11" s="14"/>
      <c r="E11" s="14">
        <v>10778</v>
      </c>
      <c r="F11" s="14"/>
      <c r="G11" s="17"/>
      <c r="H11" s="17"/>
      <c r="I11" s="14"/>
      <c r="J11" s="2" t="e">
        <f t="shared" si="0"/>
        <v>#DIV/0!</v>
      </c>
      <c r="K11" s="11">
        <f t="shared" si="1"/>
        <v>0</v>
      </c>
      <c r="L11" s="10"/>
      <c r="M11" s="12" t="e">
        <f t="shared" si="2"/>
        <v>#DIV/0!</v>
      </c>
    </row>
    <row r="12" spans="1:13" ht="42.75" customHeight="1">
      <c r="A12" s="18" t="s">
        <v>60</v>
      </c>
      <c r="B12" s="19" t="s">
        <v>55</v>
      </c>
      <c r="C12" s="14">
        <v>24</v>
      </c>
      <c r="D12" s="14">
        <v>8</v>
      </c>
      <c r="E12" s="14">
        <v>73</v>
      </c>
      <c r="F12" s="14">
        <v>36</v>
      </c>
      <c r="G12" s="17"/>
      <c r="H12" s="17"/>
      <c r="I12" s="14"/>
      <c r="J12" s="2">
        <f t="shared" si="0"/>
        <v>0</v>
      </c>
      <c r="K12" s="20">
        <f t="shared" si="1"/>
        <v>0</v>
      </c>
      <c r="L12" s="10"/>
      <c r="M12" s="12">
        <f t="shared" si="2"/>
        <v>0</v>
      </c>
    </row>
    <row r="13" spans="1:13" ht="30" customHeight="1">
      <c r="A13" s="13" t="s">
        <v>57</v>
      </c>
      <c r="B13" s="13" t="s">
        <v>10</v>
      </c>
      <c r="C13" s="14">
        <v>18259.4</v>
      </c>
      <c r="D13" s="14">
        <v>4151.7</v>
      </c>
      <c r="E13" s="14">
        <v>17500</v>
      </c>
      <c r="F13" s="14">
        <v>19430</v>
      </c>
      <c r="G13" s="17"/>
      <c r="H13" s="17"/>
      <c r="I13" s="14">
        <v>4327.2</v>
      </c>
      <c r="J13" s="2">
        <f t="shared" si="0"/>
        <v>22.27071538857437</v>
      </c>
      <c r="K13" s="11">
        <f t="shared" si="1"/>
        <v>14.845870143236986</v>
      </c>
      <c r="L13" s="10"/>
      <c r="M13" s="12">
        <f t="shared" si="2"/>
        <v>23.69847859184858</v>
      </c>
    </row>
    <row r="14" spans="1:13" ht="21" customHeight="1">
      <c r="A14" s="13" t="s">
        <v>11</v>
      </c>
      <c r="B14" s="13" t="s">
        <v>12</v>
      </c>
      <c r="C14" s="14">
        <v>642.9</v>
      </c>
      <c r="D14" s="14">
        <v>388.1</v>
      </c>
      <c r="E14" s="14">
        <v>262</v>
      </c>
      <c r="F14" s="14">
        <v>588</v>
      </c>
      <c r="G14" s="17"/>
      <c r="H14" s="17"/>
      <c r="I14" s="14">
        <v>66.6</v>
      </c>
      <c r="J14" s="2">
        <f t="shared" si="0"/>
        <v>11.326530612244897</v>
      </c>
      <c r="K14" s="12">
        <f t="shared" si="1"/>
        <v>0.2284930096920834</v>
      </c>
      <c r="L14" s="10"/>
      <c r="M14" s="12">
        <f t="shared" si="2"/>
        <v>10.359309379374707</v>
      </c>
    </row>
    <row r="15" spans="1:13" ht="23.25" customHeight="1">
      <c r="A15" s="7" t="s">
        <v>13</v>
      </c>
      <c r="B15" s="7" t="s">
        <v>14</v>
      </c>
      <c r="C15" s="8">
        <f>SUM(C16:C17)</f>
        <v>0</v>
      </c>
      <c r="D15" s="8">
        <f>SUM(D16:D17)</f>
        <v>0</v>
      </c>
      <c r="E15" s="8">
        <f>SUM(E16:E17)</f>
        <v>10603</v>
      </c>
      <c r="F15" s="8">
        <f>SUM(F16:F17)</f>
        <v>0</v>
      </c>
      <c r="G15" s="9"/>
      <c r="H15" s="9"/>
      <c r="I15" s="8">
        <f>SUM(I16:I17)</f>
        <v>0</v>
      </c>
      <c r="J15" s="2" t="e">
        <f t="shared" si="0"/>
        <v>#DIV/0!</v>
      </c>
      <c r="K15" s="25">
        <f t="shared" si="1"/>
        <v>0</v>
      </c>
      <c r="L15" s="10"/>
      <c r="M15" s="12" t="e">
        <f t="shared" si="2"/>
        <v>#DIV/0!</v>
      </c>
    </row>
    <row r="16" spans="1:13" ht="36.75" customHeight="1">
      <c r="A16" s="13" t="s">
        <v>15</v>
      </c>
      <c r="B16" s="13" t="s">
        <v>16</v>
      </c>
      <c r="C16" s="14"/>
      <c r="D16" s="14"/>
      <c r="E16" s="2">
        <v>10603</v>
      </c>
      <c r="F16" s="2"/>
      <c r="G16" s="21"/>
      <c r="H16" s="21"/>
      <c r="I16" s="14"/>
      <c r="J16" s="2" t="e">
        <f t="shared" si="0"/>
        <v>#DIV/0!</v>
      </c>
      <c r="K16" s="22">
        <f t="shared" si="1"/>
        <v>0</v>
      </c>
      <c r="L16" s="10"/>
      <c r="M16" s="12" t="e">
        <f t="shared" si="2"/>
        <v>#DIV/0!</v>
      </c>
    </row>
    <row r="17" spans="1:13" ht="16.5" customHeight="1" hidden="1">
      <c r="A17" s="13" t="s">
        <v>17</v>
      </c>
      <c r="B17" s="13" t="s">
        <v>18</v>
      </c>
      <c r="C17" s="14"/>
      <c r="D17" s="14"/>
      <c r="E17" s="2"/>
      <c r="F17" s="2"/>
      <c r="G17" s="12"/>
      <c r="H17" s="12"/>
      <c r="I17" s="14"/>
      <c r="J17" s="2"/>
      <c r="K17" s="20">
        <f t="shared" si="1"/>
        <v>0</v>
      </c>
      <c r="L17" s="10"/>
      <c r="M17" s="12" t="e">
        <f t="shared" si="2"/>
        <v>#DIV/0!</v>
      </c>
    </row>
    <row r="18" spans="1:13" ht="24.75" customHeight="1">
      <c r="A18" s="7" t="s">
        <v>19</v>
      </c>
      <c r="B18" s="7" t="s">
        <v>20</v>
      </c>
      <c r="C18" s="8">
        <v>1464.2</v>
      </c>
      <c r="D18" s="8">
        <v>351.8</v>
      </c>
      <c r="E18" s="8">
        <v>687</v>
      </c>
      <c r="F18" s="8">
        <v>1460</v>
      </c>
      <c r="G18" s="9"/>
      <c r="H18" s="9"/>
      <c r="I18" s="8">
        <v>406.8</v>
      </c>
      <c r="J18" s="2">
        <f>SUM(I18/F18*100)</f>
        <v>27.86301369863014</v>
      </c>
      <c r="K18" s="22">
        <f t="shared" si="1"/>
        <v>1.3956600051462391</v>
      </c>
      <c r="L18" s="10"/>
      <c r="M18" s="12">
        <f t="shared" si="2"/>
        <v>27.783089741838545</v>
      </c>
    </row>
    <row r="19" spans="1:13" ht="48" customHeight="1">
      <c r="A19" s="7" t="s">
        <v>59</v>
      </c>
      <c r="B19" s="23" t="s">
        <v>58</v>
      </c>
      <c r="C19" s="8"/>
      <c r="D19" s="8"/>
      <c r="E19" s="8"/>
      <c r="F19" s="8"/>
      <c r="G19" s="9"/>
      <c r="H19" s="9"/>
      <c r="I19" s="8"/>
      <c r="J19" s="2"/>
      <c r="K19" s="24">
        <f t="shared" si="1"/>
        <v>0</v>
      </c>
      <c r="L19" s="10"/>
      <c r="M19" s="12" t="e">
        <f t="shared" si="2"/>
        <v>#DIV/0!</v>
      </c>
    </row>
    <row r="20" spans="1:13" ht="44.25" customHeight="1">
      <c r="A20" s="7" t="s">
        <v>21</v>
      </c>
      <c r="B20" s="7" t="s">
        <v>22</v>
      </c>
      <c r="C20" s="8">
        <f>SUM(C21:C24)</f>
        <v>4095.4</v>
      </c>
      <c r="D20" s="8">
        <f>SUM(D21:D24)</f>
        <v>676.5999999999999</v>
      </c>
      <c r="E20" s="8">
        <f>SUM(E21:E24)</f>
        <v>3115</v>
      </c>
      <c r="F20" s="8">
        <f>SUM(F21:F24)</f>
        <v>5078</v>
      </c>
      <c r="G20" s="9"/>
      <c r="H20" s="9"/>
      <c r="I20" s="8">
        <f>SUM(I21:I24)</f>
        <v>730.3000000000001</v>
      </c>
      <c r="J20" s="2">
        <f>SUM(I20/F20*100)</f>
        <v>14.381646317447816</v>
      </c>
      <c r="K20" s="25">
        <f t="shared" si="1"/>
        <v>2.5055322068788066</v>
      </c>
      <c r="L20" s="10"/>
      <c r="M20" s="12">
        <f t="shared" si="2"/>
        <v>17.832201982712313</v>
      </c>
    </row>
    <row r="21" spans="1:13" ht="27" customHeight="1">
      <c r="A21" s="13" t="s">
        <v>23</v>
      </c>
      <c r="B21" s="13" t="s">
        <v>24</v>
      </c>
      <c r="C21" s="14">
        <v>0.2</v>
      </c>
      <c r="D21" s="14"/>
      <c r="E21" s="14"/>
      <c r="F21" s="14"/>
      <c r="G21" s="17"/>
      <c r="H21" s="17"/>
      <c r="I21" s="14"/>
      <c r="J21" s="2"/>
      <c r="K21" s="12">
        <f t="shared" si="1"/>
        <v>0</v>
      </c>
      <c r="L21" s="10"/>
      <c r="M21" s="12">
        <f t="shared" si="2"/>
        <v>0</v>
      </c>
    </row>
    <row r="22" spans="1:13" ht="45" customHeight="1">
      <c r="A22" s="13" t="s">
        <v>25</v>
      </c>
      <c r="B22" s="13" t="s">
        <v>26</v>
      </c>
      <c r="C22" s="14">
        <v>2157.8</v>
      </c>
      <c r="D22" s="14">
        <v>253.1</v>
      </c>
      <c r="E22" s="14">
        <v>1885</v>
      </c>
      <c r="F22" s="14">
        <v>3684</v>
      </c>
      <c r="G22" s="17"/>
      <c r="H22" s="17"/>
      <c r="I22" s="14">
        <v>409.3</v>
      </c>
      <c r="J22" s="2">
        <f>SUM(I22/F22*100)</f>
        <v>11.110206297502714</v>
      </c>
      <c r="K22" s="12">
        <f t="shared" si="1"/>
        <v>1.4042370700746205</v>
      </c>
      <c r="L22" s="10"/>
      <c r="M22" s="12">
        <f t="shared" si="2"/>
        <v>18.96839373435907</v>
      </c>
    </row>
    <row r="23" spans="1:13" ht="27" customHeight="1">
      <c r="A23" s="13" t="s">
        <v>27</v>
      </c>
      <c r="B23" s="13" t="s">
        <v>72</v>
      </c>
      <c r="C23" s="14">
        <v>1843.6</v>
      </c>
      <c r="D23" s="14">
        <v>329.7</v>
      </c>
      <c r="E23" s="14">
        <v>1230</v>
      </c>
      <c r="F23" s="14">
        <v>1300</v>
      </c>
      <c r="G23" s="17"/>
      <c r="H23" s="17"/>
      <c r="I23" s="14">
        <v>302.8</v>
      </c>
      <c r="J23" s="2">
        <f>SUM(I23/F23*100)</f>
        <v>23.29230769230769</v>
      </c>
      <c r="K23" s="12">
        <f t="shared" si="1"/>
        <v>1.0388541041255683</v>
      </c>
      <c r="L23" s="10"/>
      <c r="M23" s="12">
        <f t="shared" si="2"/>
        <v>16.42438706877848</v>
      </c>
    </row>
    <row r="24" spans="1:13" ht="66" customHeight="1">
      <c r="A24" s="13" t="s">
        <v>28</v>
      </c>
      <c r="B24" s="13" t="s">
        <v>29</v>
      </c>
      <c r="C24" s="14">
        <v>93.8</v>
      </c>
      <c r="D24" s="14">
        <v>93.8</v>
      </c>
      <c r="E24" s="14"/>
      <c r="F24" s="14">
        <v>94</v>
      </c>
      <c r="G24" s="17"/>
      <c r="H24" s="17"/>
      <c r="I24" s="14">
        <v>18.2</v>
      </c>
      <c r="J24" s="2">
        <f>SUM(I24/F24*100)</f>
        <v>19.361702127659576</v>
      </c>
      <c r="K24" s="12">
        <f t="shared" si="1"/>
        <v>0.06244103267861738</v>
      </c>
      <c r="L24" s="10"/>
      <c r="M24" s="12">
        <f t="shared" si="2"/>
        <v>19.402985074626866</v>
      </c>
    </row>
    <row r="25" spans="1:13" ht="29.25" customHeight="1">
      <c r="A25" s="7" t="s">
        <v>30</v>
      </c>
      <c r="B25" s="7" t="s">
        <v>31</v>
      </c>
      <c r="C25" s="8">
        <v>473.1</v>
      </c>
      <c r="D25" s="8">
        <v>93.1</v>
      </c>
      <c r="E25" s="8">
        <v>413</v>
      </c>
      <c r="F25" s="8">
        <v>420</v>
      </c>
      <c r="G25" s="9"/>
      <c r="H25" s="9"/>
      <c r="I25" s="8">
        <v>72.3</v>
      </c>
      <c r="J25" s="2">
        <f>SUM(I25/F25*100)</f>
        <v>17.21428571428571</v>
      </c>
      <c r="K25" s="12">
        <f t="shared" si="1"/>
        <v>0.24804871772879322</v>
      </c>
      <c r="L25" s="10"/>
      <c r="M25" s="12">
        <f t="shared" si="2"/>
        <v>15.282181357006975</v>
      </c>
    </row>
    <row r="26" spans="1:13" s="43" customFormat="1" ht="22.5" customHeight="1" hidden="1">
      <c r="A26" s="38" t="s">
        <v>32</v>
      </c>
      <c r="B26" s="38" t="s">
        <v>33</v>
      </c>
      <c r="C26" s="39">
        <v>455.1</v>
      </c>
      <c r="D26" s="39">
        <v>455.1</v>
      </c>
      <c r="E26" s="39">
        <v>440</v>
      </c>
      <c r="F26" s="39">
        <v>440</v>
      </c>
      <c r="G26" s="40"/>
      <c r="H26" s="40"/>
      <c r="I26" s="39">
        <v>455.1</v>
      </c>
      <c r="J26" s="41">
        <f>SUM(I26/F26*100)</f>
        <v>103.43181818181819</v>
      </c>
      <c r="K26" s="20">
        <f t="shared" si="1"/>
        <v>1.5613688995625699</v>
      </c>
      <c r="L26" s="42"/>
      <c r="M26" s="12">
        <f t="shared" si="2"/>
        <v>100</v>
      </c>
    </row>
    <row r="27" spans="1:13" ht="36.75" customHeight="1">
      <c r="A27" s="7" t="s">
        <v>61</v>
      </c>
      <c r="B27" s="26" t="s">
        <v>62</v>
      </c>
      <c r="C27" s="8">
        <v>211.1</v>
      </c>
      <c r="D27" s="8"/>
      <c r="E27" s="8"/>
      <c r="F27" s="8">
        <v>50</v>
      </c>
      <c r="G27" s="8">
        <f>SUM(G28+G29)</f>
        <v>0</v>
      </c>
      <c r="H27" s="8">
        <f>SUM(H28+H29)</f>
        <v>0</v>
      </c>
      <c r="I27" s="8">
        <v>3.2</v>
      </c>
      <c r="J27" s="2"/>
      <c r="K27" s="12">
        <f t="shared" si="1"/>
        <v>0.010978643108328332</v>
      </c>
      <c r="L27" s="10"/>
      <c r="M27" s="12">
        <f t="shared" si="2"/>
        <v>1.5158692562766463</v>
      </c>
    </row>
    <row r="28" spans="1:13" ht="48.75" customHeight="1" hidden="1">
      <c r="A28" s="13"/>
      <c r="B28" s="19" t="s">
        <v>56</v>
      </c>
      <c r="C28" s="14"/>
      <c r="D28" s="14"/>
      <c r="E28" s="14">
        <v>8</v>
      </c>
      <c r="F28" s="14">
        <v>8</v>
      </c>
      <c r="G28" s="17"/>
      <c r="H28" s="17"/>
      <c r="I28" s="14"/>
      <c r="J28" s="2"/>
      <c r="K28" s="12">
        <f t="shared" si="1"/>
        <v>0</v>
      </c>
      <c r="L28" s="10"/>
      <c r="M28" s="12" t="e">
        <f t="shared" si="2"/>
        <v>#DIV/0!</v>
      </c>
    </row>
    <row r="29" spans="1:13" ht="27.75" customHeight="1" hidden="1">
      <c r="A29" s="13"/>
      <c r="B29" s="19" t="s">
        <v>75</v>
      </c>
      <c r="C29" s="14">
        <v>73</v>
      </c>
      <c r="D29" s="14">
        <v>73</v>
      </c>
      <c r="E29" s="14">
        <v>56</v>
      </c>
      <c r="F29" s="14">
        <v>56</v>
      </c>
      <c r="G29" s="17"/>
      <c r="H29" s="17"/>
      <c r="I29" s="14">
        <v>73</v>
      </c>
      <c r="J29" s="2"/>
      <c r="K29" s="12">
        <f t="shared" si="1"/>
        <v>0.2504502959087401</v>
      </c>
      <c r="L29" s="10"/>
      <c r="M29" s="12">
        <f t="shared" si="2"/>
        <v>100</v>
      </c>
    </row>
    <row r="30" spans="1:13" ht="33" customHeight="1">
      <c r="A30" s="26" t="s">
        <v>34</v>
      </c>
      <c r="B30" s="26" t="s">
        <v>35</v>
      </c>
      <c r="C30" s="8">
        <f aca="true" t="shared" si="3" ref="C30:I30">SUM(C31:C33)</f>
        <v>3652</v>
      </c>
      <c r="D30" s="8">
        <f t="shared" si="3"/>
        <v>215.8</v>
      </c>
      <c r="E30" s="8">
        <f t="shared" si="3"/>
        <v>494</v>
      </c>
      <c r="F30" s="8">
        <f t="shared" si="3"/>
        <v>1437</v>
      </c>
      <c r="G30" s="8">
        <f t="shared" si="3"/>
        <v>0</v>
      </c>
      <c r="H30" s="8">
        <f t="shared" si="3"/>
        <v>0</v>
      </c>
      <c r="I30" s="8">
        <f t="shared" si="3"/>
        <v>293.3</v>
      </c>
      <c r="J30" s="2">
        <f>SUM(I30/F30*100)</f>
        <v>20.410577592205986</v>
      </c>
      <c r="K30" s="11">
        <f t="shared" si="1"/>
        <v>1.0062612573977188</v>
      </c>
      <c r="L30" s="10"/>
      <c r="M30" s="12">
        <f t="shared" si="2"/>
        <v>8.031215772179628</v>
      </c>
    </row>
    <row r="31" spans="1:13" ht="20.25" customHeight="1">
      <c r="A31" s="26"/>
      <c r="B31" s="27" t="s">
        <v>73</v>
      </c>
      <c r="C31" s="14"/>
      <c r="D31" s="14"/>
      <c r="E31" s="14"/>
      <c r="F31" s="14"/>
      <c r="G31" s="17"/>
      <c r="H31" s="17"/>
      <c r="I31" s="14"/>
      <c r="J31" s="2"/>
      <c r="K31" s="22"/>
      <c r="L31" s="10"/>
      <c r="M31" s="12" t="e">
        <f t="shared" si="2"/>
        <v>#DIV/0!</v>
      </c>
    </row>
    <row r="32" spans="1:13" ht="31.5">
      <c r="A32" s="27" t="s">
        <v>36</v>
      </c>
      <c r="B32" s="27" t="s">
        <v>74</v>
      </c>
      <c r="C32" s="14">
        <v>2491.5</v>
      </c>
      <c r="D32" s="14">
        <v>104.6</v>
      </c>
      <c r="E32" s="14">
        <v>250</v>
      </c>
      <c r="F32" s="14">
        <v>510</v>
      </c>
      <c r="G32" s="17"/>
      <c r="H32" s="17"/>
      <c r="I32" s="14">
        <v>8.6</v>
      </c>
      <c r="J32" s="2">
        <f>SUM(I32/F32*100)</f>
        <v>1.6862745098039214</v>
      </c>
      <c r="K32" s="24">
        <f t="shared" si="1"/>
        <v>0.02950510335363239</v>
      </c>
      <c r="L32" s="10"/>
      <c r="M32" s="12">
        <f t="shared" si="2"/>
        <v>0.3451735902067028</v>
      </c>
    </row>
    <row r="33" spans="1:13" ht="48.75" customHeight="1">
      <c r="A33" s="27" t="s">
        <v>37</v>
      </c>
      <c r="B33" s="27" t="s">
        <v>38</v>
      </c>
      <c r="C33" s="14">
        <v>1160.5</v>
      </c>
      <c r="D33" s="14">
        <v>111.2</v>
      </c>
      <c r="E33" s="14">
        <v>244</v>
      </c>
      <c r="F33" s="14">
        <v>927</v>
      </c>
      <c r="G33" s="17"/>
      <c r="H33" s="17"/>
      <c r="I33" s="14">
        <v>284.7</v>
      </c>
      <c r="J33" s="2">
        <f>SUM(I33/F33*100)</f>
        <v>30.711974110032365</v>
      </c>
      <c r="K33" s="12">
        <f t="shared" si="1"/>
        <v>0.9767561540440861</v>
      </c>
      <c r="L33" s="10"/>
      <c r="M33" s="12">
        <f t="shared" si="2"/>
        <v>24.532529082292115</v>
      </c>
    </row>
    <row r="34" spans="1:13" ht="25.5" customHeight="1">
      <c r="A34" s="7" t="s">
        <v>39</v>
      </c>
      <c r="B34" s="7" t="s">
        <v>40</v>
      </c>
      <c r="C34" s="8">
        <v>1960.8</v>
      </c>
      <c r="D34" s="8">
        <v>392.9</v>
      </c>
      <c r="E34" s="8">
        <v>1551</v>
      </c>
      <c r="F34" s="8">
        <v>1989</v>
      </c>
      <c r="G34" s="9">
        <v>166.1</v>
      </c>
      <c r="H34" s="9"/>
      <c r="I34" s="8">
        <v>361</v>
      </c>
      <c r="J34" s="2">
        <f>SUM(I34/F34*100)</f>
        <v>18.149824032176973</v>
      </c>
      <c r="K34" s="11">
        <f t="shared" si="1"/>
        <v>1.2385281756582898</v>
      </c>
      <c r="L34" s="10"/>
      <c r="M34" s="12">
        <f t="shared" si="2"/>
        <v>18.410852713178294</v>
      </c>
    </row>
    <row r="35" spans="1:13" ht="17.25" customHeight="1">
      <c r="A35" s="28"/>
      <c r="B35" s="7" t="s">
        <v>70</v>
      </c>
      <c r="C35" s="8">
        <v>-1.8</v>
      </c>
      <c r="D35" s="8">
        <v>-1.8</v>
      </c>
      <c r="E35" s="8"/>
      <c r="F35" s="8"/>
      <c r="G35" s="29"/>
      <c r="H35" s="29"/>
      <c r="I35" s="8">
        <v>81.4</v>
      </c>
      <c r="J35" s="2"/>
      <c r="K35" s="11"/>
      <c r="L35" s="10"/>
      <c r="M35" s="12">
        <f t="shared" si="2"/>
        <v>-4522.222222222222</v>
      </c>
    </row>
    <row r="36" spans="1:13" ht="28.5" customHeight="1" hidden="1">
      <c r="A36" s="28" t="s">
        <v>64</v>
      </c>
      <c r="B36" s="30" t="s">
        <v>63</v>
      </c>
      <c r="C36" s="31"/>
      <c r="D36" s="31"/>
      <c r="E36" s="32"/>
      <c r="F36" s="32"/>
      <c r="G36" s="33"/>
      <c r="H36" s="33"/>
      <c r="I36" s="31"/>
      <c r="J36" s="34"/>
      <c r="K36" s="34"/>
      <c r="L36" s="10"/>
      <c r="M36" s="12" t="e">
        <f t="shared" si="2"/>
        <v>#DIV/0!</v>
      </c>
    </row>
    <row r="37" spans="1:13" ht="30" customHeight="1">
      <c r="A37" s="7" t="s">
        <v>41</v>
      </c>
      <c r="B37" s="7" t="s">
        <v>42</v>
      </c>
      <c r="C37" s="8">
        <f>SUM(C38+C40+C41+C42+C43+C44)</f>
        <v>502392</v>
      </c>
      <c r="D37" s="8">
        <f>SUM(D38+D40+D41+D42+D43+D44)</f>
        <v>85878.2</v>
      </c>
      <c r="E37" s="8">
        <f>SUM(E38+E40+E41+E42+E43+E44)</f>
        <v>348200.2</v>
      </c>
      <c r="F37" s="8">
        <f>SUM(F38+F40+F41+F42+F43+F44)</f>
        <v>397972.3</v>
      </c>
      <c r="G37" s="8"/>
      <c r="H37" s="8"/>
      <c r="I37" s="8">
        <f>SUM(I38+I40+I41+I42+I43+I44)</f>
        <v>74082.40000000001</v>
      </c>
      <c r="J37" s="2">
        <f aca="true" t="shared" si="4" ref="J37:J42">SUM(I37/F37*100)</f>
        <v>18.614963905779376</v>
      </c>
      <c r="K37" s="10"/>
      <c r="L37" s="11">
        <f>SUM(I37/$I$45*100)</f>
        <v>71.7644790898761</v>
      </c>
      <c r="M37" s="12">
        <f t="shared" si="2"/>
        <v>14.745935444831925</v>
      </c>
    </row>
    <row r="38" spans="1:13" ht="33" customHeight="1">
      <c r="A38" s="7" t="s">
        <v>43</v>
      </c>
      <c r="B38" s="7" t="s">
        <v>44</v>
      </c>
      <c r="C38" s="8">
        <v>81682</v>
      </c>
      <c r="D38" s="8">
        <v>14321</v>
      </c>
      <c r="E38" s="8">
        <v>52758.9</v>
      </c>
      <c r="F38" s="8">
        <v>65198.4</v>
      </c>
      <c r="G38" s="8"/>
      <c r="H38" s="8"/>
      <c r="I38" s="8">
        <v>10757.7</v>
      </c>
      <c r="J38" s="2">
        <f t="shared" si="4"/>
        <v>16.499944783921077</v>
      </c>
      <c r="K38" s="10"/>
      <c r="L38" s="12"/>
      <c r="M38" s="12">
        <f>SUM(I38/C38*100)</f>
        <v>13.170221101344238</v>
      </c>
    </row>
    <row r="39" spans="1:13" ht="31.5" customHeight="1" hidden="1">
      <c r="A39" s="13" t="s">
        <v>45</v>
      </c>
      <c r="B39" s="13" t="s">
        <v>46</v>
      </c>
      <c r="C39" s="2">
        <v>26771</v>
      </c>
      <c r="D39" s="2">
        <v>26771</v>
      </c>
      <c r="E39" s="14">
        <v>122784.1</v>
      </c>
      <c r="F39" s="14">
        <v>122784.1</v>
      </c>
      <c r="G39" s="14"/>
      <c r="H39" s="14"/>
      <c r="I39" s="2">
        <v>26771</v>
      </c>
      <c r="J39" s="2">
        <f t="shared" si="4"/>
        <v>21.80331166657572</v>
      </c>
      <c r="K39" s="10"/>
      <c r="L39" s="12"/>
      <c r="M39" s="12">
        <f t="shared" si="2"/>
        <v>100</v>
      </c>
    </row>
    <row r="40" spans="1:13" ht="30.75" customHeight="1">
      <c r="A40" s="7" t="s">
        <v>47</v>
      </c>
      <c r="B40" s="7" t="s">
        <v>48</v>
      </c>
      <c r="C40" s="8">
        <v>69318.9</v>
      </c>
      <c r="D40" s="8"/>
      <c r="E40" s="8">
        <v>45198</v>
      </c>
      <c r="F40" s="8">
        <v>20513.4</v>
      </c>
      <c r="G40" s="8"/>
      <c r="H40" s="8"/>
      <c r="I40" s="8"/>
      <c r="J40" s="2">
        <f t="shared" si="4"/>
        <v>0</v>
      </c>
      <c r="K40" s="10"/>
      <c r="L40" s="12"/>
      <c r="M40" s="12">
        <f t="shared" si="2"/>
        <v>0</v>
      </c>
    </row>
    <row r="41" spans="1:13" ht="32.25" customHeight="1">
      <c r="A41" s="7" t="s">
        <v>49</v>
      </c>
      <c r="B41" s="7" t="s">
        <v>50</v>
      </c>
      <c r="C41" s="8">
        <v>349616.6</v>
      </c>
      <c r="D41" s="8">
        <v>71258.1</v>
      </c>
      <c r="E41" s="8">
        <v>249098</v>
      </c>
      <c r="F41" s="8">
        <v>309902.8</v>
      </c>
      <c r="G41" s="8"/>
      <c r="H41" s="8"/>
      <c r="I41" s="8">
        <v>62354</v>
      </c>
      <c r="J41" s="2">
        <f t="shared" si="4"/>
        <v>20.12050229943066</v>
      </c>
      <c r="K41" s="10"/>
      <c r="L41" s="12"/>
      <c r="M41" s="12">
        <f t="shared" si="2"/>
        <v>17.83496550221014</v>
      </c>
    </row>
    <row r="42" spans="1:13" ht="27" customHeight="1">
      <c r="A42" s="7" t="s">
        <v>51</v>
      </c>
      <c r="B42" s="7" t="s">
        <v>52</v>
      </c>
      <c r="C42" s="8">
        <v>1774.6</v>
      </c>
      <c r="D42" s="8">
        <v>299.2</v>
      </c>
      <c r="E42" s="8">
        <v>1145.3</v>
      </c>
      <c r="F42" s="8">
        <v>2357.7</v>
      </c>
      <c r="G42" s="8"/>
      <c r="H42" s="8"/>
      <c r="I42" s="8">
        <v>973.6</v>
      </c>
      <c r="J42" s="2">
        <f t="shared" si="4"/>
        <v>41.29448191033635</v>
      </c>
      <c r="K42" s="10"/>
      <c r="L42" s="12"/>
      <c r="M42" s="12">
        <f t="shared" si="2"/>
        <v>54.863067733573764</v>
      </c>
    </row>
    <row r="43" spans="1:13" ht="25.5" customHeight="1">
      <c r="A43" s="28"/>
      <c r="B43" s="7" t="s">
        <v>71</v>
      </c>
      <c r="C43" s="8"/>
      <c r="D43" s="8"/>
      <c r="E43" s="8"/>
      <c r="F43" s="8"/>
      <c r="G43" s="8"/>
      <c r="H43" s="8"/>
      <c r="I43" s="8"/>
      <c r="J43" s="2"/>
      <c r="K43" s="10"/>
      <c r="L43" s="12"/>
      <c r="M43" s="12" t="e">
        <f t="shared" si="2"/>
        <v>#DIV/0!</v>
      </c>
    </row>
    <row r="44" spans="1:13" ht="30" customHeight="1">
      <c r="A44" s="28" t="s">
        <v>64</v>
      </c>
      <c r="B44" s="30" t="s">
        <v>63</v>
      </c>
      <c r="C44" s="31">
        <v>-0.1</v>
      </c>
      <c r="D44" s="31">
        <v>-0.1</v>
      </c>
      <c r="E44" s="33"/>
      <c r="F44" s="33"/>
      <c r="G44" s="33"/>
      <c r="H44" s="33"/>
      <c r="I44" s="31">
        <v>-2.9</v>
      </c>
      <c r="J44" s="34"/>
      <c r="K44" s="34"/>
      <c r="L44" s="10"/>
      <c r="M44" s="12">
        <f t="shared" si="2"/>
        <v>2899.9999999999995</v>
      </c>
    </row>
    <row r="45" spans="1:13" ht="36" customHeight="1">
      <c r="A45" s="35"/>
      <c r="B45" s="36" t="s">
        <v>53</v>
      </c>
      <c r="C45" s="8">
        <f>SUM(C37+C6)</f>
        <v>641293.7</v>
      </c>
      <c r="D45" s="8">
        <f>SUM(D37+D6)</f>
        <v>113956.7</v>
      </c>
      <c r="E45" s="8">
        <f>SUM(E37+E6)</f>
        <v>491185.2</v>
      </c>
      <c r="F45" s="8">
        <f>SUM(F37+F6)</f>
        <v>545765.3</v>
      </c>
      <c r="G45" s="8"/>
      <c r="H45" s="8"/>
      <c r="I45" s="8">
        <f>SUM(I37+I6)</f>
        <v>103229.90000000001</v>
      </c>
      <c r="J45" s="2">
        <f>SUM(I45/F45*100)</f>
        <v>18.914705643616404</v>
      </c>
      <c r="K45" s="10"/>
      <c r="L45" s="37">
        <f>SUM(L37+L6)</f>
        <v>100</v>
      </c>
      <c r="M45" s="12">
        <f t="shared" si="2"/>
        <v>16.09713302968671</v>
      </c>
    </row>
  </sheetData>
  <sheetProtection/>
  <mergeCells count="1">
    <mergeCell ref="A2:L2"/>
  </mergeCells>
  <printOptions/>
  <pageMargins left="0.7874015748031497" right="0.1968503937007874" top="0.5118110236220472" bottom="0.2362204724409449" header="0.5118110236220472" footer="0"/>
  <pageSetup fitToHeight="3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А.Д.Подольская</dc:creator>
  <cp:keywords/>
  <dc:description/>
  <cp:lastModifiedBy>user1407</cp:lastModifiedBy>
  <cp:lastPrinted>2023-04-12T12:26:40Z</cp:lastPrinted>
  <dcterms:created xsi:type="dcterms:W3CDTF">2008-10-21T08:02:28Z</dcterms:created>
  <dcterms:modified xsi:type="dcterms:W3CDTF">2023-10-18T05:14:49Z</dcterms:modified>
  <cp:category/>
  <cp:version/>
  <cp:contentType/>
  <cp:contentStatus/>
</cp:coreProperties>
</file>