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371" windowWidth="19065" windowHeight="1258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<sst xmlns="http://schemas.openxmlformats.org/spreadsheetml/2006/main" count="109" uniqueCount="73">
  <si>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</si>
  <si>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</si>
  <si>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</si>
  <si>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</si>
  <si>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</si>
  <si>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</si>
  <si>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</si>
  <si>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</si>
  <si>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</si>
  <si>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</si>
  <si>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</si>
  <si>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</si>
  <si>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</si>
  <si>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</si>
  <si>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</si>
  <si>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</si>
  <si>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</si>
  <si>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</si>
  <si>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</si>
  <si>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</si>
  <si>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</si>
  <si>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</si>
  <si>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</si>
  <si>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</si>
  <si>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</si>
  <si>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</si>
  <si>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</si>
  <si>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</si>
  <si>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</si>
  <si>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</si>
  <si>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</si>
  <si>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</si>
  <si>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</si>
  <si>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</si>
  <si>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</si>
  <si>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</si>
  <si>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</si>
  <si>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</si>
  <si>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</si>
  <si>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</si>
  <si>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</si>
  <si>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</si>
  <si>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</si>
  <si>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</si>
  <si>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</si>
  <si>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</si>
  <si>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</si>
  <si>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</si>
  <si>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</si>
  <si>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</si>
  <si>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</si>
  <si>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</si>
  <si>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</si>
  <si>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</si>
  <si>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</si>
  <si>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</si>
  <si>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</si>
  <si>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</si>
  <si>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</si>
  <si>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</si>
  <si>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</si>
  <si>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</si>
  <si>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</si>
  <si>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</si>
  <si>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</si>
  <si>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</si>
  <si>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</si>
  <si>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ВСЕГО на 2020 г.</t>
  </si>
  <si>
    <t>2019 год</t>
  </si>
  <si>
    <t>(+,- к 2019году)</t>
  </si>
  <si>
    <t>% к 2019 году</t>
  </si>
  <si>
    <t>з.м. на силос</t>
  </si>
  <si>
    <t>27 июля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</si>
</sst>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Arial Cyr"/>
      <family val="0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7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18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12" xfId="0" applyFont="1" applyFill="1" applyBorder="1" applyAlignment="1">
      <alignment/>
    </xf>
    <xf numFmtId="0" fontId="26" fillId="46" borderId="19" xfId="0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0" fontId="27" fillId="46" borderId="20" xfId="0" applyFont="1" applyFill="1" applyBorder="1" applyAlignment="1">
      <alignment wrapText="1"/>
    </xf>
    <xf numFmtId="0" fontId="27" fillId="46" borderId="21" xfId="0" applyFont="1" applyFill="1" applyBorder="1" applyAlignment="1">
      <alignment horizontal="center" vertical="center" wrapText="1"/>
    </xf>
    <xf numFmtId="0" fontId="27" fillId="46" borderId="22" xfId="0" applyFont="1" applyFill="1" applyBorder="1" applyAlignment="1">
      <alignment horizontal="center" vertical="center" wrapText="1"/>
    </xf>
    <xf numFmtId="0" fontId="27" fillId="46" borderId="23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5" xfId="0" applyFont="1" applyFill="1" applyBorder="1" applyAlignment="1">
      <alignment wrapText="1"/>
    </xf>
    <xf numFmtId="0" fontId="27" fillId="46" borderId="26" xfId="0" applyFont="1" applyFill="1" applyBorder="1" applyAlignment="1">
      <alignment wrapText="1"/>
    </xf>
    <xf numFmtId="0" fontId="27" fillId="46" borderId="26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28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18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27" xfId="0" applyNumberFormat="1" applyFont="1" applyFill="1" applyBorder="1" applyAlignment="1">
      <alignment horizontal="center" vertical="center" wrapText="1"/>
    </xf>
    <xf numFmtId="1" fontId="26" fillId="46" borderId="29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3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34" fillId="46" borderId="30" xfId="0" applyFont="1" applyFill="1" applyBorder="1" applyAlignment="1">
      <alignment wrapText="1"/>
    </xf>
    <xf numFmtId="0" fontId="34" fillId="46" borderId="0" xfId="0" applyFont="1" applyFill="1" applyBorder="1" applyAlignment="1">
      <alignment horizontal="center" vertical="center" wrapText="1"/>
    </xf>
    <xf numFmtId="0" fontId="33" fillId="46" borderId="0" xfId="0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 horizontal="center" vertical="center"/>
    </xf>
    <xf numFmtId="1" fontId="34" fillId="46" borderId="0" xfId="0" applyNumberFormat="1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20" xfId="0" applyFont="1" applyFill="1" applyBorder="1" applyAlignment="1">
      <alignment horizontal="center" vertical="center"/>
    </xf>
    <xf numFmtId="0" fontId="26" fillId="46" borderId="0" xfId="0" applyFont="1" applyFill="1" applyAlignment="1">
      <alignment/>
    </xf>
    <xf numFmtId="0" fontId="26" fillId="46" borderId="20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wrapText="1"/>
    </xf>
    <xf numFmtId="0" fontId="26" fillId="46" borderId="19" xfId="0" applyFont="1" applyFill="1" applyBorder="1" applyAlignment="1">
      <alignment/>
    </xf>
    <xf numFmtId="0" fontId="26" fillId="46" borderId="31" xfId="0" applyFont="1" applyFill="1" applyBorder="1" applyAlignment="1">
      <alignment horizontal="center" vertical="center" wrapText="1"/>
    </xf>
    <xf numFmtId="1" fontId="26" fillId="46" borderId="31" xfId="0" applyNumberFormat="1" applyFont="1" applyFill="1" applyBorder="1" applyAlignment="1">
      <alignment horizontal="center" vertical="center" wrapText="1"/>
    </xf>
    <xf numFmtId="0" fontId="26" fillId="46" borderId="32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7" fillId="46" borderId="11" xfId="0" applyFont="1" applyFill="1" applyBorder="1" applyAlignment="1">
      <alignment wrapText="1"/>
    </xf>
    <xf numFmtId="0" fontId="26" fillId="46" borderId="25" xfId="0" applyFont="1" applyFill="1" applyBorder="1" applyAlignment="1">
      <alignment wrapText="1"/>
    </xf>
    <xf numFmtId="0" fontId="26" fillId="46" borderId="34" xfId="0" applyFont="1" applyFill="1" applyBorder="1" applyAlignment="1">
      <alignment wrapText="1"/>
    </xf>
    <xf numFmtId="1" fontId="26" fillId="46" borderId="17" xfId="0" applyNumberFormat="1" applyFont="1" applyFill="1" applyBorder="1" applyAlignment="1" applyProtection="1">
      <alignment horizontal="center" wrapText="1"/>
      <protection locked="0"/>
    </xf>
    <xf numFmtId="1" fontId="26" fillId="46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7" xfId="0" applyFont="1" applyFill="1" applyBorder="1" applyAlignment="1" applyProtection="1">
      <alignment horizontal="center" vertical="center" wrapText="1"/>
      <protection locked="0"/>
    </xf>
    <xf numFmtId="2" fontId="26" fillId="46" borderId="35" xfId="0" applyNumberFormat="1" applyFont="1" applyFill="1" applyBorder="1" applyAlignment="1">
      <alignment horizontal="center" vertical="center" wrapText="1"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2" fontId="26" fillId="46" borderId="12" xfId="0" applyNumberFormat="1" applyFont="1" applyFill="1" applyBorder="1" applyAlignment="1">
      <alignment horizontal="center" vertical="center" wrapText="1"/>
    </xf>
    <xf numFmtId="1" fontId="27" fillId="46" borderId="17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2" fontId="26" fillId="46" borderId="36" xfId="0" applyNumberFormat="1" applyFont="1" applyFill="1" applyBorder="1" applyAlignment="1">
      <alignment horizontal="center" vertical="center" wrapText="1"/>
    </xf>
    <xf numFmtId="2" fontId="26" fillId="46" borderId="26" xfId="0" applyNumberFormat="1" applyFont="1" applyFill="1" applyBorder="1" applyAlignment="1">
      <alignment horizontal="center" vertical="center" wrapText="1"/>
    </xf>
    <xf numFmtId="2" fontId="26" fillId="46" borderId="17" xfId="0" applyNumberFormat="1" applyFont="1" applyFill="1" applyBorder="1" applyAlignment="1">
      <alignment horizontal="center" vertical="center" wrapText="1"/>
    </xf>
    <xf numFmtId="2" fontId="26" fillId="46" borderId="37" xfId="0" applyNumberFormat="1" applyFont="1" applyFill="1" applyBorder="1" applyAlignment="1">
      <alignment horizontal="center" vertical="center" wrapText="1"/>
    </xf>
    <xf numFmtId="2" fontId="26" fillId="46" borderId="29" xfId="0" applyNumberFormat="1" applyFont="1" applyFill="1" applyBorder="1" applyAlignment="1">
      <alignment horizontal="center" vertical="center" wrapText="1"/>
    </xf>
    <xf numFmtId="2" fontId="26" fillId="46" borderId="28" xfId="0" applyNumberFormat="1" applyFont="1" applyFill="1" applyBorder="1" applyAlignment="1">
      <alignment horizontal="center" vertical="center" wrapText="1"/>
    </xf>
    <xf numFmtId="0" fontId="36" fillId="46" borderId="38" xfId="0" applyFont="1" applyFill="1" applyBorder="1" applyAlignment="1">
      <alignment wrapText="1"/>
    </xf>
    <xf numFmtId="2" fontId="27" fillId="46" borderId="17" xfId="0" applyNumberFormat="1" applyFont="1" applyFill="1" applyBorder="1" applyAlignment="1">
      <alignment horizontal="center" vertical="center" wrapText="1"/>
    </xf>
    <xf numFmtId="0" fontId="26" fillId="46" borderId="29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8"/>
  <sheetViews>
    <sheetView tabSelected="1" zoomScale="80" zoomScaleNormal="8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6" sqref="O26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0.75390625" style="8" customWidth="1"/>
    <col min="6" max="6" width="10.2539062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67" t="s">
        <v>55</v>
      </c>
      <c r="O1" s="167"/>
      <c r="P1" s="167"/>
      <c r="Q1" s="167"/>
      <c r="R1" s="167"/>
      <c r="S1" s="167"/>
      <c r="T1" s="3"/>
      <c r="V1" s="7"/>
      <c r="W1" s="7"/>
      <c r="X1" s="7"/>
      <c r="AQ1" s="8"/>
    </row>
    <row r="2" spans="1:53" s="36" customFormat="1" ht="12.75" customHeight="1">
      <c r="A2" s="148" t="s">
        <v>45</v>
      </c>
      <c r="B2" s="151" t="s">
        <v>39</v>
      </c>
      <c r="C2" s="152"/>
      <c r="D2" s="152"/>
      <c r="E2" s="153"/>
      <c r="F2" s="157" t="s">
        <v>38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65" t="s">
        <v>27</v>
      </c>
      <c r="T2" s="169" t="s">
        <v>0</v>
      </c>
      <c r="U2" s="160" t="s">
        <v>49</v>
      </c>
      <c r="V2" s="160" t="s">
        <v>59</v>
      </c>
      <c r="W2" s="160" t="s">
        <v>60</v>
      </c>
      <c r="X2" s="160" t="s">
        <v>61</v>
      </c>
      <c r="Y2" s="157" t="s">
        <v>51</v>
      </c>
      <c r="Z2" s="151"/>
      <c r="AA2" s="151"/>
      <c r="AB2" s="151"/>
      <c r="AC2" s="151"/>
      <c r="AD2" s="151"/>
      <c r="AE2" s="151"/>
      <c r="AF2" s="165" t="s">
        <v>57</v>
      </c>
      <c r="AG2" s="146" t="s">
        <v>22</v>
      </c>
      <c r="AH2" s="147" t="s">
        <v>22</v>
      </c>
      <c r="AI2" s="147" t="s">
        <v>22</v>
      </c>
      <c r="AJ2" s="147" t="s">
        <v>22</v>
      </c>
      <c r="AK2" s="147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49"/>
      <c r="B3" s="154"/>
      <c r="C3" s="155"/>
      <c r="D3" s="155"/>
      <c r="E3" s="156"/>
      <c r="F3" s="1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6"/>
      <c r="T3" s="170"/>
      <c r="U3" s="161"/>
      <c r="V3" s="161"/>
      <c r="W3" s="161"/>
      <c r="X3" s="161"/>
      <c r="Y3" s="163"/>
      <c r="Z3" s="164"/>
      <c r="AA3" s="164"/>
      <c r="AB3" s="164"/>
      <c r="AC3" s="164"/>
      <c r="AD3" s="164"/>
      <c r="AE3" s="164"/>
      <c r="AF3" s="166"/>
      <c r="AG3" s="146"/>
      <c r="AH3" s="147"/>
      <c r="AI3" s="147"/>
      <c r="AJ3" s="147"/>
      <c r="AK3" s="147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0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68"/>
      <c r="T4" s="170"/>
      <c r="U4" s="162"/>
      <c r="V4" s="162"/>
      <c r="W4" s="162"/>
      <c r="X4" s="162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66"/>
      <c r="AG4" s="146"/>
      <c r="AH4" s="147"/>
      <c r="AI4" s="147"/>
      <c r="AJ4" s="147"/>
      <c r="AK4" s="147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102" customFormat="1" ht="15.75" customHeight="1">
      <c r="A5" s="127" t="s">
        <v>43</v>
      </c>
      <c r="B5" s="49">
        <v>1040</v>
      </c>
      <c r="C5" s="50">
        <f aca="true" t="shared" si="0" ref="C5:C31">B5/U5*100</f>
        <v>34.91104397448808</v>
      </c>
      <c r="D5" s="128">
        <v>1040</v>
      </c>
      <c r="E5" s="50">
        <f>D5/V5*100</f>
        <v>37.69481696266763</v>
      </c>
      <c r="F5" s="129">
        <v>140</v>
      </c>
      <c r="G5" s="50">
        <f>F5/Y5*100</f>
        <v>13.011152416356877</v>
      </c>
      <c r="H5" s="130"/>
      <c r="I5" s="50"/>
      <c r="J5" s="129">
        <v>3634</v>
      </c>
      <c r="K5" s="51">
        <f>J5/AA5*100</f>
        <v>107.67407407407407</v>
      </c>
      <c r="L5" s="51"/>
      <c r="M5" s="51" t="e">
        <f>L5/AD5*100</f>
        <v>#DIV/0!</v>
      </c>
      <c r="N5" s="130">
        <v>500</v>
      </c>
      <c r="O5" s="50">
        <f>N5/AB5*100</f>
        <v>50</v>
      </c>
      <c r="P5" s="50"/>
      <c r="Q5" s="50">
        <f>(N5*0.32)+(J5*0.13)+(H5*0.63)+(F5*0.45)+(P5*0.35)+(L5*0.22)</f>
        <v>695.4200000000001</v>
      </c>
      <c r="R5" s="50">
        <f>Q5/AE5*100</f>
        <v>45.90231023102311</v>
      </c>
      <c r="S5" s="131">
        <f>Q5/AF5*10</f>
        <v>13.39922928709056</v>
      </c>
      <c r="T5" s="111" t="s">
        <v>52</v>
      </c>
      <c r="U5" s="52">
        <f aca="true" t="shared" si="1" ref="U5:U13">SUM(V5:X5)</f>
        <v>2979</v>
      </c>
      <c r="V5" s="112">
        <v>2759</v>
      </c>
      <c r="W5" s="112"/>
      <c r="X5" s="112">
        <v>220</v>
      </c>
      <c r="Y5" s="112">
        <v>1076</v>
      </c>
      <c r="Z5" s="112"/>
      <c r="AA5" s="112">
        <v>3375</v>
      </c>
      <c r="AB5" s="112">
        <v>1000</v>
      </c>
      <c r="AC5" s="112">
        <v>780</v>
      </c>
      <c r="AD5" s="112"/>
      <c r="AE5" s="112">
        <v>1515</v>
      </c>
      <c r="AF5" s="113">
        <v>519</v>
      </c>
      <c r="AG5" s="53">
        <v>1297</v>
      </c>
      <c r="AH5" s="54">
        <v>560</v>
      </c>
      <c r="AI5" s="52" t="e">
        <f>AE6/#REF!*10</f>
        <v>#REF!</v>
      </c>
      <c r="AJ5" s="52">
        <v>21.2</v>
      </c>
      <c r="AK5" s="54">
        <v>810</v>
      </c>
      <c r="AL5" s="114"/>
      <c r="AM5" s="55"/>
      <c r="AN5" s="55"/>
      <c r="AO5" s="56"/>
      <c r="AP5" s="57"/>
      <c r="AQ5" s="58"/>
      <c r="AR5" s="100"/>
      <c r="AS5" s="101"/>
      <c r="AT5" s="101"/>
      <c r="AU5" s="101"/>
      <c r="AV5" s="101"/>
      <c r="AW5" s="101"/>
      <c r="AX5" s="101"/>
      <c r="AY5" s="101"/>
      <c r="AZ5" s="101"/>
      <c r="BA5" s="101"/>
    </row>
    <row r="6" spans="1:53" s="102" customFormat="1" ht="16.5" customHeight="1">
      <c r="A6" s="62" t="s">
        <v>1</v>
      </c>
      <c r="B6" s="49">
        <v>330</v>
      </c>
      <c r="C6" s="50">
        <f t="shared" si="0"/>
        <v>45.643153526970956</v>
      </c>
      <c r="D6" s="110">
        <v>330</v>
      </c>
      <c r="E6" s="50">
        <f aca="true" t="shared" si="2" ref="E6:E31">D6/V6*100</f>
        <v>45.643153526970956</v>
      </c>
      <c r="F6" s="49">
        <v>260</v>
      </c>
      <c r="G6" s="50">
        <f>F6/Y6*100</f>
        <v>20.717131474103585</v>
      </c>
      <c r="H6" s="63"/>
      <c r="I6" s="51"/>
      <c r="J6" s="49">
        <v>200</v>
      </c>
      <c r="K6" s="51" t="e">
        <f>J6/AA6*100</f>
        <v>#DIV/0!</v>
      </c>
      <c r="L6" s="51"/>
      <c r="M6" s="51" t="e">
        <f>L6/AD7*100</f>
        <v>#DIV/0!</v>
      </c>
      <c r="N6" s="63"/>
      <c r="O6" s="50">
        <f>N6/AB7*100</f>
        <v>0</v>
      </c>
      <c r="P6" s="51"/>
      <c r="Q6" s="50">
        <f aca="true" t="shared" si="3" ref="Q6:Q31">(N6*0.32)+(J6*0.13)+(H6*0.63)+(F6*0.45)+(P6*0.35)+(L6*0.22)</f>
        <v>143</v>
      </c>
      <c r="R6" s="50">
        <f aca="true" t="shared" si="4" ref="R6:R31">Q6/AE6*100</f>
        <v>24.74048442906574</v>
      </c>
      <c r="S6" s="136">
        <f aca="true" t="shared" si="5" ref="S6:S31">Q6/AF6*10</f>
        <v>7.447916666666666</v>
      </c>
      <c r="T6" s="53" t="s">
        <v>1</v>
      </c>
      <c r="U6" s="52">
        <f t="shared" si="1"/>
        <v>723</v>
      </c>
      <c r="V6" s="52">
        <v>723</v>
      </c>
      <c r="W6" s="52"/>
      <c r="X6" s="52"/>
      <c r="Y6" s="52">
        <v>1255</v>
      </c>
      <c r="Z6" s="52"/>
      <c r="AA6" s="52"/>
      <c r="AB6" s="52"/>
      <c r="AC6" s="52"/>
      <c r="AD6" s="52">
        <v>60</v>
      </c>
      <c r="AE6" s="52">
        <v>578</v>
      </c>
      <c r="AF6" s="115">
        <v>192</v>
      </c>
      <c r="AG6" s="53">
        <v>172</v>
      </c>
      <c r="AH6" s="54">
        <v>683.2</v>
      </c>
      <c r="AI6" s="52" t="e">
        <f>#REF!/#REF!*10</f>
        <v>#REF!</v>
      </c>
      <c r="AJ6" s="52">
        <v>20.75</v>
      </c>
      <c r="AK6" s="54">
        <v>79</v>
      </c>
      <c r="AL6" s="114"/>
      <c r="AM6" s="144" t="s">
        <v>40</v>
      </c>
      <c r="AN6" s="145"/>
      <c r="AO6" s="145"/>
      <c r="AP6" s="57"/>
      <c r="AQ6" s="58"/>
      <c r="AR6" s="100"/>
      <c r="AS6" s="101"/>
      <c r="AT6" s="101"/>
      <c r="AU6" s="101"/>
      <c r="AV6" s="101"/>
      <c r="AW6" s="101"/>
      <c r="AX6" s="101"/>
      <c r="AY6" s="101"/>
      <c r="AZ6" s="101"/>
      <c r="BA6" s="101"/>
    </row>
    <row r="7" spans="1:53" s="102" customFormat="1" ht="18.75" customHeight="1">
      <c r="A7" s="62" t="s">
        <v>2</v>
      </c>
      <c r="B7" s="49">
        <v>480</v>
      </c>
      <c r="C7" s="50">
        <f t="shared" si="0"/>
        <v>31.537450722733247</v>
      </c>
      <c r="D7" s="110">
        <v>480</v>
      </c>
      <c r="E7" s="50">
        <f t="shared" si="2"/>
        <v>31.537450722733247</v>
      </c>
      <c r="F7" s="49"/>
      <c r="G7" s="50">
        <f>F7/Y7*G8100</f>
        <v>0</v>
      </c>
      <c r="H7" s="63"/>
      <c r="I7" s="51"/>
      <c r="J7" s="49">
        <v>4250</v>
      </c>
      <c r="K7" s="51">
        <f aca="true" t="shared" si="6" ref="K7:K31">J7/AA7*100</f>
        <v>80.95238095238095</v>
      </c>
      <c r="L7" s="51"/>
      <c r="M7" s="51" t="e">
        <f aca="true" t="shared" si="7" ref="M7:M31">L7/AD7*100</f>
        <v>#DIV/0!</v>
      </c>
      <c r="N7" s="63"/>
      <c r="O7" s="50">
        <f aca="true" t="shared" si="8" ref="O7:O31">N7/AB7*100</f>
        <v>0</v>
      </c>
      <c r="P7" s="51"/>
      <c r="Q7" s="50">
        <f t="shared" si="3"/>
        <v>552.5</v>
      </c>
      <c r="R7" s="50">
        <f t="shared" si="4"/>
        <v>37.33108108108108</v>
      </c>
      <c r="S7" s="137">
        <f t="shared" si="5"/>
        <v>13.675742574257425</v>
      </c>
      <c r="T7" s="53" t="s">
        <v>2</v>
      </c>
      <c r="U7" s="52">
        <f t="shared" si="1"/>
        <v>1522</v>
      </c>
      <c r="V7" s="52">
        <v>1522</v>
      </c>
      <c r="W7" s="52"/>
      <c r="X7" s="116"/>
      <c r="Y7" s="52">
        <v>350</v>
      </c>
      <c r="Z7" s="52"/>
      <c r="AA7" s="52">
        <v>5250</v>
      </c>
      <c r="AB7" s="51">
        <v>2000</v>
      </c>
      <c r="AC7" s="51"/>
      <c r="AD7" s="51"/>
      <c r="AE7" s="51">
        <v>1480</v>
      </c>
      <c r="AF7" s="117">
        <v>404</v>
      </c>
      <c r="AG7" s="53">
        <v>1526</v>
      </c>
      <c r="AH7" s="54">
        <v>0</v>
      </c>
      <c r="AI7" s="52">
        <f aca="true" t="shared" si="9" ref="AI7:AI12">AE7/AF7*10</f>
        <v>36.633663366336634</v>
      </c>
      <c r="AJ7" s="52">
        <v>20.02</v>
      </c>
      <c r="AK7" s="54">
        <v>1438</v>
      </c>
      <c r="AL7" s="64">
        <v>575</v>
      </c>
      <c r="AM7" s="53">
        <v>0.45</v>
      </c>
      <c r="AN7" s="54" t="s">
        <v>42</v>
      </c>
      <c r="AO7" s="56"/>
      <c r="AP7" s="57"/>
      <c r="AQ7" s="58"/>
      <c r="AR7" s="100"/>
      <c r="AS7" s="101"/>
      <c r="AT7" s="101"/>
      <c r="AU7" s="101"/>
      <c r="AV7" s="101"/>
      <c r="AW7" s="101"/>
      <c r="AX7" s="101"/>
      <c r="AY7" s="101"/>
      <c r="AZ7" s="101"/>
      <c r="BA7" s="101"/>
    </row>
    <row r="8" spans="1:53" s="102" customFormat="1" ht="18.75" customHeight="1">
      <c r="A8" s="62" t="s">
        <v>3</v>
      </c>
      <c r="B8" s="49">
        <f>SUM(D8)</f>
        <v>1108</v>
      </c>
      <c r="C8" s="50">
        <f t="shared" si="0"/>
        <v>35.75346886092288</v>
      </c>
      <c r="D8" s="49">
        <v>1108</v>
      </c>
      <c r="E8" s="50">
        <f t="shared" si="2"/>
        <v>35.75346886092288</v>
      </c>
      <c r="F8" s="49">
        <v>395</v>
      </c>
      <c r="G8" s="50">
        <f aca="true" t="shared" si="10" ref="G8:G31">F8/Y8*100</f>
        <v>28.214285714285715</v>
      </c>
      <c r="H8" s="63"/>
      <c r="I8" s="51"/>
      <c r="J8" s="49">
        <v>6604</v>
      </c>
      <c r="K8" s="51">
        <f t="shared" si="6"/>
        <v>66.84887134325336</v>
      </c>
      <c r="L8" s="51"/>
      <c r="M8" s="51" t="e">
        <f t="shared" si="7"/>
        <v>#DIV/0!</v>
      </c>
      <c r="N8" s="63"/>
      <c r="O8" s="50" t="e">
        <f t="shared" si="8"/>
        <v>#DIV/0!</v>
      </c>
      <c r="P8" s="51"/>
      <c r="Q8" s="50">
        <f t="shared" si="3"/>
        <v>1036.27</v>
      </c>
      <c r="R8" s="50">
        <f t="shared" si="4"/>
        <v>54.14158829676071</v>
      </c>
      <c r="S8" s="137">
        <f t="shared" si="5"/>
        <v>10.828317659352143</v>
      </c>
      <c r="T8" s="53" t="s">
        <v>3</v>
      </c>
      <c r="U8" s="52">
        <f t="shared" si="1"/>
        <v>3099</v>
      </c>
      <c r="V8" s="52">
        <v>3099</v>
      </c>
      <c r="W8" s="52"/>
      <c r="X8" s="52"/>
      <c r="Y8" s="52">
        <v>1400</v>
      </c>
      <c r="Z8" s="52"/>
      <c r="AA8" s="52">
        <v>9879</v>
      </c>
      <c r="AB8" s="51"/>
      <c r="AC8" s="51"/>
      <c r="AD8" s="51"/>
      <c r="AE8" s="51">
        <v>1914</v>
      </c>
      <c r="AF8" s="117">
        <v>957</v>
      </c>
      <c r="AG8" s="53">
        <v>694</v>
      </c>
      <c r="AH8" s="54">
        <v>578</v>
      </c>
      <c r="AI8" s="52">
        <f t="shared" si="9"/>
        <v>20</v>
      </c>
      <c r="AJ8" s="52">
        <v>19.88</v>
      </c>
      <c r="AK8" s="54">
        <v>756</v>
      </c>
      <c r="AL8" s="64">
        <v>1282</v>
      </c>
      <c r="AM8" s="53">
        <v>0.63</v>
      </c>
      <c r="AN8" s="54" t="s">
        <v>46</v>
      </c>
      <c r="AO8" s="56"/>
      <c r="AP8" s="57"/>
      <c r="AQ8" s="58"/>
      <c r="AR8" s="100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3" s="102" customFormat="1" ht="17.25" customHeight="1">
      <c r="A9" s="62" t="s">
        <v>4</v>
      </c>
      <c r="B9" s="49">
        <v>6673</v>
      </c>
      <c r="C9" s="50">
        <f t="shared" si="0"/>
        <v>77.54793724578734</v>
      </c>
      <c r="D9" s="49">
        <v>4869</v>
      </c>
      <c r="E9" s="50">
        <f t="shared" si="2"/>
        <v>84.487246225924</v>
      </c>
      <c r="F9" s="49">
        <v>1842</v>
      </c>
      <c r="G9" s="50">
        <f>F9/Y9*100</f>
        <v>37.21212121212121</v>
      </c>
      <c r="H9" s="63"/>
      <c r="I9" s="51"/>
      <c r="J9" s="49">
        <v>47492</v>
      </c>
      <c r="K9" s="51">
        <f t="shared" si="6"/>
        <v>62.525672757912474</v>
      </c>
      <c r="L9" s="51"/>
      <c r="M9" s="51" t="e">
        <f t="shared" si="7"/>
        <v>#DIV/0!</v>
      </c>
      <c r="N9" s="63">
        <v>75</v>
      </c>
      <c r="O9" s="50">
        <f t="shared" si="8"/>
        <v>18.75</v>
      </c>
      <c r="P9" s="51"/>
      <c r="Q9" s="50">
        <f t="shared" si="3"/>
        <v>7026.86</v>
      </c>
      <c r="R9" s="50">
        <f t="shared" si="4"/>
        <v>58.05403172504957</v>
      </c>
      <c r="S9" s="133">
        <f t="shared" si="5"/>
        <v>15.624271801485303</v>
      </c>
      <c r="T9" s="53" t="s">
        <v>4</v>
      </c>
      <c r="U9" s="52">
        <f t="shared" si="1"/>
        <v>8605</v>
      </c>
      <c r="V9" s="52">
        <v>5763</v>
      </c>
      <c r="W9" s="52">
        <v>2156</v>
      </c>
      <c r="X9" s="52">
        <v>686</v>
      </c>
      <c r="Y9" s="52">
        <v>4950</v>
      </c>
      <c r="Z9" s="52"/>
      <c r="AA9" s="52">
        <v>75956</v>
      </c>
      <c r="AB9" s="51">
        <v>400</v>
      </c>
      <c r="AC9" s="51"/>
      <c r="AD9" s="51"/>
      <c r="AE9" s="51">
        <v>12104</v>
      </c>
      <c r="AF9" s="65">
        <v>4497.4</v>
      </c>
      <c r="AG9" s="53">
        <v>5623</v>
      </c>
      <c r="AH9" s="54">
        <v>18</v>
      </c>
      <c r="AI9" s="52">
        <f t="shared" si="9"/>
        <v>26.913327700449152</v>
      </c>
      <c r="AJ9" s="52">
        <v>20.43</v>
      </c>
      <c r="AK9" s="54">
        <v>5435</v>
      </c>
      <c r="AL9" s="64">
        <v>3981</v>
      </c>
      <c r="AM9" s="53">
        <v>0.13</v>
      </c>
      <c r="AN9" s="118" t="s">
        <v>71</v>
      </c>
      <c r="AO9" s="56"/>
      <c r="AP9" s="57"/>
      <c r="AQ9" s="58"/>
      <c r="AR9" s="100"/>
      <c r="AS9" s="101"/>
      <c r="AT9" s="101"/>
      <c r="AU9" s="101"/>
      <c r="AV9" s="101"/>
      <c r="AW9" s="101"/>
      <c r="AX9" s="101"/>
      <c r="AY9" s="101"/>
      <c r="AZ9" s="101"/>
      <c r="BA9" s="101"/>
    </row>
    <row r="10" spans="1:53" s="102" customFormat="1" ht="17.25" customHeight="1">
      <c r="A10" s="62" t="s">
        <v>5</v>
      </c>
      <c r="B10" s="49">
        <v>7068</v>
      </c>
      <c r="C10" s="50">
        <f t="shared" si="0"/>
        <v>59.56012471559787</v>
      </c>
      <c r="D10" s="49">
        <v>7068</v>
      </c>
      <c r="E10" s="50">
        <f t="shared" si="2"/>
        <v>64.40091116173122</v>
      </c>
      <c r="F10" s="49">
        <v>824</v>
      </c>
      <c r="G10" s="50">
        <f>F10/Y10*100</f>
        <v>20.127015144113336</v>
      </c>
      <c r="H10" s="63"/>
      <c r="I10" s="51"/>
      <c r="J10" s="49">
        <v>28534</v>
      </c>
      <c r="K10" s="51">
        <f t="shared" si="6"/>
        <v>55.721762224652394</v>
      </c>
      <c r="L10" s="51"/>
      <c r="M10" s="51">
        <f t="shared" si="7"/>
        <v>0</v>
      </c>
      <c r="N10" s="63">
        <v>4652</v>
      </c>
      <c r="O10" s="50">
        <f t="shared" si="8"/>
        <v>62.602610684968376</v>
      </c>
      <c r="P10" s="51"/>
      <c r="Q10" s="50">
        <f t="shared" si="3"/>
        <v>5568.860000000001</v>
      </c>
      <c r="R10" s="50">
        <f t="shared" si="4"/>
        <v>49.66874777024617</v>
      </c>
      <c r="S10" s="133">
        <f t="shared" si="5"/>
        <v>14.130575995940118</v>
      </c>
      <c r="T10" s="53" t="s">
        <v>5</v>
      </c>
      <c r="U10" s="52">
        <f t="shared" si="1"/>
        <v>11867</v>
      </c>
      <c r="V10" s="52">
        <v>10975</v>
      </c>
      <c r="W10" s="52"/>
      <c r="X10" s="52">
        <v>892</v>
      </c>
      <c r="Y10" s="52">
        <v>4094</v>
      </c>
      <c r="Z10" s="52"/>
      <c r="AA10" s="52">
        <v>51208</v>
      </c>
      <c r="AB10" s="51">
        <v>7431</v>
      </c>
      <c r="AC10" s="51">
        <v>842</v>
      </c>
      <c r="AD10" s="51">
        <v>170</v>
      </c>
      <c r="AE10" s="51">
        <v>11212</v>
      </c>
      <c r="AF10" s="65">
        <v>3941</v>
      </c>
      <c r="AG10" s="53">
        <v>3121</v>
      </c>
      <c r="AH10" s="54">
        <v>681</v>
      </c>
      <c r="AI10" s="52">
        <f t="shared" si="9"/>
        <v>28.4496320730779</v>
      </c>
      <c r="AJ10" s="52">
        <v>19.5</v>
      </c>
      <c r="AK10" s="54">
        <v>3215</v>
      </c>
      <c r="AL10" s="64">
        <v>1075</v>
      </c>
      <c r="AM10" s="53">
        <v>0.32</v>
      </c>
      <c r="AN10" s="54" t="s">
        <v>26</v>
      </c>
      <c r="AO10" s="56"/>
      <c r="AP10" s="57"/>
      <c r="AQ10" s="58"/>
      <c r="AR10" s="100"/>
      <c r="AS10" s="101"/>
      <c r="AT10" s="101"/>
      <c r="AU10" s="101"/>
      <c r="AV10" s="101"/>
      <c r="AW10" s="101"/>
      <c r="AX10" s="101"/>
      <c r="AY10" s="101"/>
      <c r="AZ10" s="101"/>
      <c r="BA10" s="101"/>
    </row>
    <row r="11" spans="1:53" s="102" customFormat="1" ht="16.5" customHeight="1">
      <c r="A11" s="62" t="s">
        <v>6</v>
      </c>
      <c r="B11" s="49">
        <f>SUM(D11)</f>
        <v>810</v>
      </c>
      <c r="C11" s="50">
        <f t="shared" si="0"/>
        <v>38.516405135520685</v>
      </c>
      <c r="D11" s="49">
        <v>810</v>
      </c>
      <c r="E11" s="50">
        <f t="shared" si="2"/>
        <v>38.516405135520685</v>
      </c>
      <c r="F11" s="49">
        <v>45</v>
      </c>
      <c r="G11" s="50">
        <f t="shared" si="10"/>
        <v>3.3758439609902475</v>
      </c>
      <c r="H11" s="63"/>
      <c r="I11" s="51"/>
      <c r="J11" s="49">
        <v>5700</v>
      </c>
      <c r="K11" s="51">
        <f t="shared" si="6"/>
        <v>60.63829787234043</v>
      </c>
      <c r="L11" s="51"/>
      <c r="M11" s="51" t="e">
        <f t="shared" si="7"/>
        <v>#DIV/0!</v>
      </c>
      <c r="N11" s="63"/>
      <c r="O11" s="50" t="e">
        <f t="shared" si="8"/>
        <v>#DIV/0!</v>
      </c>
      <c r="P11" s="51"/>
      <c r="Q11" s="50">
        <f t="shared" si="3"/>
        <v>761.25</v>
      </c>
      <c r="R11" s="50">
        <f t="shared" si="4"/>
        <v>41.78100987925357</v>
      </c>
      <c r="S11" s="138">
        <f t="shared" si="5"/>
        <v>8.08979808714134</v>
      </c>
      <c r="T11" s="53" t="s">
        <v>6</v>
      </c>
      <c r="U11" s="52">
        <f t="shared" si="1"/>
        <v>2103</v>
      </c>
      <c r="V11" s="52">
        <v>2103</v>
      </c>
      <c r="W11" s="52"/>
      <c r="X11" s="52"/>
      <c r="Y11" s="52">
        <v>1333</v>
      </c>
      <c r="Z11" s="52"/>
      <c r="AA11" s="52">
        <v>9400</v>
      </c>
      <c r="AB11" s="51"/>
      <c r="AC11" s="51"/>
      <c r="AD11" s="51"/>
      <c r="AE11" s="51">
        <v>1822</v>
      </c>
      <c r="AF11" s="65">
        <v>941</v>
      </c>
      <c r="AG11" s="53">
        <v>1633</v>
      </c>
      <c r="AH11" s="54">
        <v>0</v>
      </c>
      <c r="AI11" s="52">
        <f t="shared" si="9"/>
        <v>19.362380446333688</v>
      </c>
      <c r="AJ11" s="52">
        <v>20.13</v>
      </c>
      <c r="AK11" s="54">
        <v>1319</v>
      </c>
      <c r="AL11" s="64">
        <v>5150</v>
      </c>
      <c r="AM11" s="53">
        <v>0.35</v>
      </c>
      <c r="AN11" s="54" t="s">
        <v>47</v>
      </c>
      <c r="AO11" s="56"/>
      <c r="AP11" s="57"/>
      <c r="AQ11" s="58"/>
      <c r="AR11" s="100"/>
      <c r="AS11" s="101"/>
      <c r="AT11" s="101"/>
      <c r="AU11" s="101"/>
      <c r="AV11" s="101"/>
      <c r="AW11" s="101"/>
      <c r="AX11" s="101"/>
      <c r="AY11" s="101"/>
      <c r="AZ11" s="101"/>
      <c r="BA11" s="101"/>
    </row>
    <row r="12" spans="1:53" s="102" customFormat="1" ht="18" customHeight="1">
      <c r="A12" s="62" t="s">
        <v>7</v>
      </c>
      <c r="B12" s="49">
        <v>25891</v>
      </c>
      <c r="C12" s="50">
        <f t="shared" si="0"/>
        <v>68.9819625396318</v>
      </c>
      <c r="D12" s="49">
        <v>25891</v>
      </c>
      <c r="E12" s="50">
        <f t="shared" si="2"/>
        <v>82.46591922537903</v>
      </c>
      <c r="F12" s="49">
        <v>6309</v>
      </c>
      <c r="G12" s="50">
        <f t="shared" si="10"/>
        <v>48.459943159996925</v>
      </c>
      <c r="H12" s="63">
        <v>90</v>
      </c>
      <c r="I12" s="51">
        <f>H12/Z12*100</f>
        <v>12</v>
      </c>
      <c r="J12" s="49">
        <v>284942</v>
      </c>
      <c r="K12" s="51">
        <f t="shared" si="6"/>
        <v>61.6701511983759</v>
      </c>
      <c r="L12" s="51"/>
      <c r="M12" s="51">
        <f t="shared" si="7"/>
        <v>0</v>
      </c>
      <c r="N12" s="63"/>
      <c r="O12" s="50" t="e">
        <f t="shared" si="8"/>
        <v>#DIV/0!</v>
      </c>
      <c r="P12" s="51"/>
      <c r="Q12" s="50">
        <f t="shared" si="3"/>
        <v>39938.21</v>
      </c>
      <c r="R12" s="50">
        <f t="shared" si="4"/>
        <v>57.72335197791556</v>
      </c>
      <c r="S12" s="138">
        <f t="shared" si="5"/>
        <v>12.518637745666553</v>
      </c>
      <c r="T12" s="53" t="s">
        <v>7</v>
      </c>
      <c r="U12" s="52">
        <f t="shared" si="1"/>
        <v>37533</v>
      </c>
      <c r="V12" s="52">
        <v>31396</v>
      </c>
      <c r="W12" s="52">
        <v>4862</v>
      </c>
      <c r="X12" s="52">
        <v>1275</v>
      </c>
      <c r="Y12" s="52">
        <v>13019</v>
      </c>
      <c r="Z12" s="52">
        <v>750</v>
      </c>
      <c r="AA12" s="52">
        <v>462042</v>
      </c>
      <c r="AB12" s="51"/>
      <c r="AC12" s="51"/>
      <c r="AD12" s="51">
        <v>8151</v>
      </c>
      <c r="AE12" s="51">
        <v>69189</v>
      </c>
      <c r="AF12" s="65">
        <v>31903</v>
      </c>
      <c r="AG12" s="53">
        <v>31458</v>
      </c>
      <c r="AH12" s="54">
        <v>1152</v>
      </c>
      <c r="AI12" s="52">
        <f t="shared" si="9"/>
        <v>21.68730213459549</v>
      </c>
      <c r="AJ12" s="52">
        <v>19.59</v>
      </c>
      <c r="AK12" s="54">
        <v>31719</v>
      </c>
      <c r="AL12" s="64">
        <v>31974</v>
      </c>
      <c r="AM12" s="53">
        <v>0.22</v>
      </c>
      <c r="AN12" s="54" t="s">
        <v>37</v>
      </c>
      <c r="AO12" s="56"/>
      <c r="AP12" s="57"/>
      <c r="AQ12" s="58"/>
      <c r="AR12" s="100"/>
      <c r="AS12" s="101"/>
      <c r="AT12" s="101"/>
      <c r="AU12" s="101"/>
      <c r="AV12" s="101"/>
      <c r="AW12" s="101"/>
      <c r="AX12" s="101"/>
      <c r="AY12" s="101"/>
      <c r="AZ12" s="101"/>
      <c r="BA12" s="101"/>
    </row>
    <row r="13" spans="1:53" s="102" customFormat="1" ht="18" customHeight="1">
      <c r="A13" s="62" t="s">
        <v>8</v>
      </c>
      <c r="B13" s="49">
        <v>550</v>
      </c>
      <c r="C13" s="50">
        <f t="shared" si="0"/>
        <v>57.65199161425576</v>
      </c>
      <c r="D13" s="49"/>
      <c r="E13" s="50">
        <f t="shared" si="2"/>
        <v>0</v>
      </c>
      <c r="F13" s="49">
        <v>420</v>
      </c>
      <c r="G13" s="50">
        <f t="shared" si="10"/>
        <v>49.411764705882355</v>
      </c>
      <c r="H13" s="63"/>
      <c r="I13" s="51"/>
      <c r="J13" s="49"/>
      <c r="K13" s="51" t="e">
        <f t="shared" si="6"/>
        <v>#DIV/0!</v>
      </c>
      <c r="L13" s="51"/>
      <c r="M13" s="51" t="e">
        <f t="shared" si="7"/>
        <v>#DIV/0!</v>
      </c>
      <c r="N13" s="63">
        <v>265</v>
      </c>
      <c r="O13" s="50">
        <f>N13/AB13*100</f>
        <v>53</v>
      </c>
      <c r="P13" s="51"/>
      <c r="Q13" s="50">
        <f t="shared" si="3"/>
        <v>273.8</v>
      </c>
      <c r="R13" s="50">
        <f t="shared" si="4"/>
        <v>50.47004608294932</v>
      </c>
      <c r="S13" s="138">
        <f t="shared" si="5"/>
        <v>8.637223974763407</v>
      </c>
      <c r="T13" s="53" t="s">
        <v>8</v>
      </c>
      <c r="U13" s="52">
        <f t="shared" si="1"/>
        <v>954</v>
      </c>
      <c r="V13" s="52">
        <v>954</v>
      </c>
      <c r="W13" s="52"/>
      <c r="X13" s="52"/>
      <c r="Y13" s="52">
        <v>850</v>
      </c>
      <c r="Z13" s="52"/>
      <c r="AA13" s="52"/>
      <c r="AB13" s="51">
        <v>500</v>
      </c>
      <c r="AC13" s="51"/>
      <c r="AD13" s="51"/>
      <c r="AE13" s="51">
        <v>542.5</v>
      </c>
      <c r="AF13" s="117">
        <v>317</v>
      </c>
      <c r="AG13" s="119">
        <v>335</v>
      </c>
      <c r="AH13" s="54">
        <v>107</v>
      </c>
      <c r="AI13" s="52" t="e">
        <f>AE13/#REF!*10</f>
        <v>#REF!</v>
      </c>
      <c r="AJ13" s="52">
        <v>20.51</v>
      </c>
      <c r="AK13" s="54">
        <v>208</v>
      </c>
      <c r="AL13" s="114"/>
      <c r="AM13" s="53">
        <v>0.97</v>
      </c>
      <c r="AN13" s="54" t="s">
        <v>48</v>
      </c>
      <c r="AO13" s="56"/>
      <c r="AP13" s="57"/>
      <c r="AQ13" s="58"/>
      <c r="AR13" s="100"/>
      <c r="AS13" s="101"/>
      <c r="AT13" s="101"/>
      <c r="AU13" s="101"/>
      <c r="AV13" s="101"/>
      <c r="AW13" s="101"/>
      <c r="AX13" s="101"/>
      <c r="AY13" s="101"/>
      <c r="AZ13" s="101"/>
      <c r="BA13" s="101"/>
    </row>
    <row r="14" spans="1:53" s="102" customFormat="1" ht="15.75" customHeight="1">
      <c r="A14" s="62" t="s">
        <v>50</v>
      </c>
      <c r="B14" s="49">
        <v>20058</v>
      </c>
      <c r="C14" s="50">
        <f t="shared" si="0"/>
        <v>86.03414257527666</v>
      </c>
      <c r="D14" s="49">
        <v>18531</v>
      </c>
      <c r="E14" s="50">
        <f t="shared" si="2"/>
        <v>99.9406752238162</v>
      </c>
      <c r="F14" s="63">
        <v>1973</v>
      </c>
      <c r="G14" s="50">
        <f t="shared" si="10"/>
        <v>31.66934189406099</v>
      </c>
      <c r="H14" s="63"/>
      <c r="I14" s="51"/>
      <c r="J14" s="49">
        <v>174478</v>
      </c>
      <c r="K14" s="51">
        <f t="shared" si="6"/>
        <v>50.3920679526688</v>
      </c>
      <c r="L14" s="51"/>
      <c r="M14" s="51">
        <f>L14/AD14*100</f>
        <v>0</v>
      </c>
      <c r="N14" s="63">
        <v>1415</v>
      </c>
      <c r="O14" s="51">
        <f t="shared" si="8"/>
        <v>94.33333333333334</v>
      </c>
      <c r="P14" s="51"/>
      <c r="Q14" s="50">
        <f t="shared" si="3"/>
        <v>24022.789999999997</v>
      </c>
      <c r="R14" s="50">
        <f t="shared" si="4"/>
        <v>49.968362592561775</v>
      </c>
      <c r="S14" s="133">
        <f t="shared" si="5"/>
        <v>10.200760084925689</v>
      </c>
      <c r="T14" s="53" t="s">
        <v>41</v>
      </c>
      <c r="U14" s="52">
        <v>23314</v>
      </c>
      <c r="V14" s="120">
        <v>18542</v>
      </c>
      <c r="W14" s="120">
        <v>1289</v>
      </c>
      <c r="X14" s="120">
        <v>3483</v>
      </c>
      <c r="Y14" s="120">
        <v>6230</v>
      </c>
      <c r="Z14" s="120">
        <v>200</v>
      </c>
      <c r="AA14" s="120">
        <v>346241</v>
      </c>
      <c r="AB14" s="121">
        <v>1500</v>
      </c>
      <c r="AC14" s="121"/>
      <c r="AD14" s="121">
        <v>4710</v>
      </c>
      <c r="AE14" s="121">
        <v>48076</v>
      </c>
      <c r="AF14" s="122">
        <v>23550</v>
      </c>
      <c r="AG14" s="53">
        <v>20575</v>
      </c>
      <c r="AH14" s="54">
        <v>0</v>
      </c>
      <c r="AI14" s="52">
        <f>AE14/AF14*10</f>
        <v>20.41443736730361</v>
      </c>
      <c r="AJ14" s="52">
        <v>16.41</v>
      </c>
      <c r="AK14" s="54">
        <v>20037</v>
      </c>
      <c r="AL14" s="64">
        <v>20377</v>
      </c>
      <c r="AM14" s="54">
        <v>0.45</v>
      </c>
      <c r="AN14" s="54" t="s">
        <v>42</v>
      </c>
      <c r="AO14" s="56"/>
      <c r="AP14" s="57"/>
      <c r="AQ14" s="58"/>
      <c r="AR14" s="100"/>
      <c r="AS14" s="101"/>
      <c r="AT14" s="101"/>
      <c r="AU14" s="101"/>
      <c r="AV14" s="101"/>
      <c r="AW14" s="101"/>
      <c r="AX14" s="101"/>
      <c r="AY14" s="101"/>
      <c r="AZ14" s="101"/>
      <c r="BA14" s="101"/>
    </row>
    <row r="15" spans="1:53" s="102" customFormat="1" ht="18" customHeight="1">
      <c r="A15" s="62" t="s">
        <v>9</v>
      </c>
      <c r="B15" s="49">
        <f>SUM(D15)</f>
        <v>1037</v>
      </c>
      <c r="C15" s="50">
        <f t="shared" si="0"/>
        <v>44.93067590987868</v>
      </c>
      <c r="D15" s="49">
        <v>1037</v>
      </c>
      <c r="E15" s="50">
        <f t="shared" si="2"/>
        <v>51.05859182668636</v>
      </c>
      <c r="F15" s="49">
        <v>500</v>
      </c>
      <c r="G15" s="50">
        <f t="shared" si="10"/>
        <v>46.2962962962963</v>
      </c>
      <c r="H15" s="49"/>
      <c r="I15" s="51"/>
      <c r="J15" s="49">
        <v>9361</v>
      </c>
      <c r="K15" s="51">
        <f t="shared" si="6"/>
        <v>81.47793541648534</v>
      </c>
      <c r="L15" s="51"/>
      <c r="M15" s="51">
        <f t="shared" si="7"/>
        <v>0</v>
      </c>
      <c r="N15" s="63"/>
      <c r="O15" s="51">
        <f t="shared" si="8"/>
        <v>0</v>
      </c>
      <c r="P15" s="51"/>
      <c r="Q15" s="50">
        <f t="shared" si="3"/>
        <v>1441.93</v>
      </c>
      <c r="R15" s="50">
        <f t="shared" si="4"/>
        <v>48.23847422528662</v>
      </c>
      <c r="S15" s="133">
        <f t="shared" si="5"/>
        <v>11.398656126482214</v>
      </c>
      <c r="T15" s="53" t="s">
        <v>9</v>
      </c>
      <c r="U15" s="52">
        <f aca="true" t="shared" si="11" ref="U15:U31">SUM(V15:X15)</f>
        <v>2308</v>
      </c>
      <c r="V15" s="52">
        <v>2031</v>
      </c>
      <c r="W15" s="52"/>
      <c r="X15" s="52">
        <v>277</v>
      </c>
      <c r="Y15" s="52">
        <v>1080</v>
      </c>
      <c r="Z15" s="52"/>
      <c r="AA15" s="52">
        <v>11489</v>
      </c>
      <c r="AB15" s="51">
        <v>1500</v>
      </c>
      <c r="AC15" s="51">
        <v>1414</v>
      </c>
      <c r="AD15" s="51">
        <v>170</v>
      </c>
      <c r="AE15" s="51">
        <v>2989.17</v>
      </c>
      <c r="AF15" s="65">
        <v>1265</v>
      </c>
      <c r="AG15" s="53">
        <v>1053</v>
      </c>
      <c r="AH15" s="54">
        <v>376</v>
      </c>
      <c r="AI15" s="52">
        <f>AE15/AF15*10</f>
        <v>23.629802371541505</v>
      </c>
      <c r="AJ15" s="52">
        <v>19.31</v>
      </c>
      <c r="AK15" s="54">
        <v>995</v>
      </c>
      <c r="AL15" s="64">
        <v>1387</v>
      </c>
      <c r="AM15" s="56"/>
      <c r="AN15" s="56"/>
      <c r="AO15" s="56"/>
      <c r="AP15" s="57"/>
      <c r="AQ15" s="58"/>
      <c r="AR15" s="100"/>
      <c r="AS15" s="101"/>
      <c r="AT15" s="101"/>
      <c r="AU15" s="101"/>
      <c r="AV15" s="101"/>
      <c r="AW15" s="101"/>
      <c r="AX15" s="101"/>
      <c r="AY15" s="101"/>
      <c r="AZ15" s="101"/>
      <c r="BA15" s="101"/>
    </row>
    <row r="16" spans="1:53" s="102" customFormat="1" ht="18.75" customHeight="1">
      <c r="A16" s="62" t="s">
        <v>10</v>
      </c>
      <c r="B16" s="49">
        <v>4528</v>
      </c>
      <c r="C16" s="50">
        <f t="shared" si="0"/>
        <v>66.28604889474454</v>
      </c>
      <c r="D16" s="49">
        <v>4528</v>
      </c>
      <c r="E16" s="50">
        <f t="shared" si="2"/>
        <v>66.28604889474454</v>
      </c>
      <c r="F16" s="49">
        <v>289</v>
      </c>
      <c r="G16" s="50">
        <f t="shared" si="10"/>
        <v>20.511000709723206</v>
      </c>
      <c r="H16" s="63"/>
      <c r="I16" s="51"/>
      <c r="J16" s="49">
        <v>40722</v>
      </c>
      <c r="K16" s="51">
        <f>J16/AA16*100</f>
        <v>62.34422364432469</v>
      </c>
      <c r="L16" s="51"/>
      <c r="M16" s="51" t="e">
        <f t="shared" si="7"/>
        <v>#DIV/0!</v>
      </c>
      <c r="N16" s="63"/>
      <c r="O16" s="51" t="e">
        <f t="shared" si="8"/>
        <v>#DIV/0!</v>
      </c>
      <c r="P16" s="51"/>
      <c r="Q16" s="50">
        <f t="shared" si="3"/>
        <v>5423.910000000001</v>
      </c>
      <c r="R16" s="50">
        <f t="shared" si="4"/>
        <v>60.69729185317816</v>
      </c>
      <c r="S16" s="138">
        <f t="shared" si="5"/>
        <v>13.997187096774194</v>
      </c>
      <c r="T16" s="53" t="s">
        <v>10</v>
      </c>
      <c r="U16" s="52">
        <f t="shared" si="11"/>
        <v>6831</v>
      </c>
      <c r="V16" s="52">
        <v>6831</v>
      </c>
      <c r="W16" s="52"/>
      <c r="X16" s="52"/>
      <c r="Y16" s="52">
        <v>1409</v>
      </c>
      <c r="Z16" s="52"/>
      <c r="AA16" s="52">
        <v>65318</v>
      </c>
      <c r="AB16" s="51"/>
      <c r="AC16" s="51"/>
      <c r="AD16" s="51"/>
      <c r="AE16" s="51">
        <v>8936</v>
      </c>
      <c r="AF16" s="117">
        <v>3875</v>
      </c>
      <c r="AG16" s="53">
        <v>3786</v>
      </c>
      <c r="AH16" s="54">
        <v>0</v>
      </c>
      <c r="AI16" s="52" t="e">
        <f>AE16/#REF!*10</f>
        <v>#REF!</v>
      </c>
      <c r="AJ16" s="52">
        <v>19.24</v>
      </c>
      <c r="AK16" s="54">
        <v>3612</v>
      </c>
      <c r="AL16" s="114"/>
      <c r="AM16" s="56"/>
      <c r="AN16" s="56"/>
      <c r="AO16" s="56"/>
      <c r="AP16" s="57"/>
      <c r="AQ16" s="58"/>
      <c r="AR16" s="100"/>
      <c r="AS16" s="101"/>
      <c r="AT16" s="101"/>
      <c r="AU16" s="101"/>
      <c r="AV16" s="101"/>
      <c r="AW16" s="101"/>
      <c r="AX16" s="101"/>
      <c r="AY16" s="101"/>
      <c r="AZ16" s="101"/>
      <c r="BA16" s="101"/>
    </row>
    <row r="17" spans="1:53" s="102" customFormat="1" ht="17.25" customHeight="1">
      <c r="A17" s="62" t="s">
        <v>11</v>
      </c>
      <c r="B17" s="49">
        <v>4024</v>
      </c>
      <c r="C17" s="50">
        <f t="shared" si="0"/>
        <v>62.7573300062383</v>
      </c>
      <c r="D17" s="49">
        <v>4004</v>
      </c>
      <c r="E17" s="50">
        <f t="shared" si="2"/>
        <v>62.93618359006602</v>
      </c>
      <c r="F17" s="49">
        <v>2037</v>
      </c>
      <c r="G17" s="50">
        <f t="shared" si="10"/>
        <v>57.026875699888016</v>
      </c>
      <c r="H17" s="109"/>
      <c r="I17" s="51"/>
      <c r="J17" s="49">
        <v>22965</v>
      </c>
      <c r="K17" s="51">
        <f t="shared" si="6"/>
        <v>75.46580789326673</v>
      </c>
      <c r="L17" s="51"/>
      <c r="M17" s="51">
        <f t="shared" si="7"/>
        <v>0</v>
      </c>
      <c r="N17" s="63">
        <v>127</v>
      </c>
      <c r="O17" s="51">
        <f t="shared" si="8"/>
        <v>23.09090909090909</v>
      </c>
      <c r="P17" s="51"/>
      <c r="Q17" s="50">
        <f t="shared" si="3"/>
        <v>3942.7400000000002</v>
      </c>
      <c r="R17" s="50">
        <f t="shared" si="4"/>
        <v>69.06183219478017</v>
      </c>
      <c r="S17" s="138">
        <f t="shared" si="5"/>
        <v>14.60274074074074</v>
      </c>
      <c r="T17" s="53" t="s">
        <v>11</v>
      </c>
      <c r="U17" s="52">
        <f t="shared" si="11"/>
        <v>6412</v>
      </c>
      <c r="V17" s="112">
        <v>6362</v>
      </c>
      <c r="W17" s="112">
        <v>20</v>
      </c>
      <c r="X17" s="112">
        <v>30</v>
      </c>
      <c r="Y17" s="112">
        <v>3572</v>
      </c>
      <c r="Z17" s="112"/>
      <c r="AA17" s="112">
        <v>30431</v>
      </c>
      <c r="AB17" s="112">
        <v>550</v>
      </c>
      <c r="AC17" s="112"/>
      <c r="AD17" s="112">
        <v>140</v>
      </c>
      <c r="AE17" s="66">
        <v>5709</v>
      </c>
      <c r="AF17" s="112">
        <v>2700</v>
      </c>
      <c r="AG17" s="53">
        <v>3588</v>
      </c>
      <c r="AH17" s="54">
        <v>0</v>
      </c>
      <c r="AI17" s="52" t="e">
        <f>AE17/#REF!*10</f>
        <v>#REF!</v>
      </c>
      <c r="AJ17" s="52">
        <v>17.52</v>
      </c>
      <c r="AK17" s="54">
        <v>3187</v>
      </c>
      <c r="AL17" s="114"/>
      <c r="AM17" s="123"/>
      <c r="AN17" s="56"/>
      <c r="AO17" s="56"/>
      <c r="AP17" s="57"/>
      <c r="AQ17" s="58"/>
      <c r="AR17" s="100"/>
      <c r="AS17" s="101"/>
      <c r="AT17" s="101"/>
      <c r="AU17" s="101"/>
      <c r="AV17" s="101"/>
      <c r="AW17" s="101"/>
      <c r="AX17" s="101"/>
      <c r="AY17" s="101"/>
      <c r="AZ17" s="101"/>
      <c r="BA17" s="101"/>
    </row>
    <row r="18" spans="1:53" s="102" customFormat="1" ht="18" customHeight="1">
      <c r="A18" s="62" t="s">
        <v>12</v>
      </c>
      <c r="B18" s="49">
        <v>1668</v>
      </c>
      <c r="C18" s="50">
        <f t="shared" si="0"/>
        <v>49.56909361069837</v>
      </c>
      <c r="D18" s="49">
        <v>1668</v>
      </c>
      <c r="E18" s="50">
        <f t="shared" si="2"/>
        <v>53.20574162679426</v>
      </c>
      <c r="F18" s="49">
        <v>165</v>
      </c>
      <c r="G18" s="50">
        <f t="shared" si="10"/>
        <v>15.054744525547445</v>
      </c>
      <c r="H18" s="63"/>
      <c r="I18" s="63"/>
      <c r="J18" s="49">
        <v>14485</v>
      </c>
      <c r="K18" s="51">
        <f t="shared" si="6"/>
        <v>45.98412698412698</v>
      </c>
      <c r="L18" s="51"/>
      <c r="M18" s="51" t="e">
        <f t="shared" si="7"/>
        <v>#DIV/0!</v>
      </c>
      <c r="N18" s="63"/>
      <c r="O18" s="51" t="e">
        <f t="shared" si="8"/>
        <v>#DIV/0!</v>
      </c>
      <c r="P18" s="51"/>
      <c r="Q18" s="50">
        <f t="shared" si="3"/>
        <v>1957.3</v>
      </c>
      <c r="R18" s="50">
        <f t="shared" si="4"/>
        <v>42.68454912223312</v>
      </c>
      <c r="S18" s="139">
        <f t="shared" si="5"/>
        <v>10.58</v>
      </c>
      <c r="T18" s="53" t="s">
        <v>12</v>
      </c>
      <c r="U18" s="52">
        <f t="shared" si="11"/>
        <v>3365</v>
      </c>
      <c r="V18" s="52">
        <v>3135</v>
      </c>
      <c r="W18" s="52"/>
      <c r="X18" s="52">
        <v>230</v>
      </c>
      <c r="Y18" s="52">
        <v>1096</v>
      </c>
      <c r="Z18" s="52"/>
      <c r="AA18" s="52">
        <v>31500</v>
      </c>
      <c r="AB18" s="51"/>
      <c r="AC18" s="51"/>
      <c r="AD18" s="51"/>
      <c r="AE18" s="51">
        <v>4585.5</v>
      </c>
      <c r="AF18" s="65">
        <v>1850</v>
      </c>
      <c r="AG18" s="53">
        <v>1917</v>
      </c>
      <c r="AH18" s="54">
        <v>0</v>
      </c>
      <c r="AI18" s="52">
        <f>AE18/AF18*10</f>
        <v>24.78648648648649</v>
      </c>
      <c r="AJ18" s="52">
        <v>20.28</v>
      </c>
      <c r="AK18" s="54">
        <v>1701</v>
      </c>
      <c r="AL18" s="64">
        <v>1756</v>
      </c>
      <c r="AM18" s="56"/>
      <c r="AN18" s="56"/>
      <c r="AO18" s="56"/>
      <c r="AP18" s="57"/>
      <c r="AQ18" s="58"/>
      <c r="AR18" s="100"/>
      <c r="AS18" s="101"/>
      <c r="AT18" s="101"/>
      <c r="AU18" s="101"/>
      <c r="AV18" s="101"/>
      <c r="AW18" s="101"/>
      <c r="AX18" s="101"/>
      <c r="AY18" s="101"/>
      <c r="AZ18" s="101"/>
      <c r="BA18" s="101"/>
    </row>
    <row r="19" spans="1:53" s="102" customFormat="1" ht="18" customHeight="1">
      <c r="A19" s="62" t="s">
        <v>13</v>
      </c>
      <c r="B19" s="49">
        <v>3973</v>
      </c>
      <c r="C19" s="50">
        <f t="shared" si="0"/>
        <v>66.36044763654584</v>
      </c>
      <c r="D19" s="49">
        <v>3973</v>
      </c>
      <c r="E19" s="50">
        <f t="shared" si="2"/>
        <v>66.36044763654584</v>
      </c>
      <c r="F19" s="49">
        <v>911</v>
      </c>
      <c r="G19" s="50">
        <f t="shared" si="10"/>
        <v>29.99670727691801</v>
      </c>
      <c r="H19" s="63"/>
      <c r="I19" s="51"/>
      <c r="J19" s="49">
        <v>13600</v>
      </c>
      <c r="K19" s="51">
        <f t="shared" si="6"/>
        <v>73.51351351351352</v>
      </c>
      <c r="L19" s="51"/>
      <c r="M19" s="51">
        <f t="shared" si="7"/>
        <v>0</v>
      </c>
      <c r="N19" s="63">
        <v>2842</v>
      </c>
      <c r="O19" s="51" t="e">
        <f>N19/AB19*D20984100</f>
        <v>#NAME?</v>
      </c>
      <c r="P19" s="51"/>
      <c r="Q19" s="50">
        <f t="shared" si="3"/>
        <v>3087.39</v>
      </c>
      <c r="R19" s="50">
        <f t="shared" si="4"/>
        <v>65.49406024607552</v>
      </c>
      <c r="S19" s="133">
        <f t="shared" si="5"/>
        <v>14.386719478098788</v>
      </c>
      <c r="T19" s="53" t="s">
        <v>13</v>
      </c>
      <c r="U19" s="52">
        <f t="shared" si="11"/>
        <v>5987</v>
      </c>
      <c r="V19" s="52">
        <v>5987</v>
      </c>
      <c r="W19" s="52"/>
      <c r="X19" s="116">
        <v>0</v>
      </c>
      <c r="Y19" s="52">
        <v>3037</v>
      </c>
      <c r="Z19" s="52"/>
      <c r="AA19" s="52">
        <v>18500</v>
      </c>
      <c r="AB19" s="51">
        <v>2600</v>
      </c>
      <c r="AC19" s="51"/>
      <c r="AD19" s="51">
        <v>500</v>
      </c>
      <c r="AE19" s="51">
        <v>4714</v>
      </c>
      <c r="AF19" s="65">
        <v>2146</v>
      </c>
      <c r="AG19" s="53">
        <v>1501</v>
      </c>
      <c r="AH19" s="54">
        <v>202</v>
      </c>
      <c r="AI19" s="52">
        <f>AE19/AF19*10</f>
        <v>21.966449207828518</v>
      </c>
      <c r="AJ19" s="52">
        <v>21.88</v>
      </c>
      <c r="AK19" s="54">
        <v>1610</v>
      </c>
      <c r="AL19" s="64">
        <v>1900</v>
      </c>
      <c r="AM19" s="56"/>
      <c r="AN19" s="56"/>
      <c r="AO19" s="56"/>
      <c r="AP19" s="57"/>
      <c r="AQ19" s="58"/>
      <c r="AR19" s="100"/>
      <c r="AS19" s="101"/>
      <c r="AT19" s="101"/>
      <c r="AU19" s="101"/>
      <c r="AV19" s="101"/>
      <c r="AW19" s="101"/>
      <c r="AX19" s="101"/>
      <c r="AY19" s="101"/>
      <c r="AZ19" s="101"/>
      <c r="BA19" s="101"/>
    </row>
    <row r="20" spans="1:53" s="102" customFormat="1" ht="17.25" customHeight="1">
      <c r="A20" s="62" t="s">
        <v>14</v>
      </c>
      <c r="B20" s="49">
        <v>984</v>
      </c>
      <c r="C20" s="50">
        <f t="shared" si="0"/>
        <v>49.9492385786802</v>
      </c>
      <c r="D20" s="49">
        <v>984</v>
      </c>
      <c r="E20" s="50">
        <f t="shared" si="2"/>
        <v>49.9492385786802</v>
      </c>
      <c r="F20" s="49">
        <v>290</v>
      </c>
      <c r="G20" s="50">
        <f t="shared" si="10"/>
        <v>24.55546147332769</v>
      </c>
      <c r="H20" s="63"/>
      <c r="I20" s="51"/>
      <c r="J20" s="49">
        <v>8102</v>
      </c>
      <c r="K20" s="51">
        <f t="shared" si="6"/>
        <v>56.69699090272918</v>
      </c>
      <c r="L20" s="51"/>
      <c r="M20" s="51">
        <f t="shared" si="7"/>
        <v>0</v>
      </c>
      <c r="N20" s="63"/>
      <c r="O20" s="51" t="e">
        <f t="shared" si="8"/>
        <v>#DIV/0!</v>
      </c>
      <c r="P20" s="51"/>
      <c r="Q20" s="50">
        <f t="shared" si="3"/>
        <v>1183.76</v>
      </c>
      <c r="R20" s="50">
        <f t="shared" si="4"/>
        <v>49.682496380081</v>
      </c>
      <c r="S20" s="139">
        <f t="shared" si="5"/>
        <v>10.438800705467372</v>
      </c>
      <c r="T20" s="53" t="s">
        <v>14</v>
      </c>
      <c r="U20" s="52">
        <f t="shared" si="11"/>
        <v>1970</v>
      </c>
      <c r="V20" s="52">
        <v>1970</v>
      </c>
      <c r="W20" s="52"/>
      <c r="X20" s="116">
        <v>0</v>
      </c>
      <c r="Y20" s="52">
        <v>1181</v>
      </c>
      <c r="Z20" s="52"/>
      <c r="AA20" s="52">
        <v>14290</v>
      </c>
      <c r="AB20" s="51">
        <v>0</v>
      </c>
      <c r="AC20" s="51"/>
      <c r="AD20" s="51">
        <v>175</v>
      </c>
      <c r="AE20" s="51">
        <v>2382.65</v>
      </c>
      <c r="AF20" s="117">
        <v>1134</v>
      </c>
      <c r="AG20" s="53">
        <v>895</v>
      </c>
      <c r="AH20" s="124">
        <v>0</v>
      </c>
      <c r="AI20" s="52" t="e">
        <f>AE20/#REF!*10</f>
        <v>#REF!</v>
      </c>
      <c r="AJ20" s="52">
        <v>19.75</v>
      </c>
      <c r="AK20" s="54">
        <v>872</v>
      </c>
      <c r="AL20" s="114"/>
      <c r="AM20" s="56"/>
      <c r="AN20" s="56"/>
      <c r="AO20" s="56"/>
      <c r="AP20" s="57"/>
      <c r="AQ20" s="58"/>
      <c r="AR20" s="100"/>
      <c r="AS20" s="101"/>
      <c r="AT20" s="101"/>
      <c r="AU20" s="101"/>
      <c r="AV20" s="101"/>
      <c r="AW20" s="101"/>
      <c r="AX20" s="101"/>
      <c r="AY20" s="101"/>
      <c r="AZ20" s="101"/>
      <c r="BA20" s="101"/>
    </row>
    <row r="21" spans="1:53" s="102" customFormat="1" ht="18" customHeight="1">
      <c r="A21" s="62" t="s">
        <v>35</v>
      </c>
      <c r="B21" s="49">
        <v>3057</v>
      </c>
      <c r="C21" s="50">
        <f t="shared" si="0"/>
        <v>37.29868228404099</v>
      </c>
      <c r="D21" s="49">
        <v>3292</v>
      </c>
      <c r="E21" s="50">
        <f t="shared" si="2"/>
        <v>40.36292300147131</v>
      </c>
      <c r="F21" s="49">
        <v>3292</v>
      </c>
      <c r="G21" s="50">
        <f t="shared" si="10"/>
        <v>218.01324503311258</v>
      </c>
      <c r="H21" s="63"/>
      <c r="I21" s="51"/>
      <c r="J21" s="49">
        <v>23188</v>
      </c>
      <c r="K21" s="51">
        <f t="shared" si="6"/>
        <v>65.97809076682316</v>
      </c>
      <c r="L21" s="51"/>
      <c r="M21" s="51">
        <f t="shared" si="7"/>
        <v>0</v>
      </c>
      <c r="N21" s="63">
        <v>520</v>
      </c>
      <c r="O21" s="51">
        <f t="shared" si="8"/>
        <v>57.77777777777777</v>
      </c>
      <c r="P21" s="51"/>
      <c r="Q21" s="50">
        <f t="shared" si="3"/>
        <v>4662.24</v>
      </c>
      <c r="R21" s="50">
        <f t="shared" si="4"/>
        <v>83.94382427079582</v>
      </c>
      <c r="S21" s="137">
        <f t="shared" si="5"/>
        <v>21.077034358047015</v>
      </c>
      <c r="T21" s="53" t="s">
        <v>58</v>
      </c>
      <c r="U21" s="52">
        <f t="shared" si="11"/>
        <v>8196</v>
      </c>
      <c r="V21" s="52">
        <v>8156</v>
      </c>
      <c r="W21" s="52"/>
      <c r="X21" s="52">
        <v>40</v>
      </c>
      <c r="Y21" s="52">
        <v>1510</v>
      </c>
      <c r="Z21" s="52"/>
      <c r="AA21" s="52">
        <v>35145</v>
      </c>
      <c r="AB21" s="51">
        <v>900</v>
      </c>
      <c r="AC21" s="51"/>
      <c r="AD21" s="51">
        <v>80</v>
      </c>
      <c r="AE21" s="51">
        <v>5554</v>
      </c>
      <c r="AF21" s="65">
        <v>2212</v>
      </c>
      <c r="AG21" s="53">
        <v>2647</v>
      </c>
      <c r="AH21" s="54">
        <v>262</v>
      </c>
      <c r="AI21" s="52">
        <f>AE21/AF21*10</f>
        <v>25.108499095840866</v>
      </c>
      <c r="AJ21" s="52">
        <v>21.43</v>
      </c>
      <c r="AK21" s="54">
        <v>2653</v>
      </c>
      <c r="AL21" s="64">
        <v>847</v>
      </c>
      <c r="AM21" s="56"/>
      <c r="AN21" s="56"/>
      <c r="AO21" s="56"/>
      <c r="AP21" s="57"/>
      <c r="AQ21" s="58"/>
      <c r="AR21" s="100"/>
      <c r="AS21" s="101"/>
      <c r="AT21" s="101"/>
      <c r="AU21" s="101"/>
      <c r="AV21" s="101"/>
      <c r="AW21" s="101"/>
      <c r="AX21" s="101"/>
      <c r="AY21" s="101"/>
      <c r="AZ21" s="101"/>
      <c r="BA21" s="101"/>
    </row>
    <row r="22" spans="1:53" s="102" customFormat="1" ht="18" customHeight="1">
      <c r="A22" s="62" t="s">
        <v>53</v>
      </c>
      <c r="B22" s="49">
        <v>920</v>
      </c>
      <c r="C22" s="50">
        <f t="shared" si="0"/>
        <v>61.74496644295302</v>
      </c>
      <c r="D22" s="49">
        <v>0</v>
      </c>
      <c r="E22" s="50" t="e">
        <f t="shared" si="2"/>
        <v>#DIV/0!</v>
      </c>
      <c r="F22" s="49">
        <v>499</v>
      </c>
      <c r="G22" s="50">
        <f t="shared" si="10"/>
        <v>47.98076923076923</v>
      </c>
      <c r="H22" s="63"/>
      <c r="I22" s="51"/>
      <c r="J22" s="49"/>
      <c r="K22" s="51" t="e">
        <f t="shared" si="6"/>
        <v>#DIV/0!</v>
      </c>
      <c r="L22" s="51"/>
      <c r="M22" s="51" t="e">
        <f t="shared" si="7"/>
        <v>#DIV/0!</v>
      </c>
      <c r="N22" s="63"/>
      <c r="O22" s="51" t="e">
        <f t="shared" si="8"/>
        <v>#DIV/0!</v>
      </c>
      <c r="P22" s="51"/>
      <c r="Q22" s="50">
        <f t="shared" si="3"/>
        <v>224.55</v>
      </c>
      <c r="R22" s="50">
        <f t="shared" si="4"/>
        <v>41.42988929889299</v>
      </c>
      <c r="S22" s="137">
        <f t="shared" si="5"/>
        <v>5.283529411764706</v>
      </c>
      <c r="T22" s="53" t="s">
        <v>53</v>
      </c>
      <c r="U22" s="52">
        <f t="shared" si="11"/>
        <v>1490</v>
      </c>
      <c r="V22" s="52">
        <v>0</v>
      </c>
      <c r="W22" s="52">
        <v>1450</v>
      </c>
      <c r="X22" s="52">
        <v>40</v>
      </c>
      <c r="Y22" s="52">
        <v>1040</v>
      </c>
      <c r="Z22" s="52"/>
      <c r="AA22" s="52"/>
      <c r="AB22" s="51"/>
      <c r="AC22" s="51">
        <v>210</v>
      </c>
      <c r="AD22" s="51"/>
      <c r="AE22" s="51">
        <v>542</v>
      </c>
      <c r="AF22" s="117">
        <v>425</v>
      </c>
      <c r="AG22" s="53">
        <v>284</v>
      </c>
      <c r="AH22" s="54">
        <v>130</v>
      </c>
      <c r="AI22" s="52" t="e">
        <f>AE22/#REF!*10</f>
        <v>#REF!</v>
      </c>
      <c r="AJ22" s="52">
        <v>22.83</v>
      </c>
      <c r="AK22" s="54">
        <v>127</v>
      </c>
      <c r="AL22" s="114"/>
      <c r="AM22" s="56"/>
      <c r="AN22" s="56"/>
      <c r="AO22" s="56"/>
      <c r="AP22" s="57"/>
      <c r="AQ22" s="58"/>
      <c r="AR22" s="100"/>
      <c r="AS22" s="101"/>
      <c r="AT22" s="101"/>
      <c r="AU22" s="101"/>
      <c r="AV22" s="101"/>
      <c r="AW22" s="101"/>
      <c r="AX22" s="101"/>
      <c r="AY22" s="101"/>
      <c r="AZ22" s="101"/>
      <c r="BA22" s="101"/>
    </row>
    <row r="23" spans="1:53" s="102" customFormat="1" ht="17.25" customHeight="1">
      <c r="A23" s="62" t="s">
        <v>15</v>
      </c>
      <c r="B23" s="49">
        <v>7372</v>
      </c>
      <c r="C23" s="50">
        <f t="shared" si="0"/>
        <v>79.79564003203949</v>
      </c>
      <c r="D23" s="49">
        <v>7155</v>
      </c>
      <c r="E23" s="50">
        <f t="shared" si="2"/>
        <v>80.58702948663077</v>
      </c>
      <c r="F23" s="49">
        <v>1584</v>
      </c>
      <c r="G23" s="50">
        <f t="shared" si="10"/>
        <v>38.6153096050707</v>
      </c>
      <c r="H23" s="63"/>
      <c r="I23" s="51"/>
      <c r="J23" s="49">
        <v>53794</v>
      </c>
      <c r="K23" s="51">
        <f t="shared" si="6"/>
        <v>82.35834468821287</v>
      </c>
      <c r="L23" s="51"/>
      <c r="M23" s="51" t="e">
        <f t="shared" si="7"/>
        <v>#DIV/0!</v>
      </c>
      <c r="N23" s="63"/>
      <c r="O23" s="51">
        <f t="shared" si="8"/>
        <v>0</v>
      </c>
      <c r="P23" s="51"/>
      <c r="Q23" s="50">
        <f t="shared" si="3"/>
        <v>7706.02</v>
      </c>
      <c r="R23" s="50">
        <f t="shared" si="4"/>
        <v>73.91156723575676</v>
      </c>
      <c r="S23" s="137">
        <f t="shared" si="5"/>
        <v>15.736205840310395</v>
      </c>
      <c r="T23" s="53" t="s">
        <v>15</v>
      </c>
      <c r="U23" s="52">
        <f t="shared" si="11"/>
        <v>9238.6</v>
      </c>
      <c r="V23" s="52">
        <v>8878.6</v>
      </c>
      <c r="W23" s="52">
        <v>360</v>
      </c>
      <c r="X23" s="52">
        <v>0</v>
      </c>
      <c r="Y23" s="52">
        <v>4102</v>
      </c>
      <c r="Z23" s="52"/>
      <c r="AA23" s="52">
        <v>65317</v>
      </c>
      <c r="AB23" s="51">
        <v>277.5</v>
      </c>
      <c r="AC23" s="51"/>
      <c r="AD23" s="51"/>
      <c r="AE23" s="51">
        <v>10426</v>
      </c>
      <c r="AF23" s="117">
        <v>4897</v>
      </c>
      <c r="AG23" s="53">
        <v>4640</v>
      </c>
      <c r="AH23" s="54">
        <v>0</v>
      </c>
      <c r="AI23" s="52" t="e">
        <f>AE23/#REF!*10</f>
        <v>#REF!</v>
      </c>
      <c r="AJ23" s="52">
        <v>19.79</v>
      </c>
      <c r="AK23" s="54">
        <v>4290</v>
      </c>
      <c r="AL23" s="114"/>
      <c r="AM23" s="56"/>
      <c r="AN23" s="56"/>
      <c r="AO23" s="56"/>
      <c r="AP23" s="57"/>
      <c r="AQ23" s="58"/>
      <c r="AR23" s="100"/>
      <c r="AS23" s="101"/>
      <c r="AT23" s="101"/>
      <c r="AU23" s="101"/>
      <c r="AV23" s="101"/>
      <c r="AW23" s="101"/>
      <c r="AX23" s="101"/>
      <c r="AY23" s="101"/>
      <c r="AZ23" s="101"/>
      <c r="BA23" s="101"/>
    </row>
    <row r="24" spans="1:53" s="102" customFormat="1" ht="18" customHeight="1">
      <c r="A24" s="62" t="s">
        <v>56</v>
      </c>
      <c r="B24" s="49">
        <v>8554</v>
      </c>
      <c r="C24" s="50">
        <f t="shared" si="0"/>
        <v>80.77584090351093</v>
      </c>
      <c r="D24" s="49">
        <v>8504</v>
      </c>
      <c r="E24" s="50">
        <f t="shared" si="2"/>
        <v>84.61859937511194</v>
      </c>
      <c r="F24" s="49">
        <v>1738</v>
      </c>
      <c r="G24" s="50">
        <f t="shared" si="10"/>
        <v>41.243474133839584</v>
      </c>
      <c r="H24" s="63"/>
      <c r="I24" s="51"/>
      <c r="J24" s="49">
        <v>43698</v>
      </c>
      <c r="K24" s="51">
        <f t="shared" si="6"/>
        <v>37.733796176363924</v>
      </c>
      <c r="L24" s="51"/>
      <c r="M24" s="51">
        <f t="shared" si="7"/>
        <v>0</v>
      </c>
      <c r="N24" s="63">
        <v>3915</v>
      </c>
      <c r="O24" s="51">
        <f t="shared" si="8"/>
        <v>41.21052631578947</v>
      </c>
      <c r="P24" s="51"/>
      <c r="Q24" s="50">
        <f t="shared" si="3"/>
        <v>7715.64</v>
      </c>
      <c r="R24" s="50">
        <f t="shared" si="4"/>
        <v>36.53238636363636</v>
      </c>
      <c r="S24" s="133">
        <f t="shared" si="5"/>
        <v>9.285882777710917</v>
      </c>
      <c r="T24" s="53" t="s">
        <v>63</v>
      </c>
      <c r="U24" s="52">
        <f t="shared" si="11"/>
        <v>10589.8</v>
      </c>
      <c r="V24" s="120">
        <v>10049.8</v>
      </c>
      <c r="W24" s="120"/>
      <c r="X24" s="120">
        <v>540</v>
      </c>
      <c r="Y24" s="120">
        <v>4214</v>
      </c>
      <c r="Z24" s="120"/>
      <c r="AA24" s="120">
        <v>115806</v>
      </c>
      <c r="AB24" s="121">
        <v>9500</v>
      </c>
      <c r="AC24" s="121">
        <v>2849</v>
      </c>
      <c r="AD24" s="121">
        <v>2540</v>
      </c>
      <c r="AE24" s="121">
        <v>21120</v>
      </c>
      <c r="AF24" s="122">
        <v>8309</v>
      </c>
      <c r="AG24" s="125">
        <v>7096</v>
      </c>
      <c r="AH24" s="124">
        <v>0</v>
      </c>
      <c r="AI24" s="52">
        <f>AE24/AF24*10</f>
        <v>25.41822120592129</v>
      </c>
      <c r="AJ24" s="52">
        <v>22.38</v>
      </c>
      <c r="AK24" s="54">
        <v>6916</v>
      </c>
      <c r="AL24" s="64">
        <v>7211</v>
      </c>
      <c r="AM24" s="55"/>
      <c r="AN24" s="55"/>
      <c r="AO24" s="56"/>
      <c r="AP24" s="57"/>
      <c r="AQ24" s="58"/>
      <c r="AR24" s="100"/>
      <c r="AS24" s="101"/>
      <c r="AT24" s="101"/>
      <c r="AU24" s="101"/>
      <c r="AV24" s="101"/>
      <c r="AW24" s="101"/>
      <c r="AX24" s="101"/>
      <c r="AY24" s="101"/>
      <c r="AZ24" s="101"/>
      <c r="BA24" s="101"/>
    </row>
    <row r="25" spans="1:53" s="61" customFormat="1" ht="18.75" customHeight="1">
      <c r="A25" s="62" t="s">
        <v>44</v>
      </c>
      <c r="B25" s="49">
        <v>1027</v>
      </c>
      <c r="C25" s="50">
        <f t="shared" si="0"/>
        <v>24.812756704517998</v>
      </c>
      <c r="D25" s="49">
        <v>1027</v>
      </c>
      <c r="E25" s="50">
        <f t="shared" si="2"/>
        <v>26.96245733788396</v>
      </c>
      <c r="F25" s="49">
        <v>92</v>
      </c>
      <c r="G25" s="50">
        <f>F25/Y25*100</f>
        <v>8.949416342412452</v>
      </c>
      <c r="H25" s="63"/>
      <c r="I25" s="51"/>
      <c r="J25" s="49">
        <v>10220</v>
      </c>
      <c r="K25" s="51">
        <f t="shared" si="6"/>
        <v>54.74902233888681</v>
      </c>
      <c r="L25" s="51"/>
      <c r="M25" s="51" t="e">
        <f t="shared" si="7"/>
        <v>#DIV/0!</v>
      </c>
      <c r="N25" s="63"/>
      <c r="O25" s="51" t="e">
        <f t="shared" si="8"/>
        <v>#DIV/0!</v>
      </c>
      <c r="P25" s="51"/>
      <c r="Q25" s="50">
        <f t="shared" si="3"/>
        <v>1370.0000000000002</v>
      </c>
      <c r="R25" s="50">
        <f t="shared" si="4"/>
        <v>47.40484429065745</v>
      </c>
      <c r="S25" s="137">
        <f t="shared" si="5"/>
        <v>8.092144122858832</v>
      </c>
      <c r="T25" s="53" t="s">
        <v>44</v>
      </c>
      <c r="U25" s="52">
        <f t="shared" si="11"/>
        <v>4139</v>
      </c>
      <c r="V25" s="52">
        <v>3809</v>
      </c>
      <c r="W25" s="52">
        <v>330</v>
      </c>
      <c r="X25" s="52">
        <v>0</v>
      </c>
      <c r="Y25" s="52">
        <v>1028</v>
      </c>
      <c r="Z25" s="52"/>
      <c r="AA25" s="52">
        <v>18667</v>
      </c>
      <c r="AB25" s="51"/>
      <c r="AC25" s="51"/>
      <c r="AD25" s="51"/>
      <c r="AE25" s="51">
        <v>2890</v>
      </c>
      <c r="AF25" s="65">
        <v>1693</v>
      </c>
      <c r="AG25" s="53">
        <v>3270</v>
      </c>
      <c r="AH25" s="54">
        <v>3</v>
      </c>
      <c r="AI25" s="52">
        <f>AE25/AF25*10</f>
        <v>17.07028942705257</v>
      </c>
      <c r="AJ25" s="52">
        <v>20.53</v>
      </c>
      <c r="AK25" s="54">
        <v>2220</v>
      </c>
      <c r="AL25" s="64">
        <v>1672</v>
      </c>
      <c r="AM25" s="56"/>
      <c r="AN25" s="56"/>
      <c r="AO25" s="56"/>
      <c r="AP25" s="57"/>
      <c r="AQ25" s="58"/>
      <c r="AR25" s="59"/>
      <c r="AS25" s="60"/>
      <c r="AT25" s="60"/>
      <c r="AU25" s="60"/>
      <c r="AV25" s="60"/>
      <c r="AW25" s="60"/>
      <c r="AX25" s="60"/>
      <c r="AY25" s="60"/>
      <c r="AZ25" s="60"/>
      <c r="BA25" s="60"/>
    </row>
    <row r="26" spans="1:53" s="102" customFormat="1" ht="15.75" customHeight="1">
      <c r="A26" s="62" t="s">
        <v>16</v>
      </c>
      <c r="B26" s="49">
        <v>3908</v>
      </c>
      <c r="C26" s="50">
        <f t="shared" si="0"/>
        <v>122.81583909490885</v>
      </c>
      <c r="D26" s="49"/>
      <c r="E26" s="50">
        <f t="shared" si="2"/>
        <v>0</v>
      </c>
      <c r="F26" s="49">
        <v>1318</v>
      </c>
      <c r="G26" s="50">
        <f t="shared" si="10"/>
        <v>53.92798690671031</v>
      </c>
      <c r="H26" s="63"/>
      <c r="I26" s="51"/>
      <c r="J26" s="49">
        <v>33970</v>
      </c>
      <c r="K26" s="51">
        <f t="shared" si="6"/>
        <v>73.1024984398201</v>
      </c>
      <c r="L26" s="51"/>
      <c r="M26" s="51" t="e">
        <f t="shared" si="7"/>
        <v>#DIV/0!</v>
      </c>
      <c r="N26" s="63">
        <v>61</v>
      </c>
      <c r="O26" s="51">
        <f t="shared" si="8"/>
        <v>7.376058041112454</v>
      </c>
      <c r="P26" s="51"/>
      <c r="Q26" s="50">
        <f t="shared" si="3"/>
        <v>5028.720000000001</v>
      </c>
      <c r="R26" s="50">
        <f t="shared" si="4"/>
        <v>59.0086834076508</v>
      </c>
      <c r="S26" s="133">
        <f t="shared" si="5"/>
        <v>13.292942109436957</v>
      </c>
      <c r="T26" s="53" t="s">
        <v>16</v>
      </c>
      <c r="U26" s="52">
        <f t="shared" si="11"/>
        <v>3182</v>
      </c>
      <c r="V26" s="52">
        <v>3067</v>
      </c>
      <c r="W26" s="52"/>
      <c r="X26" s="52">
        <v>115</v>
      </c>
      <c r="Y26" s="52">
        <v>2444</v>
      </c>
      <c r="Z26" s="52"/>
      <c r="AA26" s="52">
        <v>46469</v>
      </c>
      <c r="AB26" s="51">
        <v>827</v>
      </c>
      <c r="AC26" s="51"/>
      <c r="AD26" s="51"/>
      <c r="AE26" s="51">
        <v>8522</v>
      </c>
      <c r="AF26" s="117">
        <v>3783</v>
      </c>
      <c r="AG26" s="53">
        <v>4270</v>
      </c>
      <c r="AH26" s="54">
        <v>0</v>
      </c>
      <c r="AI26" s="52" t="e">
        <f>AE26/#REF!*10</f>
        <v>#REF!</v>
      </c>
      <c r="AJ26" s="52">
        <v>19.66</v>
      </c>
      <c r="AK26" s="54">
        <v>4263</v>
      </c>
      <c r="AL26" s="114"/>
      <c r="AM26" s="56"/>
      <c r="AN26" s="56"/>
      <c r="AO26" s="56"/>
      <c r="AP26" s="57"/>
      <c r="AQ26" s="58"/>
      <c r="AR26" s="100"/>
      <c r="AS26" s="101"/>
      <c r="AT26" s="101"/>
      <c r="AU26" s="101"/>
      <c r="AV26" s="101"/>
      <c r="AW26" s="101"/>
      <c r="AX26" s="101"/>
      <c r="AY26" s="101"/>
      <c r="AZ26" s="101"/>
      <c r="BA26" s="101"/>
    </row>
    <row r="27" spans="1:53" s="102" customFormat="1" ht="18" customHeight="1">
      <c r="A27" s="62" t="s">
        <v>17</v>
      </c>
      <c r="B27" s="49">
        <v>1505</v>
      </c>
      <c r="C27" s="50">
        <f t="shared" si="0"/>
        <v>39.19270833333333</v>
      </c>
      <c r="D27" s="49">
        <v>1505</v>
      </c>
      <c r="E27" s="50">
        <f t="shared" si="2"/>
        <v>40.24064171122995</v>
      </c>
      <c r="F27" s="49">
        <v>394</v>
      </c>
      <c r="G27" s="50">
        <f t="shared" si="10"/>
        <v>21.58904109589041</v>
      </c>
      <c r="H27" s="63"/>
      <c r="I27" s="51"/>
      <c r="J27" s="49">
        <v>11230</v>
      </c>
      <c r="K27" s="51">
        <f t="shared" si="6"/>
        <v>66.03940017641871</v>
      </c>
      <c r="L27" s="51"/>
      <c r="M27" s="51"/>
      <c r="N27" s="63">
        <v>700</v>
      </c>
      <c r="O27" s="51">
        <f t="shared" si="8"/>
        <v>28.000000000000004</v>
      </c>
      <c r="P27" s="51"/>
      <c r="Q27" s="50">
        <f t="shared" si="3"/>
        <v>1861.2</v>
      </c>
      <c r="R27" s="50">
        <f t="shared" si="4"/>
        <v>49.34252386002121</v>
      </c>
      <c r="S27" s="133">
        <f t="shared" si="5"/>
        <v>13.246975088967972</v>
      </c>
      <c r="T27" s="53" t="s">
        <v>17</v>
      </c>
      <c r="U27" s="52">
        <f t="shared" si="11"/>
        <v>3840</v>
      </c>
      <c r="V27" s="52">
        <v>3740</v>
      </c>
      <c r="W27" s="52"/>
      <c r="X27" s="52">
        <v>100</v>
      </c>
      <c r="Y27" s="52">
        <v>1825</v>
      </c>
      <c r="Z27" s="52"/>
      <c r="AA27" s="52">
        <v>17005</v>
      </c>
      <c r="AB27" s="51">
        <v>2500</v>
      </c>
      <c r="AC27" s="51"/>
      <c r="AD27" s="51"/>
      <c r="AE27" s="51">
        <v>3772</v>
      </c>
      <c r="AF27" s="117">
        <v>1405</v>
      </c>
      <c r="AG27" s="53">
        <v>1484</v>
      </c>
      <c r="AH27" s="54">
        <v>11</v>
      </c>
      <c r="AI27" s="52" t="e">
        <f>AE27/#REF!*10</f>
        <v>#REF!</v>
      </c>
      <c r="AJ27" s="52">
        <v>22.64</v>
      </c>
      <c r="AK27" s="54">
        <v>1187</v>
      </c>
      <c r="AL27" s="114"/>
      <c r="AM27" s="56"/>
      <c r="AN27" s="56"/>
      <c r="AO27" s="56"/>
      <c r="AP27" s="57"/>
      <c r="AQ27" s="58"/>
      <c r="AR27" s="100"/>
      <c r="AS27" s="101"/>
      <c r="AT27" s="101"/>
      <c r="AU27" s="101"/>
      <c r="AV27" s="101"/>
      <c r="AW27" s="101"/>
      <c r="AX27" s="101"/>
      <c r="AY27" s="101"/>
      <c r="AZ27" s="101"/>
      <c r="BA27" s="101"/>
    </row>
    <row r="28" spans="1:52" s="102" customFormat="1" ht="15.75" customHeight="1">
      <c r="A28" s="62" t="s">
        <v>18</v>
      </c>
      <c r="B28" s="49">
        <v>2452</v>
      </c>
      <c r="C28" s="50">
        <f t="shared" si="0"/>
        <v>34.71612629194393</v>
      </c>
      <c r="D28" s="49">
        <v>2336</v>
      </c>
      <c r="E28" s="50">
        <f t="shared" si="2"/>
        <v>51.658558160106146</v>
      </c>
      <c r="F28" s="49">
        <v>606</v>
      </c>
      <c r="G28" s="50">
        <f t="shared" si="10"/>
        <v>17.142857142857142</v>
      </c>
      <c r="H28" s="63"/>
      <c r="I28" s="51"/>
      <c r="J28" s="49">
        <v>19072</v>
      </c>
      <c r="K28" s="51">
        <f t="shared" si="6"/>
        <v>55.725346968590216</v>
      </c>
      <c r="L28" s="51"/>
      <c r="M28" s="51">
        <f t="shared" si="7"/>
        <v>0</v>
      </c>
      <c r="N28" s="63">
        <v>0</v>
      </c>
      <c r="O28" s="51">
        <f t="shared" si="8"/>
        <v>0</v>
      </c>
      <c r="P28" s="51">
        <v>150</v>
      </c>
      <c r="Q28" s="50">
        <f t="shared" si="3"/>
        <v>2804.56</v>
      </c>
      <c r="R28" s="50">
        <f t="shared" si="4"/>
        <v>28.761768023792435</v>
      </c>
      <c r="S28" s="140">
        <f t="shared" si="5"/>
        <v>6.683889418493804</v>
      </c>
      <c r="T28" s="54" t="s">
        <v>18</v>
      </c>
      <c r="U28" s="52">
        <f t="shared" si="11"/>
        <v>7063</v>
      </c>
      <c r="V28" s="52">
        <v>4522</v>
      </c>
      <c r="W28" s="52">
        <v>449</v>
      </c>
      <c r="X28" s="52">
        <v>2092</v>
      </c>
      <c r="Y28" s="52">
        <v>3535</v>
      </c>
      <c r="Z28" s="52"/>
      <c r="AA28" s="52">
        <v>34225</v>
      </c>
      <c r="AB28" s="51">
        <v>9436</v>
      </c>
      <c r="AC28" s="51">
        <v>1800</v>
      </c>
      <c r="AD28" s="51">
        <v>280</v>
      </c>
      <c r="AE28" s="51">
        <v>9751</v>
      </c>
      <c r="AF28" s="65">
        <v>4196</v>
      </c>
      <c r="AG28" s="53">
        <v>2120</v>
      </c>
      <c r="AH28" s="54">
        <v>0</v>
      </c>
      <c r="AI28" s="52">
        <f>AE28/AF28*10</f>
        <v>23.238798856053382</v>
      </c>
      <c r="AJ28" s="52">
        <v>24.26</v>
      </c>
      <c r="AK28" s="54">
        <v>2749</v>
      </c>
      <c r="AL28" s="64">
        <v>2687</v>
      </c>
      <c r="AM28" s="56"/>
      <c r="AN28" s="56"/>
      <c r="AO28" s="56"/>
      <c r="AP28" s="57"/>
      <c r="AQ28" s="58"/>
      <c r="AR28" s="101"/>
      <c r="AS28" s="101"/>
      <c r="AT28" s="101"/>
      <c r="AU28" s="101"/>
      <c r="AV28" s="101"/>
      <c r="AW28" s="101"/>
      <c r="AX28" s="101"/>
      <c r="AY28" s="101"/>
      <c r="AZ28" s="101"/>
    </row>
    <row r="29" spans="1:52" s="102" customFormat="1" ht="18" customHeight="1">
      <c r="A29" s="54" t="s">
        <v>19</v>
      </c>
      <c r="B29" s="49">
        <v>8701</v>
      </c>
      <c r="C29" s="50">
        <f t="shared" si="0"/>
        <v>43.61622136447942</v>
      </c>
      <c r="D29" s="49">
        <v>8636</v>
      </c>
      <c r="E29" s="50">
        <f t="shared" si="2"/>
        <v>45.09896078124184</v>
      </c>
      <c r="F29" s="49">
        <v>1815</v>
      </c>
      <c r="G29" s="50">
        <f t="shared" si="10"/>
        <v>40.11049723756906</v>
      </c>
      <c r="H29" s="63"/>
      <c r="I29" s="51"/>
      <c r="J29" s="49">
        <v>89456</v>
      </c>
      <c r="K29" s="51">
        <f t="shared" si="6"/>
        <v>66.40881927174196</v>
      </c>
      <c r="L29" s="51"/>
      <c r="M29" s="51" t="e">
        <f t="shared" si="7"/>
        <v>#DIV/0!</v>
      </c>
      <c r="N29" s="63">
        <v>3070</v>
      </c>
      <c r="O29" s="51">
        <f t="shared" si="8"/>
        <v>40.955176093916755</v>
      </c>
      <c r="P29" s="51"/>
      <c r="Q29" s="50">
        <f t="shared" si="3"/>
        <v>13428.43</v>
      </c>
      <c r="R29" s="50">
        <f t="shared" si="4"/>
        <v>59.48099751948972</v>
      </c>
      <c r="S29" s="141">
        <f t="shared" si="5"/>
        <v>13.845169605113929</v>
      </c>
      <c r="T29" s="54" t="s">
        <v>19</v>
      </c>
      <c r="U29" s="52">
        <f t="shared" si="11"/>
        <v>19949</v>
      </c>
      <c r="V29" s="52">
        <v>19149</v>
      </c>
      <c r="W29" s="52"/>
      <c r="X29" s="52">
        <v>800</v>
      </c>
      <c r="Y29" s="52">
        <v>4525</v>
      </c>
      <c r="Z29" s="52"/>
      <c r="AA29" s="52">
        <v>134705</v>
      </c>
      <c r="AB29" s="51">
        <v>7496</v>
      </c>
      <c r="AC29" s="51">
        <v>1800</v>
      </c>
      <c r="AD29" s="51"/>
      <c r="AE29" s="51">
        <v>22576</v>
      </c>
      <c r="AF29" s="65">
        <v>9699</v>
      </c>
      <c r="AG29" s="53">
        <v>9719</v>
      </c>
      <c r="AH29" s="54">
        <v>571</v>
      </c>
      <c r="AI29" s="52" t="e">
        <f>AE29/#REF!*10</f>
        <v>#REF!</v>
      </c>
      <c r="AJ29" s="52">
        <v>18.89</v>
      </c>
      <c r="AK29" s="54">
        <v>9295</v>
      </c>
      <c r="AL29" s="114"/>
      <c r="AM29" s="56"/>
      <c r="AN29" s="56"/>
      <c r="AO29" s="56"/>
      <c r="AP29" s="57"/>
      <c r="AQ29" s="58"/>
      <c r="AR29" s="101"/>
      <c r="AS29" s="101"/>
      <c r="AT29" s="101"/>
      <c r="AU29" s="101"/>
      <c r="AV29" s="101"/>
      <c r="AW29" s="101"/>
      <c r="AX29" s="101"/>
      <c r="AY29" s="101"/>
      <c r="AZ29" s="101"/>
    </row>
    <row r="30" spans="1:52" s="102" customFormat="1" ht="19.5" customHeight="1">
      <c r="A30" s="54" t="s">
        <v>20</v>
      </c>
      <c r="B30" s="49">
        <v>8238</v>
      </c>
      <c r="C30" s="50">
        <f t="shared" si="0"/>
        <v>55.847061216188735</v>
      </c>
      <c r="D30" s="49">
        <v>7616</v>
      </c>
      <c r="E30" s="50">
        <f t="shared" si="2"/>
        <v>59.0937306021105</v>
      </c>
      <c r="F30" s="49">
        <v>2149</v>
      </c>
      <c r="G30" s="50">
        <f>F30/Y30*100</f>
        <v>56.31551362683438</v>
      </c>
      <c r="H30" s="63"/>
      <c r="I30" s="51"/>
      <c r="J30" s="49">
        <v>101553</v>
      </c>
      <c r="K30" s="51">
        <f t="shared" si="6"/>
        <v>63.627705898938004</v>
      </c>
      <c r="L30" s="51"/>
      <c r="M30" s="51">
        <f t="shared" si="7"/>
        <v>0</v>
      </c>
      <c r="N30" s="63"/>
      <c r="O30" s="51" t="e">
        <f t="shared" si="8"/>
        <v>#DIV/0!</v>
      </c>
      <c r="P30" s="51"/>
      <c r="Q30" s="50">
        <f t="shared" si="3"/>
        <v>14168.94</v>
      </c>
      <c r="R30" s="50">
        <f>+K25</f>
        <v>54.74902233888681</v>
      </c>
      <c r="S30" s="133">
        <f t="shared" si="5"/>
        <v>16.202332761578045</v>
      </c>
      <c r="T30" s="126" t="s">
        <v>20</v>
      </c>
      <c r="U30" s="52">
        <f t="shared" si="11"/>
        <v>14751</v>
      </c>
      <c r="V30" s="52">
        <v>12888</v>
      </c>
      <c r="W30" s="52">
        <v>1013</v>
      </c>
      <c r="X30" s="52">
        <v>850</v>
      </c>
      <c r="Y30" s="52">
        <v>3816</v>
      </c>
      <c r="Z30" s="52"/>
      <c r="AA30" s="51">
        <v>159605</v>
      </c>
      <c r="AB30" s="51"/>
      <c r="AC30" s="51"/>
      <c r="AD30" s="51">
        <v>1880</v>
      </c>
      <c r="AE30" s="51">
        <v>22857</v>
      </c>
      <c r="AF30" s="117">
        <v>8745</v>
      </c>
      <c r="AG30" s="53">
        <v>8745</v>
      </c>
      <c r="AH30" s="54">
        <v>155</v>
      </c>
      <c r="AI30" s="52" t="e">
        <f>AE30/#REF!*10</f>
        <v>#REF!</v>
      </c>
      <c r="AJ30" s="52">
        <v>21.4</v>
      </c>
      <c r="AK30" s="54">
        <v>7984</v>
      </c>
      <c r="AL30" s="114"/>
      <c r="AM30" s="56"/>
      <c r="AN30" s="56"/>
      <c r="AO30" s="56"/>
      <c r="AP30" s="57"/>
      <c r="AQ30" s="58"/>
      <c r="AR30" s="101"/>
      <c r="AS30" s="101"/>
      <c r="AT30" s="101"/>
      <c r="AU30" s="100"/>
      <c r="AV30" s="101"/>
      <c r="AW30" s="101"/>
      <c r="AX30" s="101"/>
      <c r="AY30" s="101"/>
      <c r="AZ30" s="101"/>
    </row>
    <row r="31" spans="1:52" s="73" customFormat="1" ht="18.75" customHeight="1" thickBot="1">
      <c r="A31" s="74" t="s">
        <v>21</v>
      </c>
      <c r="B31" s="135">
        <f>SUM(B5:B30)</f>
        <v>125956</v>
      </c>
      <c r="C31" s="134">
        <f t="shared" si="0"/>
        <v>62.35124528242111</v>
      </c>
      <c r="D31" s="68">
        <f>SUM(D5:D30)</f>
        <v>116392</v>
      </c>
      <c r="E31" s="134">
        <f t="shared" si="2"/>
        <v>65.23798367144701</v>
      </c>
      <c r="F31" s="68">
        <f>SUM(F5:F30)</f>
        <v>29887</v>
      </c>
      <c r="G31" s="134">
        <f t="shared" si="10"/>
        <v>40.40367170918333</v>
      </c>
      <c r="H31" s="68">
        <f>SUM(H5:H30)</f>
        <v>90</v>
      </c>
      <c r="I31" s="67">
        <f>H31/Z31*100</f>
        <v>9.473684210526317</v>
      </c>
      <c r="J31" s="68">
        <f>SUM(J5:J30)</f>
        <v>1051250</v>
      </c>
      <c r="K31" s="67">
        <f t="shared" si="6"/>
        <v>59.66830947263148</v>
      </c>
      <c r="L31" s="68">
        <f>SUM(L5:L30)</f>
        <v>0</v>
      </c>
      <c r="M31" s="67">
        <f t="shared" si="7"/>
        <v>0</v>
      </c>
      <c r="N31" s="68">
        <f>SUM(N5:N30)</f>
        <v>18142</v>
      </c>
      <c r="O31" s="67">
        <f t="shared" si="8"/>
        <v>37.469923065007485</v>
      </c>
      <c r="P31" s="68">
        <f>SUM(P12:P30)</f>
        <v>150</v>
      </c>
      <c r="Q31" s="134">
        <f t="shared" si="3"/>
        <v>156026.29</v>
      </c>
      <c r="R31" s="50">
        <f t="shared" si="4"/>
        <v>54.60069089031093</v>
      </c>
      <c r="S31" s="143">
        <f t="shared" si="5"/>
        <v>12.426888051011746</v>
      </c>
      <c r="T31" s="142" t="s">
        <v>67</v>
      </c>
      <c r="U31" s="75">
        <f t="shared" si="11"/>
        <v>202010.4</v>
      </c>
      <c r="V31" s="76">
        <f aca="true" t="shared" si="12" ref="V31:AF31">SUM(V5:V30)</f>
        <v>178411.4</v>
      </c>
      <c r="W31" s="77">
        <f t="shared" si="12"/>
        <v>11929</v>
      </c>
      <c r="X31" s="77">
        <f t="shared" si="12"/>
        <v>11670</v>
      </c>
      <c r="Y31" s="77">
        <f t="shared" si="12"/>
        <v>73971</v>
      </c>
      <c r="Z31" s="77">
        <f t="shared" si="12"/>
        <v>950</v>
      </c>
      <c r="AA31" s="77">
        <f t="shared" si="12"/>
        <v>1761823</v>
      </c>
      <c r="AB31" s="77">
        <f t="shared" si="12"/>
        <v>48417.5</v>
      </c>
      <c r="AC31" s="77">
        <f t="shared" si="12"/>
        <v>9695</v>
      </c>
      <c r="AD31" s="77">
        <f t="shared" si="12"/>
        <v>18856</v>
      </c>
      <c r="AE31" s="77">
        <f t="shared" si="12"/>
        <v>285758.82</v>
      </c>
      <c r="AF31" s="78">
        <f t="shared" si="12"/>
        <v>125555.4</v>
      </c>
      <c r="AG31" s="79">
        <f aca="true" t="shared" si="13" ref="AG31:AL31">SUM(AG5:AG30)</f>
        <v>123449</v>
      </c>
      <c r="AH31" s="80">
        <f t="shared" si="13"/>
        <v>5489.2</v>
      </c>
      <c r="AI31" s="80" t="e">
        <f t="shared" si="13"/>
        <v>#REF!</v>
      </c>
      <c r="AJ31" s="80">
        <f t="shared" si="13"/>
        <v>530.21</v>
      </c>
      <c r="AK31" s="80">
        <f t="shared" si="13"/>
        <v>118677</v>
      </c>
      <c r="AL31" s="81">
        <f t="shared" si="13"/>
        <v>81874</v>
      </c>
      <c r="AM31" s="69"/>
      <c r="AN31" s="55"/>
      <c r="AO31" s="55"/>
      <c r="AP31" s="70"/>
      <c r="AQ31" s="58"/>
      <c r="AR31" s="71"/>
      <c r="AS31" s="71"/>
      <c r="AT31" s="71"/>
      <c r="AU31" s="71"/>
      <c r="AV31" s="71"/>
      <c r="AW31" s="71"/>
      <c r="AX31" s="71"/>
      <c r="AY31" s="71"/>
      <c r="AZ31" s="72"/>
    </row>
    <row r="32" spans="1:52" s="102" customFormat="1" ht="18.75" customHeight="1">
      <c r="A32" s="132" t="s">
        <v>68</v>
      </c>
      <c r="B32" s="49">
        <v>126454</v>
      </c>
      <c r="C32" s="51">
        <v>63</v>
      </c>
      <c r="D32" s="66">
        <v>121897</v>
      </c>
      <c r="E32" s="51">
        <v>67</v>
      </c>
      <c r="F32" s="66">
        <v>13183</v>
      </c>
      <c r="G32" s="51">
        <v>16</v>
      </c>
      <c r="H32" s="66">
        <v>345</v>
      </c>
      <c r="I32" s="51">
        <v>69</v>
      </c>
      <c r="J32" s="66">
        <v>916691</v>
      </c>
      <c r="K32" s="51">
        <v>53</v>
      </c>
      <c r="L32" s="66">
        <v>0</v>
      </c>
      <c r="M32" s="51">
        <v>0</v>
      </c>
      <c r="N32" s="66">
        <v>18437</v>
      </c>
      <c r="O32" s="51">
        <v>34</v>
      </c>
      <c r="P32" s="66">
        <v>1103</v>
      </c>
      <c r="Q32" s="66">
        <v>131605</v>
      </c>
      <c r="R32" s="50">
        <v>46</v>
      </c>
      <c r="S32" s="133">
        <v>10.45</v>
      </c>
      <c r="T32" s="103"/>
      <c r="U32" s="104"/>
      <c r="V32" s="105"/>
      <c r="W32" s="104"/>
      <c r="X32" s="105"/>
      <c r="Y32" s="106"/>
      <c r="Z32" s="105"/>
      <c r="AA32" s="106"/>
      <c r="AB32" s="106"/>
      <c r="AC32" s="106"/>
      <c r="AD32" s="106"/>
      <c r="AE32" s="107"/>
      <c r="AF32" s="104"/>
      <c r="AG32" s="97"/>
      <c r="AH32" s="97"/>
      <c r="AI32" s="104" t="e">
        <f>AE32/AF32*10</f>
        <v>#DIV/0!</v>
      </c>
      <c r="AJ32" s="104">
        <v>19.61</v>
      </c>
      <c r="AK32" s="96"/>
      <c r="AL32" s="108"/>
      <c r="AM32" s="96"/>
      <c r="AN32" s="96"/>
      <c r="AO32" s="97"/>
      <c r="AP32" s="98"/>
      <c r="AQ32" s="99"/>
      <c r="AR32" s="101"/>
      <c r="AS32" s="101"/>
      <c r="AT32" s="101"/>
      <c r="AU32" s="101"/>
      <c r="AV32" s="101"/>
      <c r="AW32" s="101"/>
      <c r="AX32" s="101"/>
      <c r="AY32" s="101"/>
      <c r="AZ32" s="101"/>
    </row>
    <row r="33" spans="1:52" s="61" customFormat="1" ht="15">
      <c r="A33" s="82" t="s">
        <v>69</v>
      </c>
      <c r="B33" s="51">
        <f>B31-B32</f>
        <v>-498</v>
      </c>
      <c r="C33" s="51"/>
      <c r="D33" s="51">
        <f>D31-D32</f>
        <v>-5505</v>
      </c>
      <c r="E33" s="51"/>
      <c r="F33" s="51">
        <f>F31-F32</f>
        <v>16704</v>
      </c>
      <c r="G33" s="51"/>
      <c r="H33" s="51">
        <f>H31-H32</f>
        <v>-255</v>
      </c>
      <c r="I33" s="51"/>
      <c r="J33" s="51">
        <f>J31-J32</f>
        <v>134559</v>
      </c>
      <c r="K33" s="51"/>
      <c r="L33" s="66">
        <v>0</v>
      </c>
      <c r="M33" s="51"/>
      <c r="N33" s="51">
        <f>N31-N32</f>
        <v>-295</v>
      </c>
      <c r="O33" s="51"/>
      <c r="P33" s="51">
        <f>P31-P32</f>
        <v>-953</v>
      </c>
      <c r="Q33" s="51">
        <f>Q31-Q32</f>
        <v>24421.290000000008</v>
      </c>
      <c r="R33" s="51"/>
      <c r="S33" s="83">
        <f>S31-S32</f>
        <v>1.9768880510117466</v>
      </c>
      <c r="T33" s="84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85"/>
      <c r="AG33" s="86"/>
      <c r="AH33" s="86"/>
      <c r="AI33" s="86"/>
      <c r="AJ33" s="86"/>
      <c r="AK33" s="86"/>
      <c r="AL33" s="56"/>
      <c r="AM33" s="56"/>
      <c r="AN33" s="56"/>
      <c r="AO33" s="56"/>
      <c r="AP33" s="57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42" s="61" customFormat="1" ht="15">
      <c r="A34" s="87" t="s">
        <v>70</v>
      </c>
      <c r="B34" s="51">
        <f>B31/B32*100</f>
        <v>99.60618090372783</v>
      </c>
      <c r="C34" s="51"/>
      <c r="D34" s="51">
        <f>D31/D32*100</f>
        <v>95.48389213844474</v>
      </c>
      <c r="E34" s="51"/>
      <c r="F34" s="51">
        <f>F31/F32*100</f>
        <v>226.7086399150421</v>
      </c>
      <c r="G34" s="51"/>
      <c r="H34" s="51">
        <f>H31/H32*100</f>
        <v>26.08695652173913</v>
      </c>
      <c r="I34" s="51"/>
      <c r="J34" s="88">
        <f>J31/J32*100</f>
        <v>114.67877398163613</v>
      </c>
      <c r="K34" s="51"/>
      <c r="L34" s="66">
        <v>0</v>
      </c>
      <c r="M34" s="51"/>
      <c r="N34" s="51">
        <f>N31/N32*100</f>
        <v>98.3999566089928</v>
      </c>
      <c r="O34" s="51"/>
      <c r="P34" s="51"/>
      <c r="Q34" s="51">
        <f>Q31/Q32*100</f>
        <v>118.55650621177007</v>
      </c>
      <c r="R34" s="51"/>
      <c r="S34" s="89">
        <f>S31/S32*100</f>
        <v>118.91758900489711</v>
      </c>
      <c r="T34" s="90"/>
      <c r="U34" s="55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48"/>
      <c r="AJ34" s="48"/>
      <c r="AK34" s="56"/>
      <c r="AL34" s="56"/>
      <c r="AM34" s="56"/>
      <c r="AN34" s="91"/>
      <c r="AO34" s="91"/>
      <c r="AP34" s="92"/>
    </row>
    <row r="35" spans="1:42" s="61" customFormat="1" ht="15">
      <c r="A35" s="91"/>
      <c r="B35" s="93"/>
      <c r="C35" s="93"/>
      <c r="D35" s="93"/>
      <c r="E35" s="93"/>
      <c r="F35" s="93"/>
      <c r="G35" s="93"/>
      <c r="H35" s="93"/>
      <c r="I35" s="93"/>
      <c r="J35" s="93"/>
      <c r="K35" s="94"/>
      <c r="L35" s="94"/>
      <c r="M35" s="94"/>
      <c r="N35" s="93"/>
      <c r="O35" s="93"/>
      <c r="P35" s="93"/>
      <c r="Q35" s="93"/>
      <c r="R35" s="91"/>
      <c r="S35" s="91"/>
      <c r="T35" s="91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48"/>
      <c r="AJ35" s="48"/>
      <c r="AK35" s="56"/>
      <c r="AL35" s="56"/>
      <c r="AM35" s="56"/>
      <c r="AN35" s="91"/>
      <c r="AO35" s="91"/>
      <c r="AP35" s="92"/>
    </row>
    <row r="36" spans="1:42" s="61" customFormat="1" ht="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5"/>
      <c r="L36" s="95"/>
      <c r="M36" s="95"/>
      <c r="N36" s="91"/>
      <c r="O36" s="91"/>
      <c r="P36" s="91"/>
      <c r="Q36" s="91"/>
      <c r="R36" s="91"/>
      <c r="S36" s="91"/>
      <c r="T36" s="91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48"/>
      <c r="AJ36" s="48"/>
      <c r="AK36" s="56"/>
      <c r="AL36" s="56"/>
      <c r="AM36" s="56"/>
      <c r="AN36" s="91"/>
      <c r="AO36" s="91"/>
      <c r="AP36" s="92"/>
    </row>
    <row r="37" spans="1:42" s="61" customFormat="1" ht="1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5"/>
      <c r="L37" s="95"/>
      <c r="M37" s="95"/>
      <c r="N37" s="95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3"/>
      <c r="AJ37" s="93"/>
      <c r="AK37" s="91"/>
      <c r="AL37" s="91"/>
      <c r="AM37" s="91"/>
      <c r="AN37" s="91"/>
      <c r="AO37" s="91"/>
      <c r="AP37" s="92"/>
    </row>
    <row r="38" spans="1:42" s="13" customFormat="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2020-07-27T09:19:39Z</cp:lastPrinted>
  <dcterms:created xsi:type="dcterms:W3CDTF">2005-11-24T07:11:57Z</dcterms:created>
  <dcterms:modified xsi:type="dcterms:W3CDTF">2020-07-27T09:21:12Z</dcterms:modified>
  <cp:category/>
  <cp:version/>
  <cp:contentType/>
  <cp:contentStatus/>
</cp:coreProperties>
</file>